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1"/>
  <workbookPr defaultThemeVersion="124226"/>
  <mc:AlternateContent xmlns:mc="http://schemas.openxmlformats.org/markup-compatibility/2006">
    <mc:Choice Requires="x15">
      <x15ac:absPath xmlns:x15ac="http://schemas.microsoft.com/office/spreadsheetml/2010/11/ac" url="/Users/rvd/Documents/WQadvice/Commercial/Projects/ANZG DGVs assistance/DGVs IPR &amp; screening assessment/Boron fresh/Revised version_Nov 2020/"/>
    </mc:Choice>
  </mc:AlternateContent>
  <xr:revisionPtr revIDLastSave="0" documentId="13_ncr:1_{6E4E118B-1F2C-2744-9A04-94CD786B1F3F}" xr6:coauthVersionLast="45" xr6:coauthVersionMax="45" xr10:uidLastSave="{00000000-0000-0000-0000-000000000000}"/>
  <bookViews>
    <workbookView xWindow="480" yWindow="460" windowWidth="32680" windowHeight="18900" xr2:uid="{00000000-000D-0000-FFFF-FFFF00000000}"/>
  </bookViews>
  <sheets>
    <sheet name="Boron_fresh_toxicity data" sheetId="5" r:id="rId1"/>
  </sheets>
  <definedNames>
    <definedName name="_xlnm._FilterDatabase" localSheetId="0" hidden="1">'Boron_fresh_toxicity data'!$A$7:$AW$129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40" i="5" l="1"/>
  <c r="AO40" i="5"/>
  <c r="AK40" i="5"/>
  <c r="AG40" i="5"/>
  <c r="AH40" i="5" s="1"/>
  <c r="AE40" i="5"/>
  <c r="AF40" i="5" s="1"/>
  <c r="T40" i="5"/>
  <c r="AI40" i="5" l="1"/>
  <c r="AT40" i="5" s="1"/>
  <c r="AU40" i="5" s="1"/>
  <c r="AV40" i="5" s="1"/>
  <c r="AM40" i="5"/>
  <c r="AN40" i="5" s="1"/>
  <c r="AQ42" i="5" l="1"/>
  <c r="AO42" i="5"/>
  <c r="AQ48" i="5" l="1"/>
  <c r="AK48" i="5"/>
  <c r="AG48" i="5"/>
  <c r="AH48" i="5" s="1"/>
  <c r="AE48" i="5"/>
  <c r="AF48" i="5" s="1"/>
  <c r="AM48" i="5" l="1"/>
  <c r="AN48" i="5" s="1"/>
  <c r="AI48" i="5"/>
  <c r="AT48" i="5" s="1"/>
  <c r="AU48" i="5" s="1"/>
  <c r="AV48" i="5" s="1"/>
  <c r="AQ129" i="5"/>
  <c r="AO129" i="5"/>
  <c r="AG129" i="5"/>
  <c r="AH129" i="5" s="1"/>
  <c r="AE129" i="5"/>
  <c r="AF129" i="5" s="1"/>
  <c r="AK129" i="5"/>
  <c r="AQ108" i="5"/>
  <c r="AO108" i="5"/>
  <c r="AK108" i="5"/>
  <c r="AG108" i="5"/>
  <c r="AM108" i="5" s="1"/>
  <c r="AN108" i="5" s="1"/>
  <c r="AE108" i="5"/>
  <c r="AF108" i="5" s="1"/>
  <c r="AM129" i="5" l="1"/>
  <c r="AN129" i="5" s="1"/>
  <c r="AI129" i="5"/>
  <c r="AT129" i="5" s="1"/>
  <c r="AU129" i="5" s="1"/>
  <c r="AV129" i="5" s="1"/>
  <c r="AW129" i="5" s="1"/>
  <c r="AH108" i="5"/>
  <c r="AI108" i="5" s="1"/>
  <c r="AT108" i="5" s="1"/>
  <c r="AU108" i="5" s="1"/>
  <c r="AV108" i="5" s="1"/>
  <c r="AW108" i="5" s="1"/>
  <c r="AK128" i="5"/>
  <c r="AG128" i="5"/>
  <c r="AM128" i="5" s="1"/>
  <c r="AN128" i="5" s="1"/>
  <c r="AE128" i="5"/>
  <c r="T128" i="5"/>
  <c r="AK127" i="5"/>
  <c r="AG127" i="5"/>
  <c r="AH127" i="5" s="1"/>
  <c r="AE127" i="5"/>
  <c r="T127" i="5"/>
  <c r="AK125" i="5"/>
  <c r="AG125" i="5"/>
  <c r="AH125" i="5" s="1"/>
  <c r="AE125" i="5"/>
  <c r="T125" i="5"/>
  <c r="AQ124" i="5"/>
  <c r="AO124" i="5"/>
  <c r="AK124" i="5"/>
  <c r="AG124" i="5"/>
  <c r="AM124" i="5" s="1"/>
  <c r="AN124" i="5" s="1"/>
  <c r="AE124" i="5"/>
  <c r="T124" i="5"/>
  <c r="AK123" i="5"/>
  <c r="AG123" i="5"/>
  <c r="AH123" i="5" s="1"/>
  <c r="AE123" i="5"/>
  <c r="T123" i="5"/>
  <c r="AQ122" i="5"/>
  <c r="AO122" i="5"/>
  <c r="AK122" i="5"/>
  <c r="AG122" i="5"/>
  <c r="AM122" i="5" s="1"/>
  <c r="AN122" i="5" s="1"/>
  <c r="AE122" i="5"/>
  <c r="T122" i="5"/>
  <c r="AK121" i="5"/>
  <c r="AG121" i="5"/>
  <c r="AH121" i="5" s="1"/>
  <c r="AE121" i="5"/>
  <c r="T121" i="5"/>
  <c r="AQ120" i="5"/>
  <c r="AO120" i="5"/>
  <c r="AK120" i="5"/>
  <c r="AG120" i="5"/>
  <c r="AH120" i="5" s="1"/>
  <c r="AE120" i="5"/>
  <c r="T120" i="5"/>
  <c r="AQ119" i="5"/>
  <c r="AO119" i="5"/>
  <c r="AK119" i="5"/>
  <c r="AG119" i="5"/>
  <c r="AM119" i="5" s="1"/>
  <c r="AN119" i="5" s="1"/>
  <c r="AE119" i="5"/>
  <c r="T119" i="5"/>
  <c r="AK118" i="5"/>
  <c r="AG118" i="5"/>
  <c r="AE118" i="5"/>
  <c r="T118" i="5"/>
  <c r="AK117" i="5"/>
  <c r="AG117" i="5"/>
  <c r="AM117" i="5" s="1"/>
  <c r="AN117" i="5" s="1"/>
  <c r="AE117" i="5"/>
  <c r="T117" i="5"/>
  <c r="AK115" i="5"/>
  <c r="AG115" i="5"/>
  <c r="AH115" i="5" s="1"/>
  <c r="AE115" i="5"/>
  <c r="T115" i="5"/>
  <c r="AK114" i="5"/>
  <c r="AG114" i="5"/>
  <c r="AM114" i="5" s="1"/>
  <c r="AN114" i="5" s="1"/>
  <c r="AE114" i="5"/>
  <c r="T114" i="5"/>
  <c r="AK113" i="5"/>
  <c r="AG113" i="5"/>
  <c r="AM113" i="5" s="1"/>
  <c r="AN113" i="5" s="1"/>
  <c r="AE113" i="5"/>
  <c r="T113" i="5"/>
  <c r="AQ111" i="5"/>
  <c r="AO111" i="5"/>
  <c r="AK111" i="5"/>
  <c r="AG111" i="5"/>
  <c r="AE111" i="5"/>
  <c r="T111" i="5"/>
  <c r="AK110" i="5"/>
  <c r="AG110" i="5"/>
  <c r="AM110" i="5" s="1"/>
  <c r="AN110" i="5" s="1"/>
  <c r="AE110" i="5"/>
  <c r="T110" i="5"/>
  <c r="AK107" i="5"/>
  <c r="AG107" i="5"/>
  <c r="AE107" i="5"/>
  <c r="T107" i="5"/>
  <c r="AK106" i="5"/>
  <c r="AG106" i="5"/>
  <c r="AE106" i="5"/>
  <c r="T106" i="5"/>
  <c r="AQ104" i="5"/>
  <c r="AO104" i="5"/>
  <c r="AK104" i="5"/>
  <c r="AG104" i="5"/>
  <c r="AM104" i="5" s="1"/>
  <c r="AN104" i="5" s="1"/>
  <c r="AE104" i="5"/>
  <c r="T104" i="5"/>
  <c r="AK103" i="5"/>
  <c r="AG103" i="5"/>
  <c r="AM103" i="5" s="1"/>
  <c r="AN103" i="5" s="1"/>
  <c r="AE103" i="5"/>
  <c r="T103" i="5"/>
  <c r="AK101" i="5"/>
  <c r="AG101" i="5"/>
  <c r="AM101" i="5" s="1"/>
  <c r="AN101" i="5" s="1"/>
  <c r="AE101" i="5"/>
  <c r="T101" i="5"/>
  <c r="AK100" i="5"/>
  <c r="AG100" i="5"/>
  <c r="AE100" i="5"/>
  <c r="T100" i="5"/>
  <c r="AQ98" i="5"/>
  <c r="AO98" i="5"/>
  <c r="AK98" i="5"/>
  <c r="AG98" i="5"/>
  <c r="AE98" i="5"/>
  <c r="T98" i="5"/>
  <c r="AQ97" i="5"/>
  <c r="AO97" i="5"/>
  <c r="AK97" i="5"/>
  <c r="AG97" i="5"/>
  <c r="AH97" i="5" s="1"/>
  <c r="AE97" i="5"/>
  <c r="T97" i="5"/>
  <c r="AQ96" i="5"/>
  <c r="AO96" i="5"/>
  <c r="AK96" i="5"/>
  <c r="AG96" i="5"/>
  <c r="AM96" i="5" s="1"/>
  <c r="AN96" i="5" s="1"/>
  <c r="AE96" i="5"/>
  <c r="T96" i="5"/>
  <c r="AK95" i="5"/>
  <c r="AG95" i="5"/>
  <c r="AH95" i="5" s="1"/>
  <c r="AE95" i="5"/>
  <c r="T95" i="5"/>
  <c r="AK93" i="5"/>
  <c r="AG93" i="5"/>
  <c r="AH93" i="5" s="1"/>
  <c r="AE93" i="5"/>
  <c r="T93" i="5"/>
  <c r="AK92" i="5"/>
  <c r="AG92" i="5"/>
  <c r="AH92" i="5" s="1"/>
  <c r="AE92" i="5"/>
  <c r="T92" i="5"/>
  <c r="AK91" i="5"/>
  <c r="AG91" i="5"/>
  <c r="AM91" i="5" s="1"/>
  <c r="AN91" i="5" s="1"/>
  <c r="AE91" i="5"/>
  <c r="T91" i="5"/>
  <c r="AK89" i="5"/>
  <c r="AG89" i="5"/>
  <c r="AM89" i="5" s="1"/>
  <c r="AN89" i="5" s="1"/>
  <c r="AE89" i="5"/>
  <c r="T89" i="5"/>
  <c r="AK88" i="5"/>
  <c r="AG88" i="5"/>
  <c r="AM88" i="5" s="1"/>
  <c r="AN88" i="5" s="1"/>
  <c r="AE88" i="5"/>
  <c r="T88" i="5"/>
  <c r="AK87" i="5"/>
  <c r="AG87" i="5"/>
  <c r="AE87" i="5"/>
  <c r="T87" i="5"/>
  <c r="AK85" i="5"/>
  <c r="AG85" i="5"/>
  <c r="AM85" i="5" s="1"/>
  <c r="AN85" i="5" s="1"/>
  <c r="AE85" i="5"/>
  <c r="T85" i="5"/>
  <c r="AQ84" i="5"/>
  <c r="AO84" i="5"/>
  <c r="AK84" i="5"/>
  <c r="AG84" i="5"/>
  <c r="AH84" i="5" s="1"/>
  <c r="AE84" i="5"/>
  <c r="T84" i="5"/>
  <c r="AQ82" i="5"/>
  <c r="AO82" i="5"/>
  <c r="AK82" i="5"/>
  <c r="AG82" i="5"/>
  <c r="AM82" i="5" s="1"/>
  <c r="AN82" i="5" s="1"/>
  <c r="AE82" i="5"/>
  <c r="T82" i="5"/>
  <c r="AQ80" i="5"/>
  <c r="AO80" i="5"/>
  <c r="AK80" i="5"/>
  <c r="AG80" i="5"/>
  <c r="AM80" i="5" s="1"/>
  <c r="AN80" i="5" s="1"/>
  <c r="AE80" i="5"/>
  <c r="T80" i="5"/>
  <c r="AQ79" i="5"/>
  <c r="AO79" i="5"/>
  <c r="AK79" i="5"/>
  <c r="AG79" i="5"/>
  <c r="AH79" i="5" s="1"/>
  <c r="AE79" i="5"/>
  <c r="T79" i="5"/>
  <c r="AQ78" i="5"/>
  <c r="AO78" i="5"/>
  <c r="AK78" i="5"/>
  <c r="AG78" i="5"/>
  <c r="AE78" i="5"/>
  <c r="T78" i="5"/>
  <c r="AQ77" i="5"/>
  <c r="AO77" i="5"/>
  <c r="AK77" i="5"/>
  <c r="AG77" i="5"/>
  <c r="AH77" i="5" s="1"/>
  <c r="AE77" i="5"/>
  <c r="T77" i="5"/>
  <c r="AQ76" i="5"/>
  <c r="AO76" i="5"/>
  <c r="AK76" i="5"/>
  <c r="AG76" i="5"/>
  <c r="AH76" i="5" s="1"/>
  <c r="AE76" i="5"/>
  <c r="T76" i="5"/>
  <c r="AQ75" i="5"/>
  <c r="AO75" i="5"/>
  <c r="AK75" i="5"/>
  <c r="AG75" i="5"/>
  <c r="AM75" i="5" s="1"/>
  <c r="AN75" i="5" s="1"/>
  <c r="AE75" i="5"/>
  <c r="T75" i="5"/>
  <c r="AQ74" i="5"/>
  <c r="AO74" i="5"/>
  <c r="AK74" i="5"/>
  <c r="AG74" i="5"/>
  <c r="AM74" i="5" s="1"/>
  <c r="AN74" i="5" s="1"/>
  <c r="AE74" i="5"/>
  <c r="T74" i="5"/>
  <c r="AQ73" i="5"/>
  <c r="AO73" i="5"/>
  <c r="AK73" i="5"/>
  <c r="AG73" i="5"/>
  <c r="AM73" i="5" s="1"/>
  <c r="AN73" i="5" s="1"/>
  <c r="AE73" i="5"/>
  <c r="T73" i="5"/>
  <c r="AQ72" i="5"/>
  <c r="AO72" i="5"/>
  <c r="AK72" i="5"/>
  <c r="AG72" i="5"/>
  <c r="AM72" i="5" s="1"/>
  <c r="AN72" i="5" s="1"/>
  <c r="AE72" i="5"/>
  <c r="T72" i="5"/>
  <c r="AQ71" i="5"/>
  <c r="AO71" i="5"/>
  <c r="AK71" i="5"/>
  <c r="AG71" i="5"/>
  <c r="AM71" i="5" s="1"/>
  <c r="AN71" i="5" s="1"/>
  <c r="AE71" i="5"/>
  <c r="T71" i="5"/>
  <c r="AQ70" i="5"/>
  <c r="AO70" i="5"/>
  <c r="AK70" i="5"/>
  <c r="AG70" i="5"/>
  <c r="AH70" i="5" s="1"/>
  <c r="AE70" i="5"/>
  <c r="T70" i="5"/>
  <c r="AQ64" i="5"/>
  <c r="AO64" i="5"/>
  <c r="AK64" i="5"/>
  <c r="AG64" i="5"/>
  <c r="AM64" i="5" s="1"/>
  <c r="AN64" i="5" s="1"/>
  <c r="AE64" i="5"/>
  <c r="T64" i="5"/>
  <c r="AK69" i="5"/>
  <c r="AG69" i="5"/>
  <c r="AM69" i="5" s="1"/>
  <c r="AN69" i="5" s="1"/>
  <c r="AE69" i="5"/>
  <c r="T69" i="5"/>
  <c r="AQ68" i="5"/>
  <c r="AO68" i="5"/>
  <c r="AK68" i="5"/>
  <c r="AG68" i="5"/>
  <c r="AM68" i="5" s="1"/>
  <c r="AN68" i="5" s="1"/>
  <c r="AE68" i="5"/>
  <c r="T68" i="5"/>
  <c r="AQ67" i="5"/>
  <c r="AO67" i="5"/>
  <c r="AK67" i="5"/>
  <c r="AG67" i="5"/>
  <c r="AM67" i="5" s="1"/>
  <c r="AN67" i="5" s="1"/>
  <c r="AE67" i="5"/>
  <c r="T67" i="5"/>
  <c r="AQ66" i="5"/>
  <c r="AO66" i="5"/>
  <c r="AK66" i="5"/>
  <c r="AG66" i="5"/>
  <c r="AM66" i="5" s="1"/>
  <c r="AN66" i="5" s="1"/>
  <c r="AE66" i="5"/>
  <c r="T66" i="5"/>
  <c r="AQ65" i="5"/>
  <c r="AO65" i="5"/>
  <c r="AK65" i="5"/>
  <c r="AG65" i="5"/>
  <c r="AH65" i="5" s="1"/>
  <c r="AE65" i="5"/>
  <c r="T65" i="5"/>
  <c r="AQ63" i="5"/>
  <c r="AO63" i="5"/>
  <c r="AK63" i="5"/>
  <c r="AG63" i="5"/>
  <c r="AE63" i="5"/>
  <c r="T63" i="5"/>
  <c r="AQ62" i="5"/>
  <c r="AO62" i="5"/>
  <c r="AK62" i="5"/>
  <c r="AG62" i="5"/>
  <c r="AH62" i="5" s="1"/>
  <c r="AE62" i="5"/>
  <c r="T62" i="5"/>
  <c r="AK60" i="5"/>
  <c r="AG60" i="5"/>
  <c r="AH60" i="5" s="1"/>
  <c r="AE60" i="5"/>
  <c r="T60" i="5"/>
  <c r="AQ59" i="5"/>
  <c r="AO59" i="5"/>
  <c r="AK59" i="5"/>
  <c r="AG59" i="5"/>
  <c r="AM59" i="5" s="1"/>
  <c r="AN59" i="5" s="1"/>
  <c r="AE59" i="5"/>
  <c r="T59" i="5"/>
  <c r="AQ58" i="5"/>
  <c r="AO58" i="5"/>
  <c r="AK58" i="5"/>
  <c r="AG58" i="5"/>
  <c r="AH58" i="5" s="1"/>
  <c r="AE58" i="5"/>
  <c r="T58" i="5"/>
  <c r="AQ56" i="5"/>
  <c r="AO56" i="5"/>
  <c r="AK56" i="5"/>
  <c r="AG56" i="5"/>
  <c r="AM56" i="5" s="1"/>
  <c r="AN56" i="5" s="1"/>
  <c r="AE56" i="5"/>
  <c r="T56" i="5"/>
  <c r="AQ55" i="5"/>
  <c r="AO55" i="5"/>
  <c r="AK55" i="5"/>
  <c r="AG55" i="5"/>
  <c r="AM55" i="5" s="1"/>
  <c r="AN55" i="5" s="1"/>
  <c r="AE55" i="5"/>
  <c r="T55" i="5"/>
  <c r="AK53" i="5"/>
  <c r="AG53" i="5"/>
  <c r="AM53" i="5" s="1"/>
  <c r="AN53" i="5" s="1"/>
  <c r="AE53" i="5"/>
  <c r="T53" i="5"/>
  <c r="AQ52" i="5"/>
  <c r="AO52" i="5"/>
  <c r="AK52" i="5"/>
  <c r="AG52" i="5"/>
  <c r="AH52" i="5" s="1"/>
  <c r="AE52" i="5"/>
  <c r="T52" i="5"/>
  <c r="AK51" i="5"/>
  <c r="AG51" i="5"/>
  <c r="AM51" i="5" s="1"/>
  <c r="AN51" i="5" s="1"/>
  <c r="AE51" i="5"/>
  <c r="T51" i="5"/>
  <c r="AQ50" i="5"/>
  <c r="AO50" i="5"/>
  <c r="AK50" i="5"/>
  <c r="AG50" i="5"/>
  <c r="AM50" i="5" s="1"/>
  <c r="AN50" i="5" s="1"/>
  <c r="AE50" i="5"/>
  <c r="T50" i="5"/>
  <c r="AQ46" i="5"/>
  <c r="AO46" i="5"/>
  <c r="AK46" i="5"/>
  <c r="AG46" i="5"/>
  <c r="AM46" i="5" s="1"/>
  <c r="AN46" i="5" s="1"/>
  <c r="AE46" i="5"/>
  <c r="T46" i="5"/>
  <c r="AK45" i="5"/>
  <c r="AG45" i="5"/>
  <c r="AH45" i="5" s="1"/>
  <c r="AE45" i="5"/>
  <c r="T45" i="5"/>
  <c r="AK44" i="5"/>
  <c r="AG44" i="5"/>
  <c r="AM44" i="5" s="1"/>
  <c r="AN44" i="5" s="1"/>
  <c r="AE44" i="5"/>
  <c r="T44" i="5"/>
  <c r="AK43" i="5"/>
  <c r="AG43" i="5"/>
  <c r="AM43" i="5" s="1"/>
  <c r="AN43" i="5" s="1"/>
  <c r="AE43" i="5"/>
  <c r="T43" i="5"/>
  <c r="AK42" i="5"/>
  <c r="AG42" i="5"/>
  <c r="AM42" i="5" s="1"/>
  <c r="AN42" i="5" s="1"/>
  <c r="AE42" i="5"/>
  <c r="T42" i="5"/>
  <c r="AQ39" i="5"/>
  <c r="AO39" i="5"/>
  <c r="AK39" i="5"/>
  <c r="AG39" i="5"/>
  <c r="AM39" i="5" s="1"/>
  <c r="AN39" i="5" s="1"/>
  <c r="AE39" i="5"/>
  <c r="T39" i="5"/>
  <c r="AQ38" i="5"/>
  <c r="AO38" i="5"/>
  <c r="AK38" i="5"/>
  <c r="AG38" i="5"/>
  <c r="AM38" i="5" s="1"/>
  <c r="AN38" i="5" s="1"/>
  <c r="AE38" i="5"/>
  <c r="T38" i="5"/>
  <c r="AQ37" i="5"/>
  <c r="AO37" i="5"/>
  <c r="AK37" i="5"/>
  <c r="AG37" i="5"/>
  <c r="AH37" i="5" s="1"/>
  <c r="AE37" i="5"/>
  <c r="T37" i="5"/>
  <c r="AQ36" i="5"/>
  <c r="AO36" i="5"/>
  <c r="AK36" i="5"/>
  <c r="AG36" i="5"/>
  <c r="AH36" i="5" s="1"/>
  <c r="AE36" i="5"/>
  <c r="T36" i="5"/>
  <c r="AQ34" i="5"/>
  <c r="AO34" i="5"/>
  <c r="AK34" i="5"/>
  <c r="AG34" i="5"/>
  <c r="AH34" i="5" s="1"/>
  <c r="AE34" i="5"/>
  <c r="T34" i="5"/>
  <c r="AK32" i="5"/>
  <c r="AG32" i="5"/>
  <c r="AH32" i="5" s="1"/>
  <c r="AE32" i="5"/>
  <c r="T32" i="5"/>
  <c r="AQ31" i="5"/>
  <c r="AO31" i="5"/>
  <c r="AK31" i="5"/>
  <c r="AG31" i="5"/>
  <c r="AH31" i="5" s="1"/>
  <c r="AE31" i="5"/>
  <c r="T31" i="5"/>
  <c r="AQ29" i="5"/>
  <c r="AO29" i="5"/>
  <c r="AK29" i="5"/>
  <c r="AG29" i="5"/>
  <c r="AH29" i="5" s="1"/>
  <c r="AE29" i="5"/>
  <c r="T29" i="5"/>
  <c r="AQ28" i="5"/>
  <c r="AO28" i="5"/>
  <c r="AK28" i="5"/>
  <c r="AG28" i="5"/>
  <c r="AH28" i="5" s="1"/>
  <c r="AE28" i="5"/>
  <c r="T28" i="5"/>
  <c r="AK27" i="5"/>
  <c r="AG27" i="5"/>
  <c r="AH27" i="5" s="1"/>
  <c r="T27" i="5"/>
  <c r="AF27" i="5" s="1"/>
  <c r="AQ26" i="5"/>
  <c r="AO26" i="5"/>
  <c r="AK26" i="5"/>
  <c r="AG26" i="5"/>
  <c r="AM26" i="5" s="1"/>
  <c r="AN26" i="5" s="1"/>
  <c r="AE26" i="5"/>
  <c r="T26" i="5"/>
  <c r="AQ24" i="5"/>
  <c r="AO24" i="5"/>
  <c r="AK24" i="5"/>
  <c r="AG24" i="5"/>
  <c r="AH24" i="5" s="1"/>
  <c r="AE24" i="5"/>
  <c r="T24" i="5"/>
  <c r="AQ23" i="5"/>
  <c r="AO23" i="5"/>
  <c r="AK23" i="5"/>
  <c r="AG23" i="5"/>
  <c r="AM23" i="5" s="1"/>
  <c r="AN23" i="5" s="1"/>
  <c r="AE23" i="5"/>
  <c r="T23" i="5"/>
  <c r="AQ22" i="5"/>
  <c r="AO22" i="5"/>
  <c r="AK22" i="5"/>
  <c r="AG22" i="5"/>
  <c r="AM22" i="5" s="1"/>
  <c r="AN22" i="5" s="1"/>
  <c r="AE22" i="5"/>
  <c r="T22" i="5"/>
  <c r="AQ20" i="5"/>
  <c r="AO20" i="5"/>
  <c r="AK20" i="5"/>
  <c r="AG20" i="5"/>
  <c r="AM20" i="5" s="1"/>
  <c r="AN20" i="5" s="1"/>
  <c r="AE20" i="5"/>
  <c r="T20" i="5"/>
  <c r="AQ19" i="5"/>
  <c r="AO19" i="5"/>
  <c r="AK19" i="5"/>
  <c r="AG19" i="5"/>
  <c r="AM19" i="5" s="1"/>
  <c r="AN19" i="5" s="1"/>
  <c r="AE19" i="5"/>
  <c r="T19" i="5"/>
  <c r="AQ18" i="5"/>
  <c r="AO18" i="5"/>
  <c r="AK18" i="5"/>
  <c r="AG18" i="5"/>
  <c r="AM18" i="5" s="1"/>
  <c r="AN18" i="5" s="1"/>
  <c r="AE18" i="5"/>
  <c r="T18" i="5"/>
  <c r="AQ17" i="5"/>
  <c r="AO17" i="5"/>
  <c r="AK17" i="5"/>
  <c r="AG17" i="5"/>
  <c r="AM17" i="5" s="1"/>
  <c r="AN17" i="5" s="1"/>
  <c r="AE17" i="5"/>
  <c r="T17" i="5"/>
  <c r="AQ15" i="5"/>
  <c r="AO15" i="5"/>
  <c r="AK15" i="5"/>
  <c r="AG15" i="5"/>
  <c r="AH15" i="5" s="1"/>
  <c r="AE15" i="5"/>
  <c r="T15" i="5"/>
  <c r="AQ14" i="5"/>
  <c r="AO14" i="5"/>
  <c r="AK14" i="5"/>
  <c r="AG14" i="5"/>
  <c r="AM14" i="5" s="1"/>
  <c r="AN14" i="5" s="1"/>
  <c r="AE14" i="5"/>
  <c r="T14" i="5"/>
  <c r="AQ13" i="5"/>
  <c r="AO13" i="5"/>
  <c r="AK13" i="5"/>
  <c r="AG13" i="5"/>
  <c r="AH13" i="5" s="1"/>
  <c r="AE13" i="5"/>
  <c r="T13" i="5"/>
  <c r="AQ12" i="5"/>
  <c r="AO12" i="5"/>
  <c r="AK12" i="5"/>
  <c r="AG12" i="5"/>
  <c r="AH12" i="5" s="1"/>
  <c r="AE12" i="5"/>
  <c r="T12" i="5"/>
  <c r="AQ10" i="5"/>
  <c r="AO10" i="5"/>
  <c r="AK10" i="5"/>
  <c r="AG10" i="5"/>
  <c r="AH10" i="5" s="1"/>
  <c r="AE10" i="5"/>
  <c r="T10" i="5"/>
  <c r="AQ9" i="5"/>
  <c r="AO9" i="5"/>
  <c r="AK9" i="5"/>
  <c r="AG9" i="5"/>
  <c r="AM9" i="5" s="1"/>
  <c r="AN9" i="5" s="1"/>
  <c r="AE9" i="5"/>
  <c r="T9" i="5"/>
  <c r="AF12" i="5" l="1"/>
  <c r="AF87" i="5"/>
  <c r="AH88" i="5"/>
  <c r="AH19" i="5"/>
  <c r="AF23" i="5"/>
  <c r="AF26" i="5"/>
  <c r="AH85" i="5"/>
  <c r="AF124" i="5"/>
  <c r="AF82" i="5"/>
  <c r="AF85" i="5"/>
  <c r="AF101" i="5"/>
  <c r="AM65" i="5"/>
  <c r="AN65" i="5" s="1"/>
  <c r="AF66" i="5"/>
  <c r="AF68" i="5"/>
  <c r="AH64" i="5"/>
  <c r="AM70" i="5"/>
  <c r="AN70" i="5" s="1"/>
  <c r="AH80" i="5"/>
  <c r="AM97" i="5"/>
  <c r="AN97" i="5" s="1"/>
  <c r="AM121" i="5"/>
  <c r="AN121" i="5" s="1"/>
  <c r="AF34" i="5"/>
  <c r="AI34" i="5" s="1"/>
  <c r="AT34" i="5" s="1"/>
  <c r="AU34" i="5" s="1"/>
  <c r="AV34" i="5" s="1"/>
  <c r="AW34" i="5" s="1"/>
  <c r="AF51" i="5"/>
  <c r="AF63" i="5"/>
  <c r="AF67" i="5"/>
  <c r="AF69" i="5"/>
  <c r="AH73" i="5"/>
  <c r="AH74" i="5"/>
  <c r="AH75" i="5"/>
  <c r="AM92" i="5"/>
  <c r="AN92" i="5" s="1"/>
  <c r="AF13" i="5"/>
  <c r="AI13" i="5" s="1"/>
  <c r="AT13" i="5" s="1"/>
  <c r="AM15" i="5"/>
  <c r="AN15" i="5" s="1"/>
  <c r="AF31" i="5"/>
  <c r="AM31" i="5"/>
  <c r="AN31" i="5" s="1"/>
  <c r="AF29" i="5"/>
  <c r="AI29" i="5" s="1"/>
  <c r="AT29" i="5" s="1"/>
  <c r="AM29" i="5"/>
  <c r="AN29" i="5" s="1"/>
  <c r="AF50" i="5"/>
  <c r="AF53" i="5"/>
  <c r="AF65" i="5"/>
  <c r="AI65" i="5" s="1"/>
  <c r="AT65" i="5" s="1"/>
  <c r="AF70" i="5"/>
  <c r="AI70" i="5" s="1"/>
  <c r="AT70" i="5" s="1"/>
  <c r="AU70" i="5" s="1"/>
  <c r="AV70" i="5" s="1"/>
  <c r="AF104" i="5"/>
  <c r="AF114" i="5"/>
  <c r="AF117" i="5"/>
  <c r="AF118" i="5"/>
  <c r="AF119" i="5"/>
  <c r="AF121" i="5"/>
  <c r="AI121" i="5" s="1"/>
  <c r="AF9" i="5"/>
  <c r="AH14" i="5"/>
  <c r="AF15" i="5"/>
  <c r="AI15" i="5" s="1"/>
  <c r="AT15" i="5" s="1"/>
  <c r="AH22" i="5"/>
  <c r="AF32" i="5"/>
  <c r="AI32" i="5" s="1"/>
  <c r="AM37" i="5"/>
  <c r="AN37" i="5" s="1"/>
  <c r="AF38" i="5"/>
  <c r="AF42" i="5"/>
  <c r="AH44" i="5"/>
  <c r="AM60" i="5"/>
  <c r="AN60" i="5" s="1"/>
  <c r="AF71" i="5"/>
  <c r="AF79" i="5"/>
  <c r="AI79" i="5" s="1"/>
  <c r="AT79" i="5" s="1"/>
  <c r="AH82" i="5"/>
  <c r="AI82" i="5" s="1"/>
  <c r="AT82" i="5" s="1"/>
  <c r="AU82" i="5" s="1"/>
  <c r="AV82" i="5" s="1"/>
  <c r="AW82" i="5" s="1"/>
  <c r="AF89" i="5"/>
  <c r="AF93" i="5"/>
  <c r="AI93" i="5" s="1"/>
  <c r="AH103" i="5"/>
  <c r="AH110" i="5"/>
  <c r="AF111" i="5"/>
  <c r="AH113" i="5"/>
  <c r="AM115" i="5"/>
  <c r="AN115" i="5" s="1"/>
  <c r="AM127" i="5"/>
  <c r="AN127" i="5" s="1"/>
  <c r="AH128" i="5"/>
  <c r="AF10" i="5"/>
  <c r="AI10" i="5" s="1"/>
  <c r="AT10" i="5" s="1"/>
  <c r="AM10" i="5"/>
  <c r="AN10" i="5" s="1"/>
  <c r="AH17" i="5"/>
  <c r="AF18" i="5"/>
  <c r="AF28" i="5"/>
  <c r="AI28" i="5" s="1"/>
  <c r="AT28" i="5" s="1"/>
  <c r="AF39" i="5"/>
  <c r="AF43" i="5"/>
  <c r="AF56" i="5"/>
  <c r="AF62" i="5"/>
  <c r="AI62" i="5" s="1"/>
  <c r="AT62" i="5" s="1"/>
  <c r="AF72" i="5"/>
  <c r="AM77" i="5"/>
  <c r="AN77" i="5" s="1"/>
  <c r="AF78" i="5"/>
  <c r="AF91" i="5"/>
  <c r="AM95" i="5"/>
  <c r="AN95" i="5" s="1"/>
  <c r="AH96" i="5"/>
  <c r="AF97" i="5"/>
  <c r="AI97" i="5" s="1"/>
  <c r="AT97" i="5" s="1"/>
  <c r="AU97" i="5" s="1"/>
  <c r="AV97" i="5" s="1"/>
  <c r="AF122" i="5"/>
  <c r="AM76" i="5"/>
  <c r="AN76" i="5" s="1"/>
  <c r="AM93" i="5"/>
  <c r="AN93" i="5" s="1"/>
  <c r="AF17" i="5"/>
  <c r="AH20" i="5"/>
  <c r="AF37" i="5"/>
  <c r="AI37" i="5" s="1"/>
  <c r="AT37" i="5" s="1"/>
  <c r="AF46" i="5"/>
  <c r="AH50" i="5"/>
  <c r="AH51" i="5"/>
  <c r="AH55" i="5"/>
  <c r="AH59" i="5"/>
  <c r="AF60" i="5"/>
  <c r="AI60" i="5" s="1"/>
  <c r="AF77" i="5"/>
  <c r="AI77" i="5" s="1"/>
  <c r="AT77" i="5" s="1"/>
  <c r="AF84" i="5"/>
  <c r="AI84" i="5" s="1"/>
  <c r="AT84" i="5" s="1"/>
  <c r="AU84" i="5" s="1"/>
  <c r="AV84" i="5" s="1"/>
  <c r="AW84" i="5" s="1"/>
  <c r="AM84" i="5"/>
  <c r="AN84" i="5" s="1"/>
  <c r="AF88" i="5"/>
  <c r="AH89" i="5"/>
  <c r="AH91" i="5"/>
  <c r="AF100" i="5"/>
  <c r="AH101" i="5"/>
  <c r="AH104" i="5"/>
  <c r="AH114" i="5"/>
  <c r="AH117" i="5"/>
  <c r="AI117" i="5" s="1"/>
  <c r="AF123" i="5"/>
  <c r="AI123" i="5" s="1"/>
  <c r="AH124" i="5"/>
  <c r="AF125" i="5"/>
  <c r="AI125" i="5" s="1"/>
  <c r="AM125" i="5"/>
  <c r="AN125" i="5" s="1"/>
  <c r="AF14" i="5"/>
  <c r="AH18" i="5"/>
  <c r="AF19" i="5"/>
  <c r="AF24" i="5"/>
  <c r="AI24" i="5" s="1"/>
  <c r="AT24" i="5" s="1"/>
  <c r="AU24" i="5" s="1"/>
  <c r="AV24" i="5" s="1"/>
  <c r="AM24" i="5"/>
  <c r="AN24" i="5" s="1"/>
  <c r="AF36" i="5"/>
  <c r="AI36" i="5" s="1"/>
  <c r="AT36" i="5" s="1"/>
  <c r="AU36" i="5" s="1"/>
  <c r="AM36" i="5"/>
  <c r="AN36" i="5" s="1"/>
  <c r="AF44" i="5"/>
  <c r="AM45" i="5"/>
  <c r="AN45" i="5" s="1"/>
  <c r="AF52" i="5"/>
  <c r="AI52" i="5" s="1"/>
  <c r="AT52" i="5" s="1"/>
  <c r="AU52" i="5" s="1"/>
  <c r="AV52" i="5" s="1"/>
  <c r="AF58" i="5"/>
  <c r="AI58" i="5" s="1"/>
  <c r="AT58" i="5" s="1"/>
  <c r="AU58" i="5" s="1"/>
  <c r="AM58" i="5"/>
  <c r="AN58" i="5" s="1"/>
  <c r="AF64" i="5"/>
  <c r="AH72" i="5"/>
  <c r="AF73" i="5"/>
  <c r="AF74" i="5"/>
  <c r="AF75" i="5"/>
  <c r="AM79" i="5"/>
  <c r="AN79" i="5" s="1"/>
  <c r="AF80" i="5"/>
  <c r="AI80" i="5" s="1"/>
  <c r="AT80" i="5" s="1"/>
  <c r="AF96" i="5"/>
  <c r="AF98" i="5"/>
  <c r="AF106" i="5"/>
  <c r="AH119" i="5"/>
  <c r="AH122" i="5"/>
  <c r="AF128" i="5"/>
  <c r="AM13" i="5"/>
  <c r="AN13" i="5" s="1"/>
  <c r="AM27" i="5"/>
  <c r="AN27" i="5" s="1"/>
  <c r="AM62" i="5"/>
  <c r="AN62" i="5" s="1"/>
  <c r="AM123" i="5"/>
  <c r="AN123" i="5" s="1"/>
  <c r="AI27" i="5"/>
  <c r="AI12" i="5"/>
  <c r="AT12" i="5" s="1"/>
  <c r="AF22" i="5"/>
  <c r="AM28" i="5"/>
  <c r="AN28" i="5" s="1"/>
  <c r="AM32" i="5"/>
  <c r="AN32" i="5" s="1"/>
  <c r="AM52" i="5"/>
  <c r="AN52" i="5" s="1"/>
  <c r="AH87" i="5"/>
  <c r="AI87" i="5" s="1"/>
  <c r="AM87" i="5"/>
  <c r="AN87" i="5" s="1"/>
  <c r="AH63" i="5"/>
  <c r="AI63" i="5" s="1"/>
  <c r="AT63" i="5" s="1"/>
  <c r="AM63" i="5"/>
  <c r="AN63" i="5" s="1"/>
  <c r="AH100" i="5"/>
  <c r="AM100" i="5"/>
  <c r="AN100" i="5" s="1"/>
  <c r="AH78" i="5"/>
  <c r="AI78" i="5" s="1"/>
  <c r="AT78" i="5" s="1"/>
  <c r="AM78" i="5"/>
  <c r="AN78" i="5" s="1"/>
  <c r="AM12" i="5"/>
  <c r="AN12" i="5" s="1"/>
  <c r="AF20" i="5"/>
  <c r="AI31" i="5"/>
  <c r="AT31" i="5" s="1"/>
  <c r="AU31" i="5" s="1"/>
  <c r="AV31" i="5" s="1"/>
  <c r="AW31" i="5" s="1"/>
  <c r="AM34" i="5"/>
  <c r="AN34" i="5" s="1"/>
  <c r="AF55" i="5"/>
  <c r="AH98" i="5"/>
  <c r="AM98" i="5"/>
  <c r="AN98" i="5" s="1"/>
  <c r="AH9" i="5"/>
  <c r="AI9" i="5" s="1"/>
  <c r="AT9" i="5" s="1"/>
  <c r="AH23" i="5"/>
  <c r="AI23" i="5" s="1"/>
  <c r="AT23" i="5" s="1"/>
  <c r="AU23" i="5" s="1"/>
  <c r="AV23" i="5" s="1"/>
  <c r="AH26" i="5"/>
  <c r="AI26" i="5" s="1"/>
  <c r="AT26" i="5" s="1"/>
  <c r="AH38" i="5"/>
  <c r="AH39" i="5"/>
  <c r="AH42" i="5"/>
  <c r="AF59" i="5"/>
  <c r="AH106" i="5"/>
  <c r="AM106" i="5"/>
  <c r="AN106" i="5" s="1"/>
  <c r="AH118" i="5"/>
  <c r="AM118" i="5"/>
  <c r="AN118" i="5" s="1"/>
  <c r="AM120" i="5"/>
  <c r="AN120" i="5" s="1"/>
  <c r="AH111" i="5"/>
  <c r="AM111" i="5"/>
  <c r="AN111" i="5" s="1"/>
  <c r="AH43" i="5"/>
  <c r="AH46" i="5"/>
  <c r="AH53" i="5"/>
  <c r="AH56" i="5"/>
  <c r="AH66" i="5"/>
  <c r="AI66" i="5" s="1"/>
  <c r="AT66" i="5" s="1"/>
  <c r="AH67" i="5"/>
  <c r="AH68" i="5"/>
  <c r="AH69" i="5"/>
  <c r="AH71" i="5"/>
  <c r="AF76" i="5"/>
  <c r="AI76" i="5" s="1"/>
  <c r="AT76" i="5" s="1"/>
  <c r="AF92" i="5"/>
  <c r="AI92" i="5" s="1"/>
  <c r="AF95" i="5"/>
  <c r="AI95" i="5" s="1"/>
  <c r="AF120" i="5"/>
  <c r="AT120" i="5" s="1"/>
  <c r="AM107" i="5"/>
  <c r="AN107" i="5" s="1"/>
  <c r="AH107" i="5"/>
  <c r="AI51" i="5" l="1"/>
  <c r="AI71" i="5"/>
  <c r="AT71" i="5" s="1"/>
  <c r="AU71" i="5" s="1"/>
  <c r="AI20" i="5"/>
  <c r="AT20" i="5" s="1"/>
  <c r="AI72" i="5"/>
  <c r="AT72" i="5" s="1"/>
  <c r="AI69" i="5"/>
  <c r="AI42" i="5"/>
  <c r="AT42" i="5" s="1"/>
  <c r="AU42" i="5" s="1"/>
  <c r="AI46" i="5"/>
  <c r="AT46" i="5" s="1"/>
  <c r="AU46" i="5" s="1"/>
  <c r="AV46" i="5" s="1"/>
  <c r="AI38" i="5"/>
  <c r="AT38" i="5" s="1"/>
  <c r="AI39" i="5"/>
  <c r="AT39" i="5" s="1"/>
  <c r="AI22" i="5"/>
  <c r="AT22" i="5" s="1"/>
  <c r="AU22" i="5" s="1"/>
  <c r="AV22" i="5" s="1"/>
  <c r="AW22" i="5" s="1"/>
  <c r="AU79" i="5"/>
  <c r="AI114" i="5"/>
  <c r="AI118" i="5"/>
  <c r="AI67" i="5"/>
  <c r="AT67" i="5" s="1"/>
  <c r="AI19" i="5"/>
  <c r="AT19" i="5" s="1"/>
  <c r="AI124" i="5"/>
  <c r="AT124" i="5" s="1"/>
  <c r="AU124" i="5" s="1"/>
  <c r="AI85" i="5"/>
  <c r="AI56" i="5"/>
  <c r="AT56" i="5" s="1"/>
  <c r="AU56" i="5" s="1"/>
  <c r="AV56" i="5" s="1"/>
  <c r="AI128" i="5"/>
  <c r="AI101" i="5"/>
  <c r="AI88" i="5"/>
  <c r="AI75" i="5"/>
  <c r="AT75" i="5" s="1"/>
  <c r="AU75" i="5" s="1"/>
  <c r="AI64" i="5"/>
  <c r="AT64" i="5" s="1"/>
  <c r="AU62" i="5" s="1"/>
  <c r="AV62" i="5" s="1"/>
  <c r="AI50" i="5"/>
  <c r="AT50" i="5" s="1"/>
  <c r="AU50" i="5" s="1"/>
  <c r="AV50" i="5" s="1"/>
  <c r="AI68" i="5"/>
  <c r="AT68" i="5" s="1"/>
  <c r="AU77" i="5"/>
  <c r="AI17" i="5"/>
  <c r="AT17" i="5" s="1"/>
  <c r="AV36" i="5"/>
  <c r="AI96" i="5"/>
  <c r="AT96" i="5" s="1"/>
  <c r="AU96" i="5" s="1"/>
  <c r="AV96" i="5" s="1"/>
  <c r="AI91" i="5"/>
  <c r="AI119" i="5"/>
  <c r="AT119" i="5" s="1"/>
  <c r="AU119" i="5" s="1"/>
  <c r="AU9" i="5"/>
  <c r="AV9" i="5" s="1"/>
  <c r="AW9" i="5" s="1"/>
  <c r="AI98" i="5"/>
  <c r="AT98" i="5" s="1"/>
  <c r="AU98" i="5" s="1"/>
  <c r="AV98" i="5" s="1"/>
  <c r="AI18" i="5"/>
  <c r="AT18" i="5" s="1"/>
  <c r="AI73" i="5"/>
  <c r="AT73" i="5" s="1"/>
  <c r="AI104" i="5"/>
  <c r="AT104" i="5" s="1"/>
  <c r="AU104" i="5" s="1"/>
  <c r="AV104" i="5" s="1"/>
  <c r="AW104" i="5" s="1"/>
  <c r="AI111" i="5"/>
  <c r="AT111" i="5" s="1"/>
  <c r="AU111" i="5" s="1"/>
  <c r="AV111" i="5" s="1"/>
  <c r="AW111" i="5" s="1"/>
  <c r="AI53" i="5"/>
  <c r="AI106" i="5"/>
  <c r="AU26" i="5"/>
  <c r="AV26" i="5" s="1"/>
  <c r="AW26" i="5" s="1"/>
  <c r="AI122" i="5"/>
  <c r="AT122" i="5" s="1"/>
  <c r="AU122" i="5" s="1"/>
  <c r="AI74" i="5"/>
  <c r="AT74" i="5" s="1"/>
  <c r="AU74" i="5" s="1"/>
  <c r="AI44" i="5"/>
  <c r="AI89" i="5"/>
  <c r="AI14" i="5"/>
  <c r="AT14" i="5" s="1"/>
  <c r="AU12" i="5" s="1"/>
  <c r="AV12" i="5" s="1"/>
  <c r="AW12" i="5" s="1"/>
  <c r="AI59" i="5"/>
  <c r="AT59" i="5" s="1"/>
  <c r="AU59" i="5" s="1"/>
  <c r="AV58" i="5" s="1"/>
  <c r="AW58" i="5" s="1"/>
  <c r="AI100" i="5"/>
  <c r="AI43" i="5"/>
  <c r="AI55" i="5"/>
  <c r="AT55" i="5" s="1"/>
  <c r="AU55" i="5" s="1"/>
  <c r="AV55" i="5" s="1"/>
  <c r="AW55" i="5" s="1"/>
  <c r="AU37" i="5" l="1"/>
  <c r="AV37" i="5" s="1"/>
  <c r="AW50" i="5"/>
  <c r="AW48" i="5"/>
  <c r="AU72" i="5"/>
  <c r="AV71" i="5" s="1"/>
  <c r="AV42" i="5"/>
  <c r="AW42" i="5" s="1"/>
  <c r="AU17" i="5"/>
  <c r="AV17" i="5" s="1"/>
  <c r="AW17" i="5" s="1"/>
  <c r="AV77" i="5"/>
  <c r="AW96" i="5"/>
  <c r="AU65" i="5"/>
  <c r="AV65" i="5" s="1"/>
  <c r="AV74" i="5"/>
  <c r="AV119" i="5"/>
  <c r="AW119" i="5" s="1"/>
  <c r="AW36" i="5"/>
  <c r="AW62" i="5" l="1"/>
</calcChain>
</file>

<file path=xl/sharedStrings.xml><?xml version="1.0" encoding="utf-8"?>
<sst xmlns="http://schemas.openxmlformats.org/spreadsheetml/2006/main" count="2197" uniqueCount="425">
  <si>
    <t>Data Source ID</t>
  </si>
  <si>
    <t xml:space="preserve">Media Type </t>
  </si>
  <si>
    <t>Species Scientific Name</t>
  </si>
  <si>
    <t>Phylum</t>
  </si>
  <si>
    <t>Endpoint</t>
  </si>
  <si>
    <t>Acute/ Chronic</t>
  </si>
  <si>
    <t>Type of Organism (fish/amphibians/macroinvertebrates/microinvertebrates/macrophytes/macroalgae/microalgae)</t>
  </si>
  <si>
    <t>Hetero/ Phototroph</t>
  </si>
  <si>
    <t xml:space="preserve">Exposure Duration  </t>
  </si>
  <si>
    <t>Exposure Duration Units</t>
  </si>
  <si>
    <t>Life Stage</t>
  </si>
  <si>
    <t>Molecular Weight</t>
  </si>
  <si>
    <t>Start</t>
  </si>
  <si>
    <t>Conversion</t>
  </si>
  <si>
    <t>End</t>
  </si>
  <si>
    <t>EC50</t>
  </si>
  <si>
    <t>Chronic</t>
  </si>
  <si>
    <t>n</t>
  </si>
  <si>
    <t>a</t>
  </si>
  <si>
    <t>a-i</t>
  </si>
  <si>
    <t/>
  </si>
  <si>
    <t>NOEC/EC10</t>
  </si>
  <si>
    <t>LC50</t>
  </si>
  <si>
    <t>NOEC</t>
  </si>
  <si>
    <t>y</t>
  </si>
  <si>
    <t>a-ii</t>
  </si>
  <si>
    <t>LOEC</t>
  </si>
  <si>
    <t>a-iii</t>
  </si>
  <si>
    <t>Start (acute)</t>
  </si>
  <si>
    <t>End (chronic)</t>
  </si>
  <si>
    <t>EC10</t>
  </si>
  <si>
    <t>b</t>
  </si>
  <si>
    <t>b-i</t>
  </si>
  <si>
    <t>Endpoint Measurement</t>
  </si>
  <si>
    <t>CONCENTRATION</t>
  </si>
  <si>
    <t>Concentration      (M)</t>
  </si>
  <si>
    <t>TEST CRITERIA</t>
  </si>
  <si>
    <t>ORGANISM CHARACTERISTICS</t>
  </si>
  <si>
    <t>Preferential selection (NEC/EC10/NOEC = y)</t>
  </si>
  <si>
    <r>
      <t>CONCENTRATION CONVERSIONS (</t>
    </r>
    <r>
      <rPr>
        <b/>
        <i/>
        <sz val="11"/>
        <color theme="0"/>
        <rFont val="Calibri"/>
        <family val="2"/>
        <scheme val="minor"/>
      </rPr>
      <t>see tables far right</t>
    </r>
    <r>
      <rPr>
        <b/>
        <sz val="11"/>
        <color theme="0"/>
        <rFont val="Calibri"/>
        <family val="2"/>
        <scheme val="minor"/>
      </rPr>
      <t>)</t>
    </r>
  </si>
  <si>
    <t>Preferential selection (Chronic = y)</t>
  </si>
  <si>
    <t>ACR Conversion Factor</t>
  </si>
  <si>
    <t>Toxicity Value Conversion factor</t>
  </si>
  <si>
    <t>Toxicity Value Conversion</t>
  </si>
  <si>
    <r>
      <t>PREFERENTIAL SELECTION &amp; GROUPING OF DATA (</t>
    </r>
    <r>
      <rPr>
        <b/>
        <i/>
        <sz val="10"/>
        <color theme="0"/>
        <rFont val="Arial"/>
        <family val="2"/>
      </rPr>
      <t>See Warne et al., revised method - Table 5.</t>
    </r>
    <r>
      <rPr>
        <b/>
        <sz val="10"/>
        <color theme="0"/>
        <rFont val="Arial"/>
        <family val="2"/>
      </rPr>
      <t>)</t>
    </r>
  </si>
  <si>
    <t>QUALITY CHECK</t>
  </si>
  <si>
    <t>DATA ID</t>
  </si>
  <si>
    <t>Record ID</t>
  </si>
  <si>
    <t>Group same duration for each Endpoint</t>
  </si>
  <si>
    <t>Group the same Endpoint</t>
  </si>
  <si>
    <t>3. LOWEST VALUE FOR SPECIES. (ug/L)</t>
  </si>
  <si>
    <t>1. Toxicity Value</t>
  </si>
  <si>
    <t>2. Acute/Chronic</t>
  </si>
  <si>
    <t>3. Endpoint Measurement</t>
  </si>
  <si>
    <t>4. Duration</t>
  </si>
  <si>
    <t>DERIVE ONE VALUE FOR EACH SPECIES</t>
  </si>
  <si>
    <t>TABLE OF CONVERSION FACTORS (Warne et al 2014)</t>
  </si>
  <si>
    <t>Conversion Factor</t>
  </si>
  <si>
    <t>NEC</t>
  </si>
  <si>
    <t>Acute</t>
  </si>
  <si>
    <t>EC10 Acute to Chronic Ratio (ACR)</t>
  </si>
  <si>
    <t>4-12</t>
  </si>
  <si>
    <t>4-13</t>
  </si>
  <si>
    <t>4-8</t>
  </si>
  <si>
    <t>4-9</t>
  </si>
  <si>
    <t>4-10</t>
  </si>
  <si>
    <t>4-11</t>
  </si>
  <si>
    <t>Anaxyrus fowleri</t>
  </si>
  <si>
    <t>Rana pipiens</t>
  </si>
  <si>
    <t>Chordata</t>
  </si>
  <si>
    <t>Amphibian</t>
  </si>
  <si>
    <t>Heterotroph</t>
  </si>
  <si>
    <t>embryo</t>
  </si>
  <si>
    <t>Mortality and teratogenesis</t>
  </si>
  <si>
    <t>mortality and teratogenesis</t>
  </si>
  <si>
    <t>LC10</t>
  </si>
  <si>
    <t>days</t>
  </si>
  <si>
    <t>chronic</t>
  </si>
  <si>
    <t>Measured/Nominal</t>
  </si>
  <si>
    <t>M</t>
  </si>
  <si>
    <t>FACTORS AFFECTING TOXICITY</t>
  </si>
  <si>
    <t>Test Media</t>
  </si>
  <si>
    <t>Temperature (°C)</t>
  </si>
  <si>
    <t>pH</t>
  </si>
  <si>
    <t>NR</t>
  </si>
  <si>
    <t>7.9 ± 0.1</t>
  </si>
  <si>
    <t>Reconstituted water</t>
  </si>
  <si>
    <t>7.7 ± 0.1</t>
  </si>
  <si>
    <t>8.3 ± 0.1</t>
  </si>
  <si>
    <t>8.4 ± 0.1</t>
  </si>
  <si>
    <t>7.6 ± 0.1</t>
  </si>
  <si>
    <t>52.5 ± 1.4</t>
  </si>
  <si>
    <t xml:space="preserve">212.3 ± 5.4 </t>
  </si>
  <si>
    <t>46.2 ± 4.9</t>
  </si>
  <si>
    <t>203 ± 2.3</t>
  </si>
  <si>
    <t>57.4 ± 4.2</t>
  </si>
  <si>
    <t>207.5 ± 10</t>
  </si>
  <si>
    <t>25.0 ± 0.3</t>
  </si>
  <si>
    <t>25.3 ± 0.2</t>
  </si>
  <si>
    <t>23.7 ± 0.6</t>
  </si>
  <si>
    <t>4-14</t>
  </si>
  <si>
    <t>4-15</t>
  </si>
  <si>
    <t>4-16</t>
  </si>
  <si>
    <t>4-17</t>
  </si>
  <si>
    <t>11-1</t>
  </si>
  <si>
    <t>11-2</t>
  </si>
  <si>
    <t>11-3</t>
  </si>
  <si>
    <t>4-4</t>
  </si>
  <si>
    <t>4-5</t>
  </si>
  <si>
    <t>4-6</t>
  </si>
  <si>
    <t>4-7</t>
  </si>
  <si>
    <t>31-5</t>
  </si>
  <si>
    <t>3-1</t>
  </si>
  <si>
    <t>3-2</t>
  </si>
  <si>
    <t>4-1</t>
  </si>
  <si>
    <t>4-2</t>
  </si>
  <si>
    <t>4-3</t>
  </si>
  <si>
    <t>17-1</t>
  </si>
  <si>
    <t>22-3</t>
  </si>
  <si>
    <t>24-1</t>
  </si>
  <si>
    <t>24-2</t>
  </si>
  <si>
    <t>24-3</t>
  </si>
  <si>
    <t>24-4</t>
  </si>
  <si>
    <t>Carassius auratus</t>
  </si>
  <si>
    <t>Danio rerio</t>
  </si>
  <si>
    <t>Ictalurus punctatus</t>
  </si>
  <si>
    <t>Melanotaenia spledida</t>
  </si>
  <si>
    <t>Micropteris salmoides</t>
  </si>
  <si>
    <t>Oncorhynchus mykiss</t>
  </si>
  <si>
    <t>Pimephales promelas</t>
  </si>
  <si>
    <r>
      <t>Hardness (mg CaCO</t>
    </r>
    <r>
      <rPr>
        <b/>
        <vertAlign val="subscript"/>
        <sz val="10"/>
        <color rgb="FF000000"/>
        <rFont val="Calibri"/>
        <family val="2"/>
        <scheme val="minor"/>
      </rPr>
      <t>3</t>
    </r>
    <r>
      <rPr>
        <b/>
        <sz val="10"/>
        <color rgb="FF000000"/>
        <rFont val="Calibri"/>
        <family val="2"/>
        <scheme val="minor"/>
      </rPr>
      <t>/L)</t>
    </r>
  </si>
  <si>
    <t>Fish</t>
  </si>
  <si>
    <t>Mortality</t>
  </si>
  <si>
    <t>Biomass (length)</t>
  </si>
  <si>
    <t>Biomass (dry weight)</t>
  </si>
  <si>
    <t>LC20</t>
  </si>
  <si>
    <t>NOAEL</t>
  </si>
  <si>
    <t>7.5 ± 0.2</t>
  </si>
  <si>
    <t>8.1 ± 0.1</t>
  </si>
  <si>
    <t>24.8 ± 0.3</t>
  </si>
  <si>
    <t>27 ± 0.4</t>
  </si>
  <si>
    <t xml:space="preserve">54.4 ± 4.2 </t>
  </si>
  <si>
    <t>46.2 ± 1.8</t>
  </si>
  <si>
    <t>194.8 ± 16</t>
  </si>
  <si>
    <t>Toxicity Value (repeat from Column L)</t>
  </si>
  <si>
    <t>DSWL-E water</t>
  </si>
  <si>
    <t>7.2-8.0</t>
  </si>
  <si>
    <t>24-26</t>
  </si>
  <si>
    <t>7.5 ± 0.1</t>
  </si>
  <si>
    <t>51.8 ± 2.0</t>
  </si>
  <si>
    <t>212 ± 11.0</t>
  </si>
  <si>
    <t>46.7 ± 2.3</t>
  </si>
  <si>
    <t>25 ± 0.4</t>
  </si>
  <si>
    <t>24.7 ± 0.6</t>
  </si>
  <si>
    <t>29.4 ± 0.3</t>
  </si>
  <si>
    <t>8.2 ± 0.1</t>
  </si>
  <si>
    <t>194.7 ± 3.2</t>
  </si>
  <si>
    <t>Condomine river water</t>
  </si>
  <si>
    <t>6.9-7.5</t>
  </si>
  <si>
    <t>25 ± 1</t>
  </si>
  <si>
    <t>13.7 ± 0.1</t>
  </si>
  <si>
    <t>14 ± 0.1</t>
  </si>
  <si>
    <t>13 ± 0.1</t>
  </si>
  <si>
    <t>54 ± 3.5</t>
  </si>
  <si>
    <t>49 ± 1.4</t>
  </si>
  <si>
    <t>191 ± 4.0</t>
  </si>
  <si>
    <t>7.8 ± 0.1</t>
  </si>
  <si>
    <t>ASTM ultrapure grade</t>
  </si>
  <si>
    <t>Dechlorinated Lake Michigan water</t>
  </si>
  <si>
    <t>8.1-8.3</t>
  </si>
  <si>
    <t>112-132</t>
  </si>
  <si>
    <t>23.5-26.5</t>
  </si>
  <si>
    <t>All chronic data (measured and nominal)</t>
  </si>
  <si>
    <t>20-1</t>
  </si>
  <si>
    <t>20-2</t>
  </si>
  <si>
    <t>20-3</t>
  </si>
  <si>
    <t>20-4</t>
  </si>
  <si>
    <t>Lampsilis siliquoidea</t>
  </si>
  <si>
    <t>Mollusca</t>
  </si>
  <si>
    <t>juvenile</t>
  </si>
  <si>
    <t>IC25</t>
  </si>
  <si>
    <t>Toxicity Value (mg/L)</t>
  </si>
  <si>
    <t>&lt;5.9</t>
  </si>
  <si>
    <t>USEPA moderately hard water</t>
  </si>
  <si>
    <t>6.82-7.93</t>
  </si>
  <si>
    <t>89-108</t>
  </si>
  <si>
    <t>18.9-21.7</t>
  </si>
  <si>
    <t>22-1</t>
  </si>
  <si>
    <t>22-2</t>
  </si>
  <si>
    <t>15-2</t>
  </si>
  <si>
    <t>27-1</t>
  </si>
  <si>
    <t>27-2</t>
  </si>
  <si>
    <t>12-1</t>
  </si>
  <si>
    <t>13-1</t>
  </si>
  <si>
    <t>13-2</t>
  </si>
  <si>
    <t>13-3</t>
  </si>
  <si>
    <t>13-4</t>
  </si>
  <si>
    <t>13-5</t>
  </si>
  <si>
    <t>14-1</t>
  </si>
  <si>
    <t>14-2</t>
  </si>
  <si>
    <t>14-3</t>
  </si>
  <si>
    <t>14-4</t>
  </si>
  <si>
    <t>14-5</t>
  </si>
  <si>
    <t>14-6</t>
  </si>
  <si>
    <t>14-7</t>
  </si>
  <si>
    <t>14-8</t>
  </si>
  <si>
    <t>15-1</t>
  </si>
  <si>
    <t>16-1</t>
  </si>
  <si>
    <t>16-2</t>
  </si>
  <si>
    <t>27-3</t>
  </si>
  <si>
    <t>27-4</t>
  </si>
  <si>
    <t>18-1</t>
  </si>
  <si>
    <t>31-1</t>
  </si>
  <si>
    <t>31-2</t>
  </si>
  <si>
    <t>29-3</t>
  </si>
  <si>
    <t>29-4</t>
  </si>
  <si>
    <t>29-6</t>
  </si>
  <si>
    <t>29-1</t>
  </si>
  <si>
    <t>29-2</t>
  </si>
  <si>
    <t>29-5</t>
  </si>
  <si>
    <t>1-1</t>
  </si>
  <si>
    <t>1-2</t>
  </si>
  <si>
    <t>1-3</t>
  </si>
  <si>
    <t>1-5</t>
  </si>
  <si>
    <t>2-1</t>
  </si>
  <si>
    <t>2-2</t>
  </si>
  <si>
    <t>26-3</t>
  </si>
  <si>
    <t>26-5</t>
  </si>
  <si>
    <t>26-7</t>
  </si>
  <si>
    <t>26-9</t>
  </si>
  <si>
    <t>10-1</t>
  </si>
  <si>
    <t>10-2</t>
  </si>
  <si>
    <t>10-3</t>
  </si>
  <si>
    <t>27-5</t>
  </si>
  <si>
    <t>27-6</t>
  </si>
  <si>
    <t>27-7</t>
  </si>
  <si>
    <t>27-8</t>
  </si>
  <si>
    <t>31-3</t>
  </si>
  <si>
    <t>31-4</t>
  </si>
  <si>
    <t>26-21</t>
  </si>
  <si>
    <t>Hyalella azteca</t>
  </si>
  <si>
    <t>Arthropoda</t>
  </si>
  <si>
    <t>Reproduction ( number of young)</t>
  </si>
  <si>
    <t>15</t>
  </si>
  <si>
    <t>27</t>
  </si>
  <si>
    <t>12</t>
  </si>
  <si>
    <t>13</t>
  </si>
  <si>
    <t>14</t>
  </si>
  <si>
    <t>16</t>
  </si>
  <si>
    <t>Ceriodaphnia dubia</t>
  </si>
  <si>
    <t>Daphnia magna</t>
  </si>
  <si>
    <t>neonate</t>
  </si>
  <si>
    <t>Reproduction</t>
  </si>
  <si>
    <t>Reproduction (number of young)</t>
  </si>
  <si>
    <t>Reproduction (number of broods)</t>
  </si>
  <si>
    <t>Reproduction (brood size)</t>
  </si>
  <si>
    <t>MATC</t>
  </si>
  <si>
    <t>N</t>
  </si>
  <si>
    <t>18</t>
  </si>
  <si>
    <t>31</t>
  </si>
  <si>
    <t>29</t>
  </si>
  <si>
    <t>1</t>
  </si>
  <si>
    <t>2</t>
  </si>
  <si>
    <t>Egeria densa</t>
  </si>
  <si>
    <t>Lemna disperma</t>
  </si>
  <si>
    <t>Lemna gibba</t>
  </si>
  <si>
    <t>Lemna minor</t>
  </si>
  <si>
    <t>Potamogeton ochreatus</t>
  </si>
  <si>
    <t>Spirodella polyrrhiza</t>
  </si>
  <si>
    <t>Macrophyte</t>
  </si>
  <si>
    <t>Angiosperm</t>
  </si>
  <si>
    <t>Autotroph</t>
  </si>
  <si>
    <t>apical stem cutting</t>
  </si>
  <si>
    <t>N.R.</t>
  </si>
  <si>
    <t>3-frond clones</t>
  </si>
  <si>
    <t>frond</t>
  </si>
  <si>
    <t>biomass (dry weight)</t>
  </si>
  <si>
    <t>Growth</t>
  </si>
  <si>
    <t>Growth (rate)</t>
  </si>
  <si>
    <t>Growth (yield)</t>
  </si>
  <si>
    <t>Shoot growth</t>
  </si>
  <si>
    <t>Shoot weight</t>
  </si>
  <si>
    <t>Node number</t>
  </si>
  <si>
    <t>Abnormality</t>
  </si>
  <si>
    <t>IC10</t>
  </si>
  <si>
    <t>7.5-8.5</t>
  </si>
  <si>
    <t>19.3-20.9</t>
  </si>
  <si>
    <t>19.5-20.5</t>
  </si>
  <si>
    <t>8.1 ± 0.1 in Control</t>
  </si>
  <si>
    <t>7.3-8.2</t>
  </si>
  <si>
    <t>7.1-8.7</t>
  </si>
  <si>
    <t>7.7-10.1</t>
  </si>
  <si>
    <t>7.0-7.2</t>
  </si>
  <si>
    <t>6.8-7.7</t>
  </si>
  <si>
    <t>5.2-5.8</t>
  </si>
  <si>
    <t>18.5-21.4</t>
  </si>
  <si>
    <t>Boron compound (e.g. Boric acid BA, borax BX)</t>
  </si>
  <si>
    <t>BA</t>
  </si>
  <si>
    <t>BX</t>
  </si>
  <si>
    <t>BA and BX</t>
  </si>
  <si>
    <t>26</t>
  </si>
  <si>
    <t>10</t>
  </si>
  <si>
    <t>Cyclotella sp</t>
  </si>
  <si>
    <t>Navicula sp 1.</t>
  </si>
  <si>
    <t>Navicula sp. 2</t>
  </si>
  <si>
    <t>Synedra sp.</t>
  </si>
  <si>
    <t>Nostoc punctiforme 2</t>
  </si>
  <si>
    <t>Chlorophyta</t>
  </si>
  <si>
    <t>Bacillariophyta</t>
  </si>
  <si>
    <t>Cyanobacteria</t>
  </si>
  <si>
    <t>Microalga</t>
  </si>
  <si>
    <t>Blue-green algae (Eubacteria)</t>
  </si>
  <si>
    <t>exponentially growing cells</t>
  </si>
  <si>
    <t>Growth rate (Chl a)</t>
  </si>
  <si>
    <t xml:space="preserve">&gt;30 </t>
  </si>
  <si>
    <t xml:space="preserve">&lt;1 </t>
  </si>
  <si>
    <t>7.5-8.3</t>
  </si>
  <si>
    <t>7.7-8.1</t>
  </si>
  <si>
    <t>HMSO, British standard synthetic water</t>
  </si>
  <si>
    <t>EPA softwater (1985)</t>
  </si>
  <si>
    <t>USEPA Synthetic water</t>
  </si>
  <si>
    <t>DSWL-E media</t>
  </si>
  <si>
    <t>Lake Huron water, filtered, UV-irradiated, hardness adjusted, autoclaved.</t>
  </si>
  <si>
    <t>Carbon filtered well water</t>
  </si>
  <si>
    <t>EPA Softwater</t>
  </si>
  <si>
    <t>Modified Ruakura nutrient solution</t>
  </si>
  <si>
    <t>Condomine River Water</t>
  </si>
  <si>
    <t>SIS media</t>
  </si>
  <si>
    <t>Dechlorinated tap water</t>
  </si>
  <si>
    <t>pH stabilised growth medium</t>
  </si>
  <si>
    <t>1/10th Woods Hole Medium</t>
  </si>
  <si>
    <t>Modified growth media (OECD) with additional NaHCO3</t>
  </si>
  <si>
    <t>Algal growth media without EDTA</t>
  </si>
  <si>
    <t>Condomine River water</t>
  </si>
  <si>
    <t>4-18</t>
  </si>
  <si>
    <t>6-26</t>
  </si>
  <si>
    <t>26-29</t>
  </si>
  <si>
    <t>26-27</t>
  </si>
  <si>
    <t>26-28</t>
  </si>
  <si>
    <t>N/A</t>
  </si>
  <si>
    <t>EC20</t>
  </si>
  <si>
    <t>c</t>
  </si>
  <si>
    <t>d</t>
  </si>
  <si>
    <t>e</t>
  </si>
  <si>
    <t>f</t>
  </si>
  <si>
    <t>Chronic NEC/EC10/NOEC Concentration (mg/L)</t>
  </si>
  <si>
    <t>NEC/EC10/NOEC Concentration (mg/L)</t>
  </si>
  <si>
    <t>Concentration (mg/L)</t>
  </si>
  <si>
    <t>&gt;30</t>
  </si>
  <si>
    <t>&lt;1</t>
  </si>
  <si>
    <t>c-i</t>
  </si>
  <si>
    <t>d-i</t>
  </si>
  <si>
    <t>d-ii</t>
  </si>
  <si>
    <t>e-ii</t>
  </si>
  <si>
    <t>f-ii</t>
  </si>
  <si>
    <t>e-i</t>
  </si>
  <si>
    <t>f-i</t>
  </si>
  <si>
    <t>Pseudokirchneriella subcapitata</t>
  </si>
  <si>
    <t>Rejected (unreliable NOEC value, due to incorrect concentration range tested)</t>
  </si>
  <si>
    <t>26-4</t>
  </si>
  <si>
    <t>26-8</t>
  </si>
  <si>
    <t>26-10</t>
  </si>
  <si>
    <t>Rejected (Tested at low pH (5), where toxicity of boron is effected by pH to other organisms)</t>
  </si>
  <si>
    <r>
      <t xml:space="preserve">2. LOWEST VALUE FOR EACH ENDPOINT </t>
    </r>
    <r>
      <rPr>
        <sz val="10"/>
        <color rgb="FF000000"/>
        <rFont val="Calibri"/>
        <family val="2"/>
        <scheme val="minor"/>
      </rPr>
      <t xml:space="preserve">(Groupings in Column AO) </t>
    </r>
    <r>
      <rPr>
        <b/>
        <sz val="10"/>
        <color rgb="FF000000"/>
        <rFont val="Calibri"/>
        <family val="2"/>
        <scheme val="minor"/>
      </rPr>
      <t>(mg/L)</t>
    </r>
  </si>
  <si>
    <t>1. GEOMETRIC MEAN FOR EACH COMBINATION OF ENDPOINT AND DURATION (Groupings in Column AQ) (mg/L)</t>
  </si>
  <si>
    <r>
      <t xml:space="preserve">Endpoint Measurement </t>
    </r>
    <r>
      <rPr>
        <sz val="10"/>
        <color rgb="FF000000"/>
        <rFont val="Calibri"/>
        <family val="2"/>
        <scheme val="minor"/>
      </rPr>
      <t>(repeat from Column K)</t>
    </r>
  </si>
  <si>
    <t>Acute /Chronic (repeat from Column P)</t>
  </si>
  <si>
    <r>
      <t xml:space="preserve">Acute/Chronic </t>
    </r>
    <r>
      <rPr>
        <sz val="10"/>
        <rFont val="Calibri"/>
        <family val="2"/>
        <scheme val="minor"/>
      </rPr>
      <t>(repeat from Column P)</t>
    </r>
  </si>
  <si>
    <r>
      <t>Toxicity Value</t>
    </r>
    <r>
      <rPr>
        <sz val="10"/>
        <rFont val="Calibri"/>
        <family val="2"/>
        <scheme val="minor"/>
      </rPr>
      <t xml:space="preserve"> (repeat from Column L)</t>
    </r>
  </si>
  <si>
    <r>
      <t xml:space="preserve">DURATION (d) </t>
    </r>
    <r>
      <rPr>
        <sz val="10"/>
        <color rgb="FF000000"/>
        <rFont val="Calibri"/>
        <family val="2"/>
        <scheme val="minor"/>
      </rPr>
      <t>(repeat from Column N)</t>
    </r>
  </si>
  <si>
    <t>IC10*</t>
  </si>
  <si>
    <t>*IC10 values calculated using reported mean growth values for each treatment in ToxCalc V 2.0.23. No replicate data reported, so values calcualted without 95% CLs, and were only determined appropriate when concentration-response curves showed clear pattern of increasing toxicity with increasing boron concentration.</t>
  </si>
  <si>
    <t>Growth, yield (Chl a)</t>
  </si>
  <si>
    <t>Macroinvertebrate</t>
  </si>
  <si>
    <t>Microinvertebrate</t>
  </si>
  <si>
    <t>32-2</t>
  </si>
  <si>
    <t>Pond water diluted in tap water 3:2</t>
  </si>
  <si>
    <t>Cirrhinus mrigala</t>
  </si>
  <si>
    <t>Growth rate (%/day, based on wet weight)</t>
  </si>
  <si>
    <t>26 ± 3</t>
  </si>
  <si>
    <t>114 ± 6 mg/L CaCO3</t>
  </si>
  <si>
    <t>7.4 ± 0.1</t>
  </si>
  <si>
    <t>Rejected (Chronic EC10 value available for same experiment and endpoint)</t>
  </si>
  <si>
    <t>Rejected (Unreliable NOEC value, chronic LC10 available for same experment and endpoint)</t>
  </si>
  <si>
    <t>Rejected (Chronic EC10 values available for same experiment and endpoint)</t>
  </si>
  <si>
    <t>Rejected (Chronic NOEC value available for same experiment and endpoint)</t>
  </si>
  <si>
    <t>Rejected (chronic NEC value available for same experiment and endpoint)</t>
  </si>
  <si>
    <t>Rejected (chronic IC10 value available for same experiment and endpoint)</t>
  </si>
  <si>
    <t>Rejected (chronic NOEC value available for same experiment and endpoint)</t>
  </si>
  <si>
    <t>Toxicity values from four separate experiments were considered. All were high quality data. Although NEC is usually preferred to EC10s or NOECs, in this instance, the NEC was the least sensitive endpoint and duration. The most sensitive endpoint and duration NOEC of 2.8 was chosen as the final value.</t>
  </si>
  <si>
    <t>Notes: (1) Original submitted DGV document had 3-d growth IC10 of 13 mg/L (study 31), based on rounded up figure from reported value of 12.5 mg/L, however, recent examination of the raw data revealed that IC10 was 12.47 mg/L = 12 mg/L 2SF. (2). Values in column AS are from three studies. Study 27 had slightly lower quality score (69% comapred to &gt;80% for the other two) due to less reported details for some QA questions. However all studies good quality and considered acceptable. Study 31 done in river water (hardness 81 mg/L, pH 7.9-8.1), with hormesis at low concentrations, however statistics done correctly and final values accurate. Study 10 done in OECD media with 3x NaHCO3 conc (hardness 24 mg/L, pH 7.5-8.3). Study 27 done in AAP medium without EDTA (hardness 9.3 mg/L, pH 7.5-8.5). Final value (NOEC of 2.8 mg/L) is from study 27, which had lowest hardness, no EDTA and simplest test medium.</t>
  </si>
  <si>
    <t>98**</t>
  </si>
  <si>
    <t>23**</t>
  </si>
  <si>
    <t>121**</t>
  </si>
  <si>
    <t>Chloride (mg/L)</t>
  </si>
  <si>
    <t>** Measured chloride values. All remaining  chloride values are nominal, calculated from recipes provided, or not report (NR)</t>
  </si>
  <si>
    <t>Red text are nominal boron values</t>
  </si>
  <si>
    <t>within 5-10% of nominal (ref 22)</t>
  </si>
  <si>
    <t>within 5-12% of nominal (ref 13 and 14)</t>
  </si>
  <si>
    <t>nominal, but two standards measured within 5-10% (ref 27)</t>
  </si>
  <si>
    <t>nominal (ref 26)</t>
  </si>
  <si>
    <t>nominal (ref 29)</t>
  </si>
  <si>
    <t>within 5-10% (ref 1)</t>
  </si>
  <si>
    <t>within 9-14% of nominal (ref 18)</t>
  </si>
  <si>
    <t>within 10% of nominal (ref 20)</t>
  </si>
  <si>
    <t>comparison of nominal and measured not reported in paper (ref 32)</t>
  </si>
  <si>
    <t>within 5-10% of nominal (both refs 22 and 24)</t>
  </si>
  <si>
    <t>most within 5-10% of nominal, all within 20% (ref4)</t>
  </si>
  <si>
    <t>most within 5-10% of nominal, all within 20% (ref 3)</t>
  </si>
  <si>
    <t>most within 5-10% of nominal, all within 20% (ref 31)</t>
  </si>
  <si>
    <t>most within 5-10% of nominal, all within 20% (ref 4)</t>
  </si>
  <si>
    <t>all within 5-10% of nominal (ref 11)</t>
  </si>
  <si>
    <t>Comparison of nominal v measured test concentrations in study used for final value in SSD</t>
  </si>
  <si>
    <t>Rejected (Chronic LC10 value available for same experiment and endpoint, but also see Quality check notes)</t>
  </si>
  <si>
    <t>Rejected (see notes in Quality check notes)</t>
  </si>
  <si>
    <t>3 toxicity values from 2 studies (refs 24 and 22) passed initial quality check. Although EC10s are usually preferred to NOECs, in this instance, the NOEC (11 mg/L) was more reliable than the EC10 (13 mg/L), was the most sensitive endpoint, and therefore chosen for use in the SSD</t>
  </si>
  <si>
    <t>Notes: The EC10 (13 mg/L) was from a USEPA study (ref 24) where unacceptable mortality (60-90%) occured in two of four control replicates. This was explained as technician error, and these two replicates were removed from the dataset for final statistical analyses. This data was not initially rejected in the quality screening process, because the mortality was explained and data was corrected for it, however, it does reduce the reliabilty of toxicity data from this study, compared to the NOEC (11 mg/L) from published article by Soucek et al 2011 (ref 23).</t>
  </si>
  <si>
    <t>nominal, but validated using analysis of two standards which were within 5-10% of nominal (ref 27)</t>
  </si>
  <si>
    <t>measured values were 2 x nominal (ref 31) - likely operator error rather than anaylitical issue. e.g. double spike.</t>
  </si>
  <si>
    <t>Rejected (nominal values not validated by any other means, and test dilution and control water contained boric acid</t>
  </si>
  <si>
    <t>Boron was measured beginning and end of each test but not reported. Use of apparent nominal concentrations in analysis was taken to mean that target concentrations in the experiments were achieved.</t>
  </si>
  <si>
    <t>This nominal data was accepted</t>
  </si>
  <si>
    <t>This study did not include any validation of nominal values. In adddition, 1 mg/L boric acid was included in the control and dilution water. Therefore nominal concentrations in final test solutions may not be reliable. Two other macrophytes already represented in the SSD, therefore this data were rejected.</t>
  </si>
  <si>
    <t xml:space="preserve">Chemical: </t>
  </si>
  <si>
    <t>Boron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</si>
</sst>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4" x14ac:knownFonts="1">
    <font>
      <sz val="11"/>
      <color theme="1"/>
      <name val="Calibri"/>
      <family val="2"/>
      <scheme val="minor"/>
    </font>
    <font>
      <sz val="11"/>
      <color theme="1"/>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indexed="8"/>
      <name val="Arial"/>
      <family val="2"/>
    </font>
    <font>
      <sz val="10"/>
      <color theme="1"/>
      <name val="Calibri"/>
      <family val="2"/>
      <scheme val="minor"/>
    </font>
    <font>
      <b/>
      <sz val="10"/>
      <color rgb="FF3F3F3F"/>
      <name val="Calibri"/>
      <family val="2"/>
      <scheme val="minor"/>
    </font>
    <font>
      <sz val="10"/>
      <color indexed="8"/>
      <name val="Calibri"/>
      <family val="2"/>
      <scheme val="minor"/>
    </font>
    <font>
      <b/>
      <sz val="10"/>
      <name val="Calibri"/>
      <family val="2"/>
      <scheme val="minor"/>
    </font>
    <font>
      <b/>
      <sz val="10"/>
      <color theme="1"/>
      <name val="Calibri"/>
      <family val="2"/>
      <scheme val="minor"/>
    </font>
    <font>
      <b/>
      <i/>
      <sz val="11"/>
      <color theme="0"/>
      <name val="Calibri"/>
      <family val="2"/>
      <scheme val="minor"/>
    </font>
    <font>
      <b/>
      <sz val="10"/>
      <color rgb="FFFF0000"/>
      <name val="Calibri"/>
      <family val="2"/>
      <scheme val="minor"/>
    </font>
    <font>
      <b/>
      <sz val="10"/>
      <color theme="0"/>
      <name val="Arial"/>
      <family val="2"/>
    </font>
    <font>
      <b/>
      <i/>
      <sz val="10"/>
      <color theme="0"/>
      <name val="Arial"/>
      <family val="2"/>
    </font>
    <font>
      <b/>
      <i/>
      <sz val="10"/>
      <color rgb="FF3F3F3F"/>
      <name val="Calibri"/>
      <family val="2"/>
      <scheme val="minor"/>
    </font>
    <font>
      <u/>
      <sz val="10"/>
      <color indexed="12"/>
      <name val="Arial"/>
      <family val="2"/>
    </font>
    <font>
      <sz val="10"/>
      <name val="Calibri"/>
      <family val="2"/>
      <scheme val="minor"/>
    </font>
    <font>
      <u/>
      <sz val="10"/>
      <color indexed="12"/>
      <name val="Calibri"/>
      <family val="2"/>
      <scheme val="minor"/>
    </font>
    <font>
      <i/>
      <sz val="10"/>
      <name val="Calibri"/>
      <family val="2"/>
      <scheme val="minor"/>
    </font>
    <font>
      <b/>
      <sz val="10"/>
      <color theme="0"/>
      <name val="Calibri"/>
      <family val="2"/>
      <scheme val="minor"/>
    </font>
    <font>
      <sz val="10"/>
      <color theme="0"/>
      <name val="Calibri"/>
      <family val="2"/>
      <scheme val="minor"/>
    </font>
    <font>
      <b/>
      <sz val="10"/>
      <color rgb="FF000000"/>
      <name val="Calibri"/>
      <family val="2"/>
      <scheme val="minor"/>
    </font>
    <font>
      <b/>
      <vertAlign val="subscript"/>
      <sz val="10"/>
      <color rgb="FF000000"/>
      <name val="Calibri"/>
      <family val="2"/>
      <scheme val="minor"/>
    </font>
    <font>
      <sz val="10"/>
      <color rgb="FF000000"/>
      <name val="Calibri"/>
      <family val="2"/>
      <scheme val="minor"/>
    </font>
    <font>
      <u/>
      <sz val="10"/>
      <color rgb="FFFF0000"/>
      <name val="Arial"/>
      <family val="2"/>
    </font>
    <font>
      <i/>
      <sz val="10"/>
      <color theme="1"/>
      <name val="Calibri"/>
      <family val="2"/>
      <scheme val="minor"/>
    </font>
    <font>
      <sz val="10"/>
      <color rgb="FFFF0000"/>
      <name val="Calibri"/>
      <family val="2"/>
      <scheme val="minor"/>
    </font>
    <font>
      <i/>
      <sz val="10"/>
      <color rgb="FFFF0000"/>
      <name val="Calibri"/>
      <family val="2"/>
      <scheme val="minor"/>
    </font>
    <font>
      <b/>
      <i/>
      <sz val="10"/>
      <name val="Calibri"/>
      <family val="2"/>
      <scheme val="minor"/>
    </font>
    <font>
      <b/>
      <sz val="11"/>
      <name val="Calibri"/>
      <family val="2"/>
      <scheme val="minor"/>
    </font>
    <font>
      <sz val="11"/>
      <name val="Calibri"/>
      <family val="2"/>
      <scheme val="minor"/>
    </font>
    <font>
      <sz val="11"/>
      <color rgb="FFFF0000"/>
      <name val="Calibri"/>
      <family val="2"/>
      <scheme val="minor"/>
    </font>
  </fonts>
  <fills count="40">
    <fill>
      <patternFill patternType="none"/>
    </fill>
    <fill>
      <patternFill patternType="gray125"/>
    </fill>
    <fill>
      <patternFill patternType="solid">
        <fgColor rgb="FFF2F2F2"/>
      </patternFill>
    </fill>
    <fill>
      <patternFill patternType="solid">
        <fgColor rgb="FFA5A5A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rgb="FFFFFF00"/>
        <bgColor indexed="64"/>
      </patternFill>
    </fill>
    <fill>
      <patternFill patternType="solid">
        <fgColor rgb="FFC0C0C0"/>
        <bgColor rgb="FFC0C0C0"/>
      </patternFill>
    </fill>
    <fill>
      <patternFill patternType="solid">
        <fgColor theme="0" tint="-0.249977111117893"/>
        <bgColor indexed="64"/>
      </patternFill>
    </fill>
    <fill>
      <patternFill patternType="solid">
        <fgColor theme="6" tint="0.79998168889431442"/>
        <bgColor indexed="64"/>
      </patternFill>
    </fill>
    <fill>
      <patternFill patternType="solid">
        <fgColor theme="7"/>
        <bgColor indexed="64"/>
      </patternFill>
    </fill>
    <fill>
      <patternFill patternType="solid">
        <fgColor theme="7" tint="0.79998168889431442"/>
        <bgColor rgb="FFC0C0C0"/>
      </patternFill>
    </fill>
    <fill>
      <patternFill patternType="solid">
        <fgColor theme="3"/>
        <bgColor indexed="64"/>
      </patternFill>
    </fill>
    <fill>
      <patternFill patternType="solid">
        <fgColor theme="5" tint="0.59999389629810485"/>
        <bgColor rgb="FFC0C0C0"/>
      </patternFill>
    </fill>
    <fill>
      <patternFill patternType="solid">
        <fgColor theme="3" tint="0.79998168889431442"/>
        <bgColor rgb="FFC0C0C0"/>
      </patternFill>
    </fill>
    <fill>
      <patternFill patternType="solid">
        <fgColor rgb="FFC00000"/>
        <bgColor indexed="64"/>
      </patternFill>
    </fill>
    <fill>
      <patternFill patternType="solid">
        <fgColor theme="5" tint="0.79998168889431442"/>
        <bgColor indexed="64"/>
      </patternFill>
    </fill>
    <fill>
      <patternFill patternType="solid">
        <fgColor rgb="FFFF0000"/>
        <bgColor rgb="FFC0C0C0"/>
      </patternFill>
    </fill>
    <fill>
      <patternFill patternType="solid">
        <fgColor theme="9" tint="0.79998168889431442"/>
        <bgColor rgb="FFC0C0C0"/>
      </patternFill>
    </fill>
    <fill>
      <patternFill patternType="solid">
        <fgColor theme="9" tint="0.39997558519241921"/>
        <bgColor rgb="FFC0C0C0"/>
      </patternFill>
    </fill>
    <fill>
      <patternFill patternType="solid">
        <fgColor theme="9" tint="-0.249977111117893"/>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bgColor indexed="64"/>
      </patternFill>
    </fill>
    <fill>
      <patternFill patternType="solid">
        <fgColor theme="9" tint="0.59999389629810485"/>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2" tint="-0.749992370372631"/>
        <bgColor indexed="64"/>
      </patternFill>
    </fill>
    <fill>
      <patternFill patternType="solid">
        <fgColor theme="2"/>
        <bgColor rgb="FFC0C0C0"/>
      </patternFill>
    </fill>
    <fill>
      <patternFill patternType="solid">
        <fgColor rgb="FFCCFFFF"/>
        <bgColor indexed="64"/>
      </patternFill>
    </fill>
    <fill>
      <patternFill patternType="solid">
        <fgColor rgb="FF006699"/>
        <bgColor indexed="64"/>
      </patternFill>
    </fill>
    <fill>
      <patternFill patternType="solid">
        <fgColor theme="5" tint="0.79998168889431442"/>
        <bgColor rgb="FFC0C0C0"/>
      </patternFill>
    </fill>
    <fill>
      <patternFill patternType="solid">
        <fgColor rgb="FFFF0000"/>
        <bgColor indexed="64"/>
      </patternFill>
    </fill>
    <fill>
      <patternFill patternType="solid">
        <fgColor theme="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s>
  <borders count="3">
    <border>
      <left/>
      <right/>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10">
    <xf numFmtId="0" fontId="0" fillId="0" borderId="0"/>
    <xf numFmtId="0" fontId="2" fillId="2" borderId="1" applyNumberFormat="0" applyAlignment="0" applyProtection="0"/>
    <xf numFmtId="0" fontId="3" fillId="3" borderId="2" applyNumberFormat="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6" fillId="0" borderId="0"/>
    <xf numFmtId="0" fontId="1" fillId="0" borderId="0"/>
    <xf numFmtId="0" fontId="6" fillId="0" borderId="0"/>
    <xf numFmtId="0" fontId="17" fillId="0" borderId="0" applyNumberFormat="0" applyFill="0" applyBorder="0" applyAlignment="0" applyProtection="0">
      <alignment vertical="top"/>
      <protection locked="0"/>
    </xf>
  </cellStyleXfs>
  <cellXfs count="191">
    <xf numFmtId="0" fontId="0" fillId="0" borderId="0" xfId="0"/>
    <xf numFmtId="0" fontId="9" fillId="0" borderId="0" xfId="8" applyFont="1" applyFill="1" applyBorder="1" applyAlignment="1"/>
    <xf numFmtId="0" fontId="5" fillId="0" borderId="0" xfId="0" applyFont="1" applyFill="1" applyBorder="1" applyAlignment="1">
      <alignment horizontal="center"/>
    </xf>
    <xf numFmtId="0" fontId="0" fillId="0" borderId="0" xfId="0" applyFill="1" applyBorder="1"/>
    <xf numFmtId="0" fontId="7" fillId="0" borderId="0" xfId="0" applyFont="1" applyFill="1" applyBorder="1" applyAlignment="1">
      <alignment horizontal="center"/>
    </xf>
    <xf numFmtId="0" fontId="10" fillId="0" borderId="0" xfId="2" applyFont="1" applyFill="1" applyBorder="1" applyAlignment="1">
      <alignment horizontal="center" wrapText="1"/>
    </xf>
    <xf numFmtId="0" fontId="7" fillId="0" borderId="0" xfId="3" applyFont="1" applyFill="1" applyBorder="1" applyAlignment="1">
      <alignment horizontal="center"/>
    </xf>
    <xf numFmtId="0" fontId="8" fillId="0" borderId="0" xfId="1" applyFont="1" applyFill="1" applyBorder="1"/>
    <xf numFmtId="0" fontId="8" fillId="0" borderId="0" xfId="1" applyFont="1" applyFill="1" applyBorder="1" applyAlignment="1">
      <alignment horizontal="center"/>
    </xf>
    <xf numFmtId="0" fontId="13" fillId="22" borderId="0" xfId="1" applyFont="1" applyFill="1" applyBorder="1" applyAlignment="1">
      <alignment vertical="center"/>
    </xf>
    <xf numFmtId="0" fontId="7" fillId="0" borderId="0" xfId="0" applyFont="1" applyBorder="1" applyAlignment="1">
      <alignment horizontal="center"/>
    </xf>
    <xf numFmtId="0" fontId="0" fillId="0" borderId="0" xfId="0" applyBorder="1"/>
    <xf numFmtId="0" fontId="0" fillId="0" borderId="0" xfId="0" applyBorder="1" applyAlignment="1">
      <alignment horizontal="center"/>
    </xf>
    <xf numFmtId="0" fontId="8" fillId="17" borderId="0" xfId="1" applyFont="1" applyFill="1" applyBorder="1" applyAlignment="1" applyProtection="1">
      <alignment horizontal="center" vertical="center" wrapText="1"/>
    </xf>
    <xf numFmtId="0" fontId="7" fillId="0" borderId="0" xfId="0" applyFont="1" applyBorder="1" applyAlignment="1">
      <alignment wrapText="1"/>
    </xf>
    <xf numFmtId="0" fontId="8" fillId="2" borderId="0" xfId="1" applyFont="1" applyBorder="1" applyAlignment="1" applyProtection="1">
      <alignment horizontal="center" vertical="center" wrapText="1"/>
    </xf>
    <xf numFmtId="0" fontId="7" fillId="0" borderId="0" xfId="7" applyFont="1" applyBorder="1" applyAlignment="1">
      <alignment wrapText="1"/>
    </xf>
    <xf numFmtId="0" fontId="4" fillId="0" borderId="0" xfId="0" applyFont="1" applyBorder="1"/>
    <xf numFmtId="0" fontId="9" fillId="0" borderId="0" xfId="6" applyFont="1" applyFill="1" applyBorder="1" applyAlignment="1">
      <alignment wrapText="1"/>
    </xf>
    <xf numFmtId="0" fontId="7" fillId="0" borderId="0" xfId="0" applyFont="1" applyBorder="1"/>
    <xf numFmtId="0" fontId="7" fillId="7" borderId="0" xfId="0" applyFont="1" applyFill="1" applyBorder="1" applyAlignment="1">
      <alignment horizontal="center"/>
    </xf>
    <xf numFmtId="0" fontId="11" fillId="0" borderId="0" xfId="0" applyFont="1" applyBorder="1" applyAlignment="1">
      <alignment horizontal="center"/>
    </xf>
    <xf numFmtId="0" fontId="11" fillId="0" borderId="0" xfId="0" applyFont="1" applyBorder="1"/>
    <xf numFmtId="0" fontId="9" fillId="0" borderId="0" xfId="6" applyFont="1" applyBorder="1"/>
    <xf numFmtId="0" fontId="14" fillId="0" borderId="0" xfId="6" applyFont="1" applyFill="1" applyBorder="1" applyAlignment="1">
      <alignment horizontal="center"/>
    </xf>
    <xf numFmtId="0" fontId="16" fillId="0" borderId="0" xfId="1" applyFont="1" applyFill="1" applyBorder="1" applyAlignment="1" applyProtection="1">
      <alignment horizontal="center" vertical="center" wrapText="1"/>
    </xf>
    <xf numFmtId="0" fontId="13" fillId="0" borderId="0" xfId="1" applyFont="1" applyFill="1" applyBorder="1" applyAlignment="1">
      <alignment vertical="center"/>
    </xf>
    <xf numFmtId="0" fontId="3" fillId="0" borderId="0" xfId="0" applyFont="1" applyFill="1" applyBorder="1" applyAlignment="1">
      <alignment horizontal="center" vertical="center"/>
    </xf>
    <xf numFmtId="0" fontId="7" fillId="0" borderId="0" xfId="0" applyFont="1" applyFill="1" applyBorder="1"/>
    <xf numFmtId="0" fontId="18" fillId="0" borderId="0" xfId="0" applyFont="1" applyAlignment="1">
      <alignment horizontal="center"/>
    </xf>
    <xf numFmtId="0" fontId="20" fillId="0" borderId="0" xfId="0" applyFont="1" applyAlignment="1">
      <alignment horizontal="center"/>
    </xf>
    <xf numFmtId="0" fontId="9" fillId="0" borderId="0" xfId="8" applyFont="1" applyFill="1" applyBorder="1" applyAlignment="1">
      <alignment horizontal="center"/>
    </xf>
    <xf numFmtId="0" fontId="7" fillId="0" borderId="0" xfId="0" applyFont="1" applyAlignment="1">
      <alignment horizontal="center"/>
    </xf>
    <xf numFmtId="0" fontId="11" fillId="23" borderId="0" xfId="0" applyFont="1" applyFill="1" applyBorder="1" applyAlignment="1">
      <alignment horizontal="center" vertical="center" wrapText="1"/>
    </xf>
    <xf numFmtId="0" fontId="11" fillId="23" borderId="0" xfId="0" applyFont="1" applyFill="1" applyBorder="1" applyAlignment="1">
      <alignment horizontal="center" vertical="center"/>
    </xf>
    <xf numFmtId="0" fontId="11" fillId="25" borderId="0" xfId="0" applyFont="1" applyFill="1" applyBorder="1" applyAlignment="1">
      <alignment wrapText="1"/>
    </xf>
    <xf numFmtId="0" fontId="11" fillId="25" borderId="0" xfId="0" applyFont="1" applyFill="1" applyBorder="1" applyAlignment="1">
      <alignment horizontal="center"/>
    </xf>
    <xf numFmtId="49" fontId="7" fillId="7" borderId="0" xfId="0" applyNumberFormat="1" applyFont="1" applyFill="1" applyBorder="1" applyAlignment="1">
      <alignment horizontal="center"/>
    </xf>
    <xf numFmtId="0" fontId="21" fillId="0" borderId="0" xfId="0" applyFont="1" applyFill="1" applyBorder="1" applyAlignment="1">
      <alignment horizontal="center" vertical="center"/>
    </xf>
    <xf numFmtId="0" fontId="22" fillId="16" borderId="0" xfId="0" applyFont="1" applyFill="1" applyBorder="1" applyAlignment="1">
      <alignment horizontal="center" vertical="center"/>
    </xf>
    <xf numFmtId="0" fontId="11" fillId="0" borderId="0" xfId="0" applyFont="1" applyFill="1" applyBorder="1" applyAlignment="1">
      <alignment horizontal="center"/>
    </xf>
    <xf numFmtId="0" fontId="21" fillId="0" borderId="0" xfId="7" applyFont="1" applyFill="1" applyBorder="1" applyAlignment="1">
      <alignment vertical="center" wrapText="1"/>
    </xf>
    <xf numFmtId="0" fontId="7" fillId="0" borderId="0" xfId="0" applyFont="1" applyFill="1" applyBorder="1" applyAlignment="1">
      <alignment wrapText="1"/>
    </xf>
    <xf numFmtId="3" fontId="7" fillId="0" borderId="0" xfId="0" applyNumberFormat="1" applyFont="1" applyBorder="1" applyAlignment="1">
      <alignment horizontal="center"/>
    </xf>
    <xf numFmtId="3" fontId="9" fillId="0" borderId="0" xfId="8" applyNumberFormat="1" applyFont="1" applyFill="1" applyBorder="1" applyAlignment="1">
      <alignment horizontal="center"/>
    </xf>
    <xf numFmtId="0" fontId="23" fillId="29" borderId="0" xfId="7" applyFont="1" applyFill="1" applyBorder="1" applyAlignment="1" applyProtection="1">
      <alignment horizontal="center" vertical="center" wrapText="1"/>
    </xf>
    <xf numFmtId="0" fontId="23" fillId="0" borderId="0" xfId="7" applyFont="1" applyFill="1" applyBorder="1" applyAlignment="1" applyProtection="1">
      <alignment horizontal="center" vertical="center" wrapText="1"/>
    </xf>
    <xf numFmtId="0" fontId="10" fillId="12" borderId="0" xfId="7" applyFont="1" applyFill="1" applyBorder="1" applyAlignment="1" applyProtection="1">
      <alignment horizontal="center" vertical="center" wrapText="1"/>
    </xf>
    <xf numFmtId="0" fontId="10" fillId="0" borderId="0" xfId="7" applyFont="1" applyFill="1" applyBorder="1" applyAlignment="1" applyProtection="1">
      <alignment horizontal="center" vertical="center" wrapText="1"/>
    </xf>
    <xf numFmtId="0" fontId="10" fillId="15" borderId="0" xfId="7" applyFont="1" applyFill="1" applyBorder="1" applyAlignment="1" applyProtection="1">
      <alignment horizontal="center" vertical="center" wrapText="1"/>
    </xf>
    <xf numFmtId="0" fontId="23" fillId="14" borderId="0" xfId="7" applyFont="1" applyFill="1" applyBorder="1" applyAlignment="1" applyProtection="1">
      <alignment horizontal="center" vertical="center" wrapText="1"/>
    </xf>
    <xf numFmtId="0" fontId="23" fillId="32" borderId="0" xfId="7" applyFont="1" applyFill="1" applyBorder="1" applyAlignment="1" applyProtection="1">
      <alignment horizontal="center" vertical="center" wrapText="1"/>
    </xf>
    <xf numFmtId="0" fontId="10" fillId="19" borderId="0" xfId="7" applyFont="1" applyFill="1" applyBorder="1" applyAlignment="1" applyProtection="1">
      <alignment horizontal="center" vertical="center" wrapText="1"/>
    </xf>
    <xf numFmtId="0" fontId="23" fillId="19" borderId="0" xfId="7" applyFont="1" applyFill="1" applyBorder="1" applyAlignment="1" applyProtection="1">
      <alignment horizontal="center" vertical="center" wrapText="1"/>
    </xf>
    <xf numFmtId="0" fontId="10" fillId="20" borderId="0" xfId="7" applyFont="1" applyFill="1" applyBorder="1" applyAlignment="1" applyProtection="1">
      <alignment horizontal="center" vertical="center" wrapText="1"/>
    </xf>
    <xf numFmtId="0" fontId="23" fillId="20" borderId="0" xfId="7" applyFont="1" applyFill="1" applyBorder="1" applyAlignment="1" applyProtection="1">
      <alignment horizontal="center" vertical="center" wrapText="1"/>
    </xf>
    <xf numFmtId="0" fontId="21" fillId="18" borderId="0" xfId="7" applyFont="1" applyFill="1" applyBorder="1" applyAlignment="1" applyProtection="1">
      <alignment horizontal="center" vertical="center" wrapText="1"/>
    </xf>
    <xf numFmtId="0" fontId="10" fillId="8" borderId="0" xfId="7" applyFont="1" applyFill="1" applyBorder="1" applyAlignment="1" applyProtection="1">
      <alignment horizontal="center" vertical="center" wrapText="1"/>
    </xf>
    <xf numFmtId="0" fontId="23" fillId="9" borderId="0" xfId="7" applyFont="1" applyFill="1" applyBorder="1" applyAlignment="1" applyProtection="1">
      <alignment horizontal="center" vertical="center" wrapText="1"/>
    </xf>
    <xf numFmtId="0" fontId="23" fillId="30" borderId="0" xfId="7" applyFont="1" applyFill="1" applyBorder="1" applyAlignment="1" applyProtection="1">
      <alignment horizontal="center" vertical="top" wrapText="1"/>
    </xf>
    <xf numFmtId="0" fontId="10" fillId="30" borderId="0" xfId="7" applyFont="1" applyFill="1" applyBorder="1" applyAlignment="1">
      <alignment horizontal="center" vertical="top" wrapText="1"/>
    </xf>
    <xf numFmtId="0" fontId="20" fillId="0" borderId="0" xfId="0" applyFont="1" applyAlignment="1">
      <alignment horizontal="center" wrapText="1"/>
    </xf>
    <xf numFmtId="3" fontId="9" fillId="0" borderId="0" xfId="6" applyNumberFormat="1" applyFont="1" applyBorder="1" applyAlignment="1">
      <alignment horizontal="center"/>
    </xf>
    <xf numFmtId="3" fontId="7" fillId="0" borderId="0" xfId="0" applyNumberFormat="1" applyFont="1" applyAlignment="1">
      <alignment horizontal="center"/>
    </xf>
    <xf numFmtId="0" fontId="28" fillId="0" borderId="0" xfId="0" applyFont="1" applyBorder="1" applyAlignment="1">
      <alignment horizontal="center"/>
    </xf>
    <xf numFmtId="0" fontId="5" fillId="16" borderId="0" xfId="0" applyFont="1" applyFill="1" applyBorder="1" applyAlignment="1">
      <alignment horizontal="center" vertical="center"/>
    </xf>
    <xf numFmtId="0" fontId="0" fillId="0" borderId="0" xfId="0" applyBorder="1" applyAlignment="1">
      <alignment horizontal="left"/>
    </xf>
    <xf numFmtId="0" fontId="7" fillId="0" borderId="0" xfId="0" applyFont="1" applyAlignment="1">
      <alignment horizontal="left"/>
    </xf>
    <xf numFmtId="0" fontId="7" fillId="0" borderId="0" xfId="0" applyFont="1" applyBorder="1" applyAlignment="1">
      <alignment horizontal="left"/>
    </xf>
    <xf numFmtId="0" fontId="27" fillId="0" borderId="0" xfId="0" applyFont="1" applyBorder="1" applyAlignment="1">
      <alignment horizontal="center"/>
    </xf>
    <xf numFmtId="0" fontId="28" fillId="0" borderId="0" xfId="0" applyFont="1" applyFill="1" applyBorder="1"/>
    <xf numFmtId="0" fontId="29" fillId="0" borderId="0" xfId="0" applyFont="1" applyBorder="1" applyAlignment="1">
      <alignment horizontal="center"/>
    </xf>
    <xf numFmtId="3" fontId="28" fillId="0" borderId="0" xfId="0" applyNumberFormat="1" applyFont="1" applyAlignment="1">
      <alignment horizontal="center"/>
    </xf>
    <xf numFmtId="3" fontId="28" fillId="0" borderId="0" xfId="0" applyNumberFormat="1" applyFont="1" applyBorder="1" applyAlignment="1">
      <alignment horizontal="center"/>
    </xf>
    <xf numFmtId="0" fontId="28" fillId="0" borderId="0" xfId="0" quotePrefix="1" applyFont="1" applyBorder="1" applyAlignment="1">
      <alignment horizontal="center"/>
    </xf>
    <xf numFmtId="0" fontId="23" fillId="32" borderId="0" xfId="7" applyFont="1" applyFill="1" applyBorder="1" applyAlignment="1" applyProtection="1">
      <alignment horizontal="left" vertical="center" wrapText="1"/>
    </xf>
    <xf numFmtId="0" fontId="9" fillId="0" borderId="0" xfId="8" applyFont="1" applyFill="1" applyBorder="1" applyAlignment="1">
      <alignment horizontal="left"/>
    </xf>
    <xf numFmtId="0" fontId="7" fillId="0" borderId="0" xfId="0" applyFont="1" applyFill="1" applyBorder="1" applyAlignment="1">
      <alignment horizontal="left"/>
    </xf>
    <xf numFmtId="0" fontId="9" fillId="0" borderId="0" xfId="6" applyFont="1" applyFill="1" applyBorder="1"/>
    <xf numFmtId="0" fontId="10" fillId="0" borderId="0" xfId="1" applyFont="1" applyFill="1" applyBorder="1" applyAlignment="1">
      <alignment horizontal="center"/>
    </xf>
    <xf numFmtId="0" fontId="10" fillId="0" borderId="0" xfId="1" applyFont="1" applyFill="1" applyBorder="1" applyAlignment="1">
      <alignment horizontal="center" vertical="center"/>
    </xf>
    <xf numFmtId="0" fontId="30" fillId="2" borderId="0" xfId="1" applyFont="1" applyBorder="1" applyAlignment="1" applyProtection="1">
      <alignment horizontal="center" vertical="center" wrapText="1"/>
    </xf>
    <xf numFmtId="0" fontId="31" fillId="0" borderId="0" xfId="0" applyFont="1" applyBorder="1" applyAlignment="1">
      <alignment horizontal="center"/>
    </xf>
    <xf numFmtId="0" fontId="10" fillId="0" borderId="0" xfId="0" applyFont="1" applyFill="1" applyBorder="1" applyAlignment="1">
      <alignment horizontal="center"/>
    </xf>
    <xf numFmtId="0" fontId="10" fillId="0" borderId="0" xfId="0" applyFont="1" applyBorder="1" applyAlignment="1">
      <alignment horizontal="center"/>
    </xf>
    <xf numFmtId="0" fontId="8" fillId="33" borderId="0" xfId="1" applyFont="1" applyFill="1" applyBorder="1" applyAlignment="1">
      <alignment horizontal="center"/>
    </xf>
    <xf numFmtId="164" fontId="7" fillId="0" borderId="0" xfId="0" applyNumberFormat="1" applyFont="1" applyBorder="1" applyAlignment="1">
      <alignment horizontal="center"/>
    </xf>
    <xf numFmtId="164" fontId="28" fillId="0" borderId="0" xfId="0" applyNumberFormat="1" applyFont="1" applyBorder="1" applyAlignment="1">
      <alignment horizontal="center"/>
    </xf>
    <xf numFmtId="0" fontId="20" fillId="0" borderId="0" xfId="0" applyFont="1" applyFill="1" applyAlignment="1">
      <alignment horizontal="center" wrapText="1"/>
    </xf>
    <xf numFmtId="0" fontId="7" fillId="0" borderId="0" xfId="0" applyFont="1" applyFill="1" applyAlignment="1">
      <alignment horizontal="center"/>
    </xf>
    <xf numFmtId="3" fontId="7" fillId="0" borderId="0" xfId="0" applyNumberFormat="1" applyFont="1" applyFill="1" applyBorder="1" applyAlignment="1">
      <alignment horizontal="center"/>
    </xf>
    <xf numFmtId="165" fontId="7" fillId="0" borderId="0" xfId="0" applyNumberFormat="1" applyFont="1" applyBorder="1"/>
    <xf numFmtId="0" fontId="10" fillId="2" borderId="0" xfId="1" applyFont="1" applyBorder="1" applyAlignment="1" applyProtection="1">
      <alignment horizontal="center" vertical="center" wrapText="1"/>
    </xf>
    <xf numFmtId="0" fontId="7" fillId="22" borderId="0" xfId="0" applyFont="1" applyFill="1" applyBorder="1"/>
    <xf numFmtId="0" fontId="10" fillId="22" borderId="0" xfId="0" applyFont="1" applyFill="1" applyBorder="1" applyAlignment="1">
      <alignment horizontal="center"/>
    </xf>
    <xf numFmtId="1" fontId="9" fillId="0" borderId="0" xfId="6" applyNumberFormat="1" applyFont="1" applyBorder="1"/>
    <xf numFmtId="1" fontId="11" fillId="35" borderId="0" xfId="0" applyNumberFormat="1" applyFont="1" applyFill="1" applyBorder="1"/>
    <xf numFmtId="0" fontId="11" fillId="0" borderId="0" xfId="0" applyFont="1" applyFill="1" applyBorder="1"/>
    <xf numFmtId="0" fontId="10" fillId="18" borderId="0" xfId="7" applyFont="1" applyFill="1" applyBorder="1" applyAlignment="1" applyProtection="1">
      <alignment horizontal="center" vertical="center" wrapText="1"/>
    </xf>
    <xf numFmtId="0" fontId="10" fillId="0" borderId="0" xfId="1" applyFont="1" applyFill="1" applyBorder="1" applyAlignment="1">
      <alignment vertical="center"/>
    </xf>
    <xf numFmtId="0" fontId="32" fillId="0" borderId="0" xfId="0" applyFont="1" applyBorder="1"/>
    <xf numFmtId="0" fontId="10" fillId="0" borderId="0" xfId="6" applyFont="1" applyBorder="1" applyAlignment="1">
      <alignment horizontal="center"/>
    </xf>
    <xf numFmtId="0" fontId="31" fillId="0" borderId="0" xfId="0" applyFont="1" applyBorder="1"/>
    <xf numFmtId="0" fontId="11" fillId="22" borderId="0" xfId="0" applyFont="1" applyFill="1" applyBorder="1"/>
    <xf numFmtId="0" fontId="10" fillId="30" borderId="0" xfId="7" applyFont="1" applyFill="1" applyBorder="1" applyAlignment="1" applyProtection="1">
      <alignment horizontal="center" vertical="center" wrapText="1"/>
    </xf>
    <xf numFmtId="0" fontId="18" fillId="0" borderId="0" xfId="6" applyFont="1" applyBorder="1"/>
    <xf numFmtId="1" fontId="18" fillId="17" borderId="0" xfId="3" applyNumberFormat="1" applyFont="1" applyFill="1" applyBorder="1" applyAlignment="1"/>
    <xf numFmtId="0" fontId="18" fillId="0" borderId="0" xfId="8" applyFont="1" applyFill="1" applyBorder="1" applyAlignment="1"/>
    <xf numFmtId="0" fontId="18" fillId="0" borderId="0" xfId="4" applyFont="1" applyFill="1" applyBorder="1" applyAlignment="1"/>
    <xf numFmtId="0" fontId="18" fillId="22" borderId="0" xfId="0" applyFont="1" applyFill="1" applyBorder="1"/>
    <xf numFmtId="0" fontId="18" fillId="0" borderId="0" xfId="0" applyFont="1" applyBorder="1"/>
    <xf numFmtId="0" fontId="18" fillId="17" borderId="0" xfId="1" applyFont="1" applyFill="1" applyBorder="1" applyAlignment="1">
      <alignment vertical="center"/>
    </xf>
    <xf numFmtId="0" fontId="18" fillId="0" borderId="0" xfId="1" applyFont="1" applyFill="1" applyBorder="1" applyAlignment="1">
      <alignment vertical="center"/>
    </xf>
    <xf numFmtId="165" fontId="9" fillId="0" borderId="0" xfId="6" applyNumberFormat="1" applyFont="1" applyBorder="1"/>
    <xf numFmtId="165" fontId="11" fillId="35" borderId="0" xfId="0" applyNumberFormat="1" applyFont="1" applyFill="1" applyBorder="1"/>
    <xf numFmtId="0" fontId="10" fillId="22" borderId="0" xfId="1" applyFont="1" applyFill="1" applyBorder="1" applyAlignment="1">
      <alignment horizontal="center" vertical="center"/>
    </xf>
    <xf numFmtId="0" fontId="7" fillId="22" borderId="0" xfId="3" applyFont="1" applyFill="1" applyBorder="1" applyAlignment="1">
      <alignment horizontal="center"/>
    </xf>
    <xf numFmtId="165" fontId="10" fillId="0" borderId="0" xfId="0" applyNumberFormat="1" applyFont="1" applyBorder="1" applyAlignment="1">
      <alignment horizontal="center"/>
    </xf>
    <xf numFmtId="1" fontId="10" fillId="0" borderId="0" xfId="0" applyNumberFormat="1" applyFont="1" applyBorder="1" applyAlignment="1">
      <alignment horizontal="center"/>
    </xf>
    <xf numFmtId="0" fontId="18" fillId="0" borderId="0" xfId="3" applyFont="1" applyFill="1" applyBorder="1" applyAlignment="1"/>
    <xf numFmtId="0" fontId="18" fillId="0" borderId="0" xfId="5" applyFont="1" applyFill="1" applyBorder="1" applyAlignment="1"/>
    <xf numFmtId="165" fontId="18" fillId="17" borderId="0" xfId="3" applyNumberFormat="1" applyFont="1" applyFill="1" applyBorder="1" applyAlignment="1"/>
    <xf numFmtId="0" fontId="18" fillId="10" borderId="0" xfId="1" applyFont="1" applyFill="1" applyBorder="1" applyAlignment="1">
      <alignment vertical="center"/>
    </xf>
    <xf numFmtId="0" fontId="18" fillId="36" borderId="0" xfId="1" applyFont="1" applyFill="1" applyBorder="1" applyAlignment="1">
      <alignment vertical="center"/>
    </xf>
    <xf numFmtId="0" fontId="18" fillId="17" borderId="0" xfId="0" applyFont="1" applyFill="1" applyBorder="1"/>
    <xf numFmtId="0" fontId="18" fillId="10" borderId="0" xfId="0" applyFont="1" applyFill="1" applyBorder="1"/>
    <xf numFmtId="165" fontId="18" fillId="36" borderId="0" xfId="0" applyNumberFormat="1" applyFont="1" applyFill="1" applyBorder="1"/>
    <xf numFmtId="165" fontId="18" fillId="10" borderId="0" xfId="0" applyNumberFormat="1" applyFont="1" applyFill="1" applyBorder="1"/>
    <xf numFmtId="165" fontId="18" fillId="17" borderId="0" xfId="0" applyNumberFormat="1" applyFont="1" applyFill="1" applyBorder="1"/>
    <xf numFmtId="1" fontId="18" fillId="17" borderId="0" xfId="0" applyNumberFormat="1" applyFont="1" applyFill="1" applyBorder="1"/>
    <xf numFmtId="1" fontId="7" fillId="0" borderId="0" xfId="0" applyNumberFormat="1" applyFont="1" applyBorder="1"/>
    <xf numFmtId="0" fontId="11" fillId="35" borderId="0" xfId="0" applyFont="1" applyFill="1" applyBorder="1"/>
    <xf numFmtId="0" fontId="18" fillId="34" borderId="0" xfId="0" applyFont="1" applyFill="1" applyBorder="1"/>
    <xf numFmtId="165" fontId="18" fillId="34" borderId="0" xfId="0" applyNumberFormat="1" applyFont="1" applyFill="1" applyBorder="1"/>
    <xf numFmtId="0" fontId="18" fillId="36" borderId="0" xfId="0" applyFont="1" applyFill="1" applyBorder="1"/>
    <xf numFmtId="0" fontId="18" fillId="23" borderId="0" xfId="0" applyFont="1" applyFill="1" applyBorder="1"/>
    <xf numFmtId="165" fontId="18" fillId="23" borderId="0" xfId="0" applyNumberFormat="1" applyFont="1" applyFill="1" applyBorder="1"/>
    <xf numFmtId="0" fontId="18" fillId="37" borderId="0" xfId="0" applyFont="1" applyFill="1" applyBorder="1"/>
    <xf numFmtId="165" fontId="18" fillId="37" borderId="0" xfId="0" applyNumberFormat="1" applyFont="1" applyFill="1" applyBorder="1"/>
    <xf numFmtId="1" fontId="18" fillId="38" borderId="0" xfId="0" applyNumberFormat="1" applyFont="1" applyFill="1" applyBorder="1"/>
    <xf numFmtId="165" fontId="18" fillId="38" borderId="0" xfId="0" applyNumberFormat="1" applyFont="1" applyFill="1" applyBorder="1"/>
    <xf numFmtId="0" fontId="9" fillId="22" borderId="0" xfId="6" applyFont="1" applyFill="1" applyBorder="1"/>
    <xf numFmtId="1" fontId="7" fillId="0" borderId="0" xfId="0" applyNumberFormat="1" applyFont="1" applyFill="1" applyBorder="1"/>
    <xf numFmtId="165" fontId="18" fillId="0" borderId="0" xfId="0" applyNumberFormat="1" applyFont="1" applyFill="1" applyBorder="1"/>
    <xf numFmtId="0" fontId="27" fillId="0" borderId="0" xfId="0" applyFont="1" applyAlignment="1">
      <alignment horizontal="center"/>
    </xf>
    <xf numFmtId="165" fontId="10" fillId="22" borderId="0" xfId="0" applyNumberFormat="1" applyFont="1" applyFill="1" applyBorder="1" applyAlignment="1">
      <alignment horizontal="center"/>
    </xf>
    <xf numFmtId="165" fontId="18" fillId="22" borderId="0" xfId="0" applyNumberFormat="1" applyFont="1" applyFill="1" applyBorder="1"/>
    <xf numFmtId="165" fontId="7" fillId="22" borderId="0" xfId="0" applyNumberFormat="1" applyFont="1" applyFill="1" applyBorder="1"/>
    <xf numFmtId="165" fontId="11" fillId="22" borderId="0" xfId="0" applyNumberFormat="1" applyFont="1" applyFill="1" applyBorder="1"/>
    <xf numFmtId="1" fontId="10" fillId="22" borderId="0" xfId="0" applyNumberFormat="1" applyFont="1" applyFill="1" applyBorder="1" applyAlignment="1">
      <alignment horizontal="center"/>
    </xf>
    <xf numFmtId="1" fontId="7" fillId="0" borderId="0" xfId="0" applyNumberFormat="1" applyFont="1" applyBorder="1" applyAlignment="1">
      <alignment horizontal="center"/>
    </xf>
    <xf numFmtId="0" fontId="28" fillId="0" borderId="0" xfId="0" applyFont="1" applyAlignment="1">
      <alignment horizontal="center"/>
    </xf>
    <xf numFmtId="0" fontId="4" fillId="0" borderId="0" xfId="0" applyNumberFormat="1" applyFont="1" applyBorder="1"/>
    <xf numFmtId="0" fontId="0" fillId="0" borderId="0" xfId="0" applyNumberFormat="1" applyBorder="1"/>
    <xf numFmtId="0" fontId="33" fillId="0" borderId="0" xfId="0" applyNumberFormat="1" applyFont="1" applyBorder="1"/>
    <xf numFmtId="0" fontId="23" fillId="29" borderId="0" xfId="7" applyNumberFormat="1" applyFont="1" applyFill="1" applyBorder="1" applyAlignment="1" applyProtection="1">
      <alignment horizontal="center" vertical="center" wrapText="1"/>
    </xf>
    <xf numFmtId="0" fontId="19" fillId="0" borderId="0" xfId="9" applyNumberFormat="1" applyFont="1" applyAlignment="1" applyProtection="1">
      <alignment horizontal="center"/>
    </xf>
    <xf numFmtId="0" fontId="9" fillId="0" borderId="0" xfId="8" applyNumberFormat="1" applyFont="1" applyFill="1" applyBorder="1" applyAlignment="1">
      <alignment horizontal="center"/>
    </xf>
    <xf numFmtId="0" fontId="19" fillId="0" borderId="0" xfId="9" applyNumberFormat="1" applyFont="1" applyFill="1" applyAlignment="1" applyProtection="1">
      <alignment horizontal="center"/>
    </xf>
    <xf numFmtId="0" fontId="7" fillId="0" borderId="0" xfId="0" applyNumberFormat="1" applyFont="1" applyBorder="1"/>
    <xf numFmtId="0" fontId="17" fillId="0" borderId="0" xfId="9" applyNumberFormat="1" applyAlignment="1" applyProtection="1">
      <alignment horizontal="center"/>
    </xf>
    <xf numFmtId="0" fontId="26" fillId="0" borderId="0" xfId="9" applyNumberFormat="1" applyFont="1" applyAlignment="1" applyProtection="1">
      <alignment horizontal="center"/>
    </xf>
    <xf numFmtId="16" fontId="7" fillId="0" borderId="0" xfId="0" quotePrefix="1" applyNumberFormat="1" applyFont="1" applyAlignment="1">
      <alignment horizontal="center"/>
    </xf>
    <xf numFmtId="0" fontId="28" fillId="0" borderId="0" xfId="0" applyFont="1" applyBorder="1"/>
    <xf numFmtId="0" fontId="11" fillId="7" borderId="0" xfId="0" applyFont="1" applyFill="1" applyBorder="1" applyAlignment="1">
      <alignment vertical="top" wrapText="1"/>
    </xf>
    <xf numFmtId="0" fontId="0" fillId="39" borderId="0" xfId="0" applyFill="1" applyBorder="1"/>
    <xf numFmtId="0" fontId="7" fillId="39" borderId="0" xfId="0" applyFont="1" applyFill="1" applyBorder="1"/>
    <xf numFmtId="0" fontId="7" fillId="39" borderId="0" xfId="7" applyFont="1" applyFill="1" applyBorder="1" applyAlignment="1">
      <alignment wrapText="1"/>
    </xf>
    <xf numFmtId="0" fontId="7" fillId="7" borderId="0" xfId="0" applyFont="1" applyFill="1" applyBorder="1" applyAlignment="1">
      <alignment vertical="top" wrapText="1"/>
    </xf>
    <xf numFmtId="0" fontId="7" fillId="0" borderId="0" xfId="0" applyFont="1" applyBorder="1" applyAlignment="1">
      <alignment vertical="top" wrapText="1"/>
    </xf>
    <xf numFmtId="0" fontId="18" fillId="0" borderId="0" xfId="0" applyFont="1" applyBorder="1" applyAlignment="1">
      <alignment vertical="top" wrapText="1"/>
    </xf>
    <xf numFmtId="0" fontId="4" fillId="0" borderId="0" xfId="0" applyFont="1" applyBorder="1" applyAlignment="1">
      <alignment horizontal="left"/>
    </xf>
    <xf numFmtId="0" fontId="7" fillId="0" borderId="0" xfId="0" applyFont="1" applyBorder="1" applyAlignment="1">
      <alignment horizontal="left" vertical="top" wrapText="1"/>
    </xf>
    <xf numFmtId="0" fontId="13" fillId="22" borderId="0" xfId="1" applyFont="1" applyFill="1" applyBorder="1" applyAlignment="1">
      <alignment horizontal="left" vertical="top" wrapText="1"/>
    </xf>
    <xf numFmtId="0" fontId="18" fillId="7" borderId="0" xfId="0" applyFont="1" applyFill="1" applyBorder="1" applyAlignment="1">
      <alignment horizontal="left" vertical="top" wrapText="1"/>
    </xf>
    <xf numFmtId="0" fontId="18" fillId="0" borderId="0" xfId="0" applyFont="1" applyBorder="1" applyAlignment="1">
      <alignment horizontal="left" vertical="top" wrapText="1"/>
    </xf>
    <xf numFmtId="0" fontId="3" fillId="21" borderId="0" xfId="0" applyFont="1" applyFill="1" applyBorder="1" applyAlignment="1">
      <alignment horizontal="center" vertical="center"/>
    </xf>
    <xf numFmtId="0" fontId="3" fillId="28" borderId="0" xfId="0" applyFont="1" applyFill="1" applyBorder="1" applyAlignment="1">
      <alignment horizontal="center" vertical="center"/>
    </xf>
    <xf numFmtId="0" fontId="3" fillId="11" borderId="0" xfId="0" applyFont="1" applyFill="1" applyBorder="1" applyAlignment="1">
      <alignment horizontal="center" vertical="center"/>
    </xf>
    <xf numFmtId="0" fontId="5" fillId="13" borderId="0" xfId="0" applyFont="1" applyFill="1" applyBorder="1" applyAlignment="1">
      <alignment horizontal="center" vertical="center"/>
    </xf>
    <xf numFmtId="0" fontId="5" fillId="16" borderId="0" xfId="0" applyFont="1" applyFill="1" applyBorder="1" applyAlignment="1">
      <alignment horizontal="center" vertical="center"/>
    </xf>
    <xf numFmtId="0" fontId="3" fillId="16" borderId="0" xfId="0" applyFont="1" applyFill="1" applyBorder="1" applyAlignment="1">
      <alignment horizontal="center" vertical="center"/>
    </xf>
    <xf numFmtId="0" fontId="14" fillId="26" borderId="0" xfId="6" applyFont="1" applyFill="1" applyBorder="1" applyAlignment="1">
      <alignment horizontal="center"/>
    </xf>
    <xf numFmtId="0" fontId="14" fillId="31" borderId="0" xfId="6" applyFont="1" applyFill="1" applyBorder="1" applyAlignment="1">
      <alignment horizontal="center" vertical="center"/>
    </xf>
    <xf numFmtId="0" fontId="4" fillId="7" borderId="0" xfId="0" applyFont="1" applyFill="1" applyBorder="1" applyAlignment="1">
      <alignment horizontal="center" vertical="center"/>
    </xf>
    <xf numFmtId="0" fontId="11" fillId="27" borderId="0" xfId="0" applyFont="1" applyFill="1" applyBorder="1" applyAlignment="1">
      <alignment horizontal="center"/>
    </xf>
    <xf numFmtId="0" fontId="11" fillId="10" borderId="0" xfId="0" applyFont="1" applyFill="1" applyBorder="1" applyAlignment="1">
      <alignment horizontal="center"/>
    </xf>
    <xf numFmtId="0" fontId="7" fillId="7" borderId="0" xfId="0" applyFont="1" applyFill="1" applyBorder="1" applyAlignment="1">
      <alignment horizontal="left" vertical="top" wrapText="1"/>
    </xf>
    <xf numFmtId="0" fontId="7" fillId="39" borderId="0" xfId="0" applyFont="1" applyFill="1" applyBorder="1" applyAlignment="1">
      <alignment horizontal="left" vertical="top" wrapText="1"/>
    </xf>
    <xf numFmtId="0" fontId="13" fillId="22" borderId="0" xfId="1" applyFont="1" applyFill="1" applyBorder="1" applyAlignment="1">
      <alignment horizontal="left" vertical="center"/>
    </xf>
    <xf numFmtId="0" fontId="21" fillId="24" borderId="0" xfId="7" applyFont="1" applyFill="1" applyBorder="1" applyAlignment="1">
      <alignment horizontal="center" vertical="center" wrapText="1"/>
    </xf>
  </cellXfs>
  <cellStyles count="10">
    <cellStyle name="20% - Accent2" xfId="3" builtinId="34"/>
    <cellStyle name="20% - Accent3" xfId="5" builtinId="38"/>
    <cellStyle name="40% - Accent2" xfId="4" builtinId="35"/>
    <cellStyle name="Check Cell" xfId="2" builtinId="23"/>
    <cellStyle name="Hyperlink" xfId="9" builtinId="8"/>
    <cellStyle name="Normal" xfId="0" builtinId="0"/>
    <cellStyle name="Normal 2" xfId="7" xr:uid="{00000000-0005-0000-0000-000006000000}"/>
    <cellStyle name="Normal_Access Export Results Table" xfId="8" xr:uid="{00000000-0005-0000-0000-000007000000}"/>
    <cellStyle name="Normal_Sheet1" xfId="6" xr:uid="{00000000-0005-0000-0000-000008000000}"/>
    <cellStyle name="Output" xfId="1" builtinId="21"/>
  </cellStyles>
  <dxfs count="13">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
      <font>
        <color theme="0" tint="-0.14996795556505021"/>
      </font>
      <fill>
        <patternFill>
          <fgColor theme="0"/>
          <bgColor theme="1" tint="4.9989318521683403E-2"/>
        </patternFill>
      </fill>
    </dxf>
  </dxfs>
  <tableStyles count="0" defaultTableStyle="TableStyleMedium2" defaultPivotStyle="PivotStyleLight16"/>
  <colors>
    <mruColors>
      <color rgb="FFFFFFCC"/>
      <color rgb="FF006699"/>
      <color rgb="FFCCFFFF"/>
      <color rgb="FF66FFFF"/>
      <color rgb="FF0000CC"/>
      <color rgb="FFCCFF33"/>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F204"/>
  <sheetViews>
    <sheetView tabSelected="1" workbookViewId="0">
      <pane ySplit="7" topLeftCell="A8" activePane="bottomLeft" state="frozen"/>
      <selection activeCell="H1" sqref="H1"/>
      <selection pane="bottomLeft" activeCell="P7" sqref="P7"/>
    </sheetView>
  </sheetViews>
  <sheetFormatPr baseColWidth="10" defaultColWidth="9.1640625" defaultRowHeight="15" x14ac:dyDescent="0.2"/>
  <cols>
    <col min="1" max="1" width="12.1640625" style="153" customWidth="1"/>
    <col min="2" max="2" width="12.1640625" style="12" customWidth="1"/>
    <col min="3" max="3" width="3.83203125" style="3" customWidth="1"/>
    <col min="4" max="4" width="12.1640625" style="11" customWidth="1"/>
    <col min="5" max="5" width="20.5" style="12" customWidth="1"/>
    <col min="6" max="6" width="12.1640625" style="12" customWidth="1"/>
    <col min="7" max="7" width="22.6640625" style="12" customWidth="1"/>
    <col min="8" max="8" width="12.1640625" style="11" customWidth="1"/>
    <col min="9" max="9" width="19.5" style="12" customWidth="1"/>
    <col min="10" max="10" width="3.6640625" style="3" customWidth="1"/>
    <col min="11" max="11" width="25" style="12" customWidth="1"/>
    <col min="12" max="12" width="11.6640625" style="12" customWidth="1"/>
    <col min="13" max="13" width="7.33203125" style="12" customWidth="1"/>
    <col min="14" max="14" width="8.5" style="12" customWidth="1"/>
    <col min="15" max="15" width="8.83203125" style="12" customWidth="1"/>
    <col min="16" max="16" width="9.6640625" style="11" customWidth="1"/>
    <col min="17" max="17" width="3.83203125" style="3" customWidth="1"/>
    <col min="18" max="18" width="12.6640625" style="3" customWidth="1"/>
    <col min="19" max="19" width="11" style="3" customWidth="1"/>
    <col min="20" max="21" width="12.6640625" style="12" customWidth="1"/>
    <col min="22" max="22" width="3.5" style="11" customWidth="1"/>
    <col min="23" max="23" width="29.5" style="66" customWidth="1"/>
    <col min="24" max="25" width="16.33203125" style="12" customWidth="1"/>
    <col min="26" max="26" width="15.1640625" style="12" customWidth="1"/>
    <col min="27" max="27" width="15" style="12" customWidth="1"/>
    <col min="28" max="28" width="12.33203125" style="12" customWidth="1"/>
    <col min="29" max="29" width="3.83203125" style="3" customWidth="1"/>
    <col min="30" max="30" width="10.83203125" style="11" customWidth="1"/>
    <col min="31" max="31" width="14.1640625" style="12" customWidth="1"/>
    <col min="32" max="32" width="12.1640625" style="12" customWidth="1"/>
    <col min="33" max="33" width="10.6640625" style="11" customWidth="1"/>
    <col min="34" max="34" width="12.1640625" style="11" customWidth="1"/>
    <col min="35" max="35" width="11.1640625" style="12" customWidth="1"/>
    <col min="36" max="36" width="4.5" style="11" customWidth="1"/>
    <col min="37" max="37" width="11.1640625" style="12" customWidth="1"/>
    <col min="38" max="38" width="13" style="11" customWidth="1"/>
    <col min="39" max="39" width="13.5" style="12" customWidth="1"/>
    <col min="40" max="40" width="12.1640625" style="11" customWidth="1"/>
    <col min="41" max="41" width="29.5" style="11" customWidth="1"/>
    <col min="42" max="42" width="15.33203125" style="82" customWidth="1"/>
    <col min="43" max="43" width="13.5" style="11" customWidth="1"/>
    <col min="44" max="44" width="14.1640625" style="82" customWidth="1"/>
    <col min="45" max="45" width="4" style="3" customWidth="1"/>
    <col min="46" max="46" width="17.33203125" style="82" customWidth="1"/>
    <col min="47" max="47" width="20.1640625" style="100" customWidth="1"/>
    <col min="48" max="48" width="17.5" style="11" customWidth="1"/>
    <col min="49" max="49" width="14.83203125" style="17" customWidth="1"/>
    <col min="50" max="50" width="4.6640625" style="11" customWidth="1"/>
    <col min="51" max="51" width="51.1640625" style="11" customWidth="1"/>
    <col min="52" max="52" width="48.5" style="11" customWidth="1"/>
    <col min="53" max="53" width="91.5" style="11" customWidth="1"/>
    <col min="54" max="54" width="23" style="11" customWidth="1"/>
    <col min="55" max="55" width="31.83203125" style="11" customWidth="1"/>
    <col min="56" max="57" width="18.1640625" style="11" customWidth="1"/>
    <col min="58" max="58" width="18.33203125" style="11" customWidth="1"/>
    <col min="59" max="16384" width="9.1640625" style="11"/>
  </cols>
  <sheetData>
    <row r="1" spans="1:110" x14ac:dyDescent="0.2">
      <c r="A1" s="152" t="s">
        <v>423</v>
      </c>
      <c r="B1" s="171" t="s">
        <v>424</v>
      </c>
    </row>
    <row r="2" spans="1:110" x14ac:dyDescent="0.2">
      <c r="A2" s="153" t="s">
        <v>172</v>
      </c>
    </row>
    <row r="3" spans="1:110" x14ac:dyDescent="0.2">
      <c r="A3" s="154" t="s">
        <v>396</v>
      </c>
    </row>
    <row r="4" spans="1:110" x14ac:dyDescent="0.2">
      <c r="A4" s="152"/>
    </row>
    <row r="5" spans="1:110" ht="17.25" customHeight="1" x14ac:dyDescent="0.2">
      <c r="A5" s="177" t="s">
        <v>46</v>
      </c>
      <c r="B5" s="177"/>
      <c r="C5" s="27"/>
      <c r="D5" s="178" t="s">
        <v>37</v>
      </c>
      <c r="E5" s="178"/>
      <c r="F5" s="178"/>
      <c r="G5" s="178"/>
      <c r="H5" s="178"/>
      <c r="I5" s="178"/>
      <c r="J5" s="27"/>
      <c r="K5" s="179" t="s">
        <v>36</v>
      </c>
      <c r="L5" s="179"/>
      <c r="M5" s="179"/>
      <c r="N5" s="179"/>
      <c r="O5" s="179"/>
      <c r="P5" s="179"/>
      <c r="Q5" s="2"/>
      <c r="R5" s="180" t="s">
        <v>34</v>
      </c>
      <c r="S5" s="180"/>
      <c r="T5" s="180"/>
      <c r="U5" s="65"/>
      <c r="V5" s="12"/>
      <c r="W5" s="181" t="s">
        <v>80</v>
      </c>
      <c r="X5" s="181"/>
      <c r="Y5" s="181"/>
      <c r="Z5" s="181"/>
      <c r="AA5" s="181"/>
      <c r="AB5" s="181"/>
      <c r="AC5" s="2"/>
      <c r="AD5" s="176" t="s">
        <v>39</v>
      </c>
      <c r="AE5" s="176"/>
      <c r="AF5" s="176"/>
      <c r="AG5" s="176"/>
      <c r="AH5" s="176"/>
      <c r="AI5" s="176"/>
      <c r="AJ5" s="3"/>
      <c r="AK5" s="182" t="s">
        <v>44</v>
      </c>
      <c r="AL5" s="182"/>
      <c r="AM5" s="182"/>
      <c r="AN5" s="182"/>
      <c r="AO5" s="182"/>
      <c r="AP5" s="182"/>
      <c r="AQ5" s="182"/>
      <c r="AR5" s="182"/>
      <c r="AS5" s="24"/>
      <c r="AT5" s="183" t="s">
        <v>55</v>
      </c>
      <c r="AU5" s="183"/>
      <c r="AV5" s="183"/>
      <c r="AW5" s="183"/>
      <c r="AZ5" s="184" t="s">
        <v>45</v>
      </c>
      <c r="BA5" s="165"/>
    </row>
    <row r="6" spans="1:110" s="19" customFormat="1" ht="14" x14ac:dyDescent="0.2">
      <c r="A6" s="177"/>
      <c r="B6" s="177"/>
      <c r="C6" s="38"/>
      <c r="D6" s="178"/>
      <c r="E6" s="178"/>
      <c r="F6" s="178"/>
      <c r="G6" s="178"/>
      <c r="H6" s="178"/>
      <c r="I6" s="178"/>
      <c r="J6" s="38"/>
      <c r="K6" s="179"/>
      <c r="L6" s="179"/>
      <c r="M6" s="179"/>
      <c r="N6" s="179"/>
      <c r="O6" s="179"/>
      <c r="P6" s="179"/>
      <c r="Q6" s="28"/>
      <c r="R6" s="180"/>
      <c r="S6" s="180"/>
      <c r="T6" s="180"/>
      <c r="U6" s="39"/>
      <c r="W6" s="181"/>
      <c r="X6" s="181"/>
      <c r="Y6" s="181"/>
      <c r="Z6" s="181"/>
      <c r="AA6" s="181"/>
      <c r="AB6" s="181"/>
      <c r="AC6" s="28"/>
      <c r="AD6" s="176"/>
      <c r="AE6" s="176"/>
      <c r="AF6" s="176"/>
      <c r="AG6" s="176"/>
      <c r="AH6" s="176"/>
      <c r="AI6" s="176"/>
      <c r="AK6" s="185" t="s">
        <v>51</v>
      </c>
      <c r="AL6" s="185"/>
      <c r="AM6" s="186" t="s">
        <v>52</v>
      </c>
      <c r="AN6" s="186"/>
      <c r="AO6" s="185" t="s">
        <v>53</v>
      </c>
      <c r="AP6" s="185"/>
      <c r="AQ6" s="186" t="s">
        <v>54</v>
      </c>
      <c r="AR6" s="186"/>
      <c r="AS6" s="40"/>
      <c r="AT6" s="183"/>
      <c r="AU6" s="183"/>
      <c r="AV6" s="183"/>
      <c r="AW6" s="183"/>
      <c r="AZ6" s="184"/>
      <c r="BA6" s="166"/>
      <c r="BC6" s="28"/>
      <c r="BD6" s="41"/>
      <c r="BE6" s="41"/>
      <c r="BF6" s="41"/>
    </row>
    <row r="7" spans="1:110" s="14" customFormat="1" ht="73.5" customHeight="1" x14ac:dyDescent="0.2">
      <c r="A7" s="155" t="s">
        <v>47</v>
      </c>
      <c r="B7" s="45" t="s">
        <v>0</v>
      </c>
      <c r="C7" s="46"/>
      <c r="D7" s="47" t="s">
        <v>1</v>
      </c>
      <c r="E7" s="47" t="s">
        <v>2</v>
      </c>
      <c r="F7" s="47" t="s">
        <v>3</v>
      </c>
      <c r="G7" s="47" t="s">
        <v>6</v>
      </c>
      <c r="H7" s="47" t="s">
        <v>7</v>
      </c>
      <c r="I7" s="47" t="s">
        <v>10</v>
      </c>
      <c r="J7" s="48"/>
      <c r="K7" s="49" t="s">
        <v>4</v>
      </c>
      <c r="L7" s="49" t="s">
        <v>33</v>
      </c>
      <c r="M7" s="49" t="s">
        <v>181</v>
      </c>
      <c r="N7" s="49" t="s">
        <v>8</v>
      </c>
      <c r="O7" s="49" t="s">
        <v>9</v>
      </c>
      <c r="P7" s="49" t="s">
        <v>5</v>
      </c>
      <c r="Q7" s="48"/>
      <c r="R7" s="13" t="s">
        <v>35</v>
      </c>
      <c r="S7" s="13" t="s">
        <v>11</v>
      </c>
      <c r="T7" s="50" t="s">
        <v>347</v>
      </c>
      <c r="U7" s="50" t="s">
        <v>78</v>
      </c>
      <c r="W7" s="75" t="s">
        <v>81</v>
      </c>
      <c r="X7" s="51" t="s">
        <v>296</v>
      </c>
      <c r="Y7" s="51" t="s">
        <v>394</v>
      </c>
      <c r="Z7" s="51" t="s">
        <v>82</v>
      </c>
      <c r="AA7" s="51" t="s">
        <v>130</v>
      </c>
      <c r="AB7" s="51" t="s">
        <v>83</v>
      </c>
      <c r="AC7" s="48"/>
      <c r="AD7" s="52" t="s">
        <v>144</v>
      </c>
      <c r="AE7" s="53" t="s">
        <v>42</v>
      </c>
      <c r="AF7" s="53" t="s">
        <v>346</v>
      </c>
      <c r="AG7" s="54" t="s">
        <v>366</v>
      </c>
      <c r="AH7" s="55" t="s">
        <v>41</v>
      </c>
      <c r="AI7" s="56" t="s">
        <v>345</v>
      </c>
      <c r="AJ7" s="42"/>
      <c r="AK7" s="57" t="s">
        <v>368</v>
      </c>
      <c r="AL7" s="15" t="s">
        <v>38</v>
      </c>
      <c r="AM7" s="57" t="s">
        <v>367</v>
      </c>
      <c r="AN7" s="15" t="s">
        <v>40</v>
      </c>
      <c r="AO7" s="58" t="s">
        <v>365</v>
      </c>
      <c r="AP7" s="81" t="s">
        <v>49</v>
      </c>
      <c r="AQ7" s="58" t="s">
        <v>369</v>
      </c>
      <c r="AR7" s="92" t="s">
        <v>48</v>
      </c>
      <c r="AS7" s="25"/>
      <c r="AT7" s="98" t="s">
        <v>345</v>
      </c>
      <c r="AU7" s="104" t="s">
        <v>364</v>
      </c>
      <c r="AV7" s="59" t="s">
        <v>363</v>
      </c>
      <c r="AW7" s="60" t="s">
        <v>50</v>
      </c>
      <c r="AY7" s="164" t="s">
        <v>412</v>
      </c>
      <c r="AZ7" s="184"/>
      <c r="BA7" s="167"/>
      <c r="BC7" s="190" t="s">
        <v>56</v>
      </c>
      <c r="BD7" s="190"/>
      <c r="BE7" s="190"/>
      <c r="BF7" s="190"/>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row>
    <row r="8" spans="1:110" s="19" customFormat="1" ht="14" x14ac:dyDescent="0.2">
      <c r="A8" s="156"/>
      <c r="B8" s="10"/>
      <c r="C8" s="4"/>
      <c r="E8" s="30"/>
      <c r="F8" s="32"/>
      <c r="G8" s="10"/>
      <c r="H8" s="10"/>
      <c r="I8" s="4"/>
      <c r="J8" s="28"/>
      <c r="K8" s="4"/>
      <c r="L8" s="4"/>
      <c r="M8" s="10"/>
      <c r="N8" s="32"/>
      <c r="O8" s="10"/>
      <c r="P8" s="10"/>
      <c r="Q8" s="4"/>
      <c r="R8" s="10"/>
      <c r="S8" s="10"/>
      <c r="T8" s="43"/>
      <c r="U8" s="43"/>
      <c r="W8" s="68"/>
      <c r="X8" s="10"/>
      <c r="Y8" s="10"/>
      <c r="Z8" s="10"/>
      <c r="AA8" s="10"/>
      <c r="AB8" s="10"/>
      <c r="AC8" s="4"/>
      <c r="AD8" s="4"/>
      <c r="AE8" s="10"/>
      <c r="AF8" s="10"/>
      <c r="AH8" s="10"/>
      <c r="AI8" s="21"/>
      <c r="AJ8" s="28"/>
      <c r="AK8" s="5"/>
      <c r="AL8" s="7"/>
      <c r="AM8" s="8"/>
      <c r="AN8" s="7"/>
      <c r="AO8" s="78"/>
      <c r="AP8" s="79"/>
      <c r="AQ8" s="6"/>
      <c r="AR8" s="79"/>
      <c r="AS8" s="8"/>
      <c r="AT8" s="101"/>
      <c r="AU8" s="105"/>
      <c r="AV8" s="23"/>
      <c r="AW8" s="22"/>
      <c r="BC8" s="33"/>
      <c r="BD8" s="34"/>
      <c r="BE8" s="34"/>
      <c r="BF8" s="34"/>
    </row>
    <row r="9" spans="1:110" s="19" customFormat="1" x14ac:dyDescent="0.2">
      <c r="A9" s="156" t="s">
        <v>61</v>
      </c>
      <c r="B9" s="10">
        <v>4</v>
      </c>
      <c r="C9" s="4"/>
      <c r="D9" s="19" t="s">
        <v>86</v>
      </c>
      <c r="E9" s="30" t="s">
        <v>67</v>
      </c>
      <c r="F9" s="32" t="s">
        <v>69</v>
      </c>
      <c r="G9" s="10" t="s">
        <v>70</v>
      </c>
      <c r="H9" s="10" t="s">
        <v>71</v>
      </c>
      <c r="I9" s="4" t="s">
        <v>72</v>
      </c>
      <c r="J9" s="28"/>
      <c r="K9" s="4" t="s">
        <v>74</v>
      </c>
      <c r="L9" s="4" t="s">
        <v>75</v>
      </c>
      <c r="M9" s="10">
        <v>55</v>
      </c>
      <c r="N9" s="32">
        <v>7.5</v>
      </c>
      <c r="O9" s="10" t="s">
        <v>76</v>
      </c>
      <c r="P9" s="10" t="s">
        <v>77</v>
      </c>
      <c r="Q9" s="4"/>
      <c r="R9" s="10"/>
      <c r="S9" s="10"/>
      <c r="T9" s="43">
        <f>M9</f>
        <v>55</v>
      </c>
      <c r="U9" s="43" t="s">
        <v>79</v>
      </c>
      <c r="W9" s="68" t="s">
        <v>86</v>
      </c>
      <c r="X9" s="10" t="s">
        <v>297</v>
      </c>
      <c r="Y9" s="10">
        <v>25</v>
      </c>
      <c r="Z9" s="10" t="s">
        <v>99</v>
      </c>
      <c r="AA9" s="10" t="s">
        <v>95</v>
      </c>
      <c r="AB9" s="10" t="s">
        <v>90</v>
      </c>
      <c r="AC9" s="4"/>
      <c r="AD9" s="4" t="s">
        <v>30</v>
      </c>
      <c r="AE9" s="10">
        <f>VLOOKUP(AD9,$BD$10:$BE$16,2,FALSE)</f>
        <v>1</v>
      </c>
      <c r="AF9" s="10">
        <f>T9/AE9</f>
        <v>55</v>
      </c>
      <c r="AG9" s="19" t="str">
        <f>P9</f>
        <v>chronic</v>
      </c>
      <c r="AH9" s="10">
        <f>VLOOKUP(AG9,$BD$24:$BE$26,2,FALSE)</f>
        <v>1</v>
      </c>
      <c r="AI9" s="21">
        <f>AF9/AH9</f>
        <v>55</v>
      </c>
      <c r="AJ9" s="28"/>
      <c r="AK9" s="5" t="str">
        <f>L9</f>
        <v>LC10</v>
      </c>
      <c r="AL9" s="8" t="s">
        <v>24</v>
      </c>
      <c r="AM9" s="8" t="str">
        <f>AG9</f>
        <v>chronic</v>
      </c>
      <c r="AN9" s="8" t="str">
        <f t="shared" ref="AN9:AN10" si="0">IF(AM9="chronic","y","n")</f>
        <v>y</v>
      </c>
      <c r="AO9" s="78" t="str">
        <f>K9</f>
        <v>mortality and teratogenesis</v>
      </c>
      <c r="AP9" s="79" t="s">
        <v>18</v>
      </c>
      <c r="AQ9" s="6">
        <f t="shared" ref="AQ9:AQ79" si="1">N9</f>
        <v>7.5</v>
      </c>
      <c r="AR9" s="79" t="s">
        <v>19</v>
      </c>
      <c r="AS9" s="8"/>
      <c r="AT9" s="101">
        <f>AI9</f>
        <v>55</v>
      </c>
      <c r="AU9" s="106">
        <f>GEOMEAN(AT9:AT10)</f>
        <v>40.620192023179804</v>
      </c>
      <c r="AV9" s="95">
        <f>MIN(AU9:AU10)</f>
        <v>40.620192023179804</v>
      </c>
      <c r="AW9" s="96">
        <f>MIN(AV9)</f>
        <v>40.620192023179804</v>
      </c>
      <c r="AY9" s="19" t="s">
        <v>410</v>
      </c>
      <c r="BC9" s="33" t="s">
        <v>43</v>
      </c>
      <c r="BD9" s="34" t="s">
        <v>12</v>
      </c>
      <c r="BE9" s="34" t="s">
        <v>57</v>
      </c>
      <c r="BF9" s="34" t="s">
        <v>14</v>
      </c>
    </row>
    <row r="10" spans="1:110" s="19" customFormat="1" x14ac:dyDescent="0.2">
      <c r="A10" s="156" t="s">
        <v>62</v>
      </c>
      <c r="B10" s="31">
        <v>4</v>
      </c>
      <c r="C10" s="31"/>
      <c r="D10" s="19" t="s">
        <v>86</v>
      </c>
      <c r="E10" s="30" t="s">
        <v>67</v>
      </c>
      <c r="F10" s="32" t="s">
        <v>69</v>
      </c>
      <c r="G10" s="10" t="s">
        <v>70</v>
      </c>
      <c r="H10" s="10" t="s">
        <v>71</v>
      </c>
      <c r="I10" s="4" t="s">
        <v>72</v>
      </c>
      <c r="J10" s="28"/>
      <c r="K10" s="4" t="s">
        <v>74</v>
      </c>
      <c r="L10" s="4" t="s">
        <v>75</v>
      </c>
      <c r="M10" s="10">
        <v>30</v>
      </c>
      <c r="N10" s="32">
        <v>7.5</v>
      </c>
      <c r="O10" s="10" t="s">
        <v>76</v>
      </c>
      <c r="P10" s="10" t="s">
        <v>77</v>
      </c>
      <c r="Q10" s="4"/>
      <c r="R10" s="10"/>
      <c r="S10" s="10"/>
      <c r="T10" s="43">
        <f>M10</f>
        <v>30</v>
      </c>
      <c r="U10" s="44" t="s">
        <v>79</v>
      </c>
      <c r="W10" s="68" t="s">
        <v>86</v>
      </c>
      <c r="X10" s="10" t="s">
        <v>297</v>
      </c>
      <c r="Y10" s="10" t="s">
        <v>391</v>
      </c>
      <c r="Z10" s="32" t="s">
        <v>99</v>
      </c>
      <c r="AA10" s="32" t="s">
        <v>96</v>
      </c>
      <c r="AB10" s="32" t="s">
        <v>90</v>
      </c>
      <c r="AC10" s="28"/>
      <c r="AD10" s="4" t="s">
        <v>30</v>
      </c>
      <c r="AE10" s="10">
        <f>VLOOKUP(AD10,$BD$10:$BE$16,2,FALSE)</f>
        <v>1</v>
      </c>
      <c r="AF10" s="10">
        <f>T10/AE10</f>
        <v>30</v>
      </c>
      <c r="AG10" s="19" t="str">
        <f t="shared" ref="AG10:AG80" si="2">P10</f>
        <v>chronic</v>
      </c>
      <c r="AH10" s="10">
        <f>VLOOKUP(AG10,$BD$24:$BE$26,2,FALSE)</f>
        <v>1</v>
      </c>
      <c r="AI10" s="21">
        <f>AF10/AH10</f>
        <v>30</v>
      </c>
      <c r="AJ10" s="28"/>
      <c r="AK10" s="5" t="str">
        <f t="shared" ref="AK10:AK80" si="3">L10</f>
        <v>LC10</v>
      </c>
      <c r="AL10" s="8" t="s">
        <v>24</v>
      </c>
      <c r="AM10" s="8" t="str">
        <f t="shared" ref="AM10:AM80" si="4">AG10</f>
        <v>chronic</v>
      </c>
      <c r="AN10" s="8" t="str">
        <f t="shared" si="0"/>
        <v>y</v>
      </c>
      <c r="AO10" s="78" t="str">
        <f>K10</f>
        <v>mortality and teratogenesis</v>
      </c>
      <c r="AP10" s="80" t="s">
        <v>18</v>
      </c>
      <c r="AQ10" s="6">
        <f t="shared" si="1"/>
        <v>7.5</v>
      </c>
      <c r="AR10" s="79" t="s">
        <v>19</v>
      </c>
      <c r="AS10" s="26"/>
      <c r="AT10" s="101">
        <f>AI10</f>
        <v>30</v>
      </c>
      <c r="AU10" s="112"/>
      <c r="AV10" s="26"/>
      <c r="AW10" s="26"/>
      <c r="AX10" s="18" t="s">
        <v>20</v>
      </c>
      <c r="AY10" s="18"/>
      <c r="AZ10" s="18" t="s">
        <v>20</v>
      </c>
      <c r="BA10" s="18" t="s">
        <v>20</v>
      </c>
      <c r="BD10" s="20" t="s">
        <v>30</v>
      </c>
      <c r="BE10" s="20">
        <v>1</v>
      </c>
      <c r="BF10" s="20" t="s">
        <v>21</v>
      </c>
      <c r="BI10" s="18" t="s">
        <v>20</v>
      </c>
      <c r="BJ10" s="18" t="s">
        <v>20</v>
      </c>
      <c r="BK10" s="18" t="s">
        <v>20</v>
      </c>
      <c r="BL10" s="18" t="s">
        <v>20</v>
      </c>
      <c r="BM10" s="18" t="s">
        <v>20</v>
      </c>
      <c r="BN10" s="18" t="s">
        <v>20</v>
      </c>
      <c r="BO10" s="18" t="s">
        <v>20</v>
      </c>
      <c r="BP10" s="18" t="s">
        <v>20</v>
      </c>
      <c r="BQ10" s="18" t="s">
        <v>20</v>
      </c>
      <c r="BR10" s="18" t="s">
        <v>20</v>
      </c>
      <c r="BS10" s="18" t="s">
        <v>20</v>
      </c>
      <c r="BT10" s="18" t="s">
        <v>20</v>
      </c>
      <c r="BU10" s="18" t="s">
        <v>20</v>
      </c>
      <c r="BV10" s="18" t="s">
        <v>20</v>
      </c>
      <c r="BW10" s="18" t="s">
        <v>20</v>
      </c>
      <c r="BX10" s="18" t="s">
        <v>20</v>
      </c>
      <c r="BY10" s="18" t="s">
        <v>20</v>
      </c>
      <c r="BZ10" s="18" t="s">
        <v>20</v>
      </c>
      <c r="CA10" s="18" t="s">
        <v>20</v>
      </c>
      <c r="CB10" s="18" t="s">
        <v>20</v>
      </c>
      <c r="CC10" s="18" t="s">
        <v>20</v>
      </c>
      <c r="CD10" s="18" t="s">
        <v>20</v>
      </c>
      <c r="CE10" s="18" t="s">
        <v>20</v>
      </c>
      <c r="CF10" s="18" t="s">
        <v>20</v>
      </c>
      <c r="CG10" s="18" t="s">
        <v>20</v>
      </c>
      <c r="CH10" s="18" t="s">
        <v>20</v>
      </c>
      <c r="CI10" s="18" t="s">
        <v>20</v>
      </c>
      <c r="CJ10" s="18" t="s">
        <v>20</v>
      </c>
      <c r="CK10" s="18" t="s">
        <v>20</v>
      </c>
      <c r="CL10" s="18" t="s">
        <v>20</v>
      </c>
      <c r="CM10" s="18" t="s">
        <v>20</v>
      </c>
      <c r="CN10" s="18" t="s">
        <v>20</v>
      </c>
      <c r="CO10" s="18" t="s">
        <v>20</v>
      </c>
      <c r="CP10" s="18" t="s">
        <v>20</v>
      </c>
      <c r="CQ10" s="18" t="s">
        <v>20</v>
      </c>
      <c r="CR10" s="18" t="s">
        <v>20</v>
      </c>
      <c r="CS10" s="18" t="s">
        <v>20</v>
      </c>
      <c r="CT10" s="18" t="s">
        <v>20</v>
      </c>
      <c r="CU10" s="18" t="s">
        <v>20</v>
      </c>
      <c r="CV10" s="18" t="s">
        <v>20</v>
      </c>
      <c r="CW10" s="18" t="s">
        <v>20</v>
      </c>
      <c r="CX10" s="18" t="s">
        <v>20</v>
      </c>
      <c r="CY10" s="18" t="s">
        <v>20</v>
      </c>
      <c r="CZ10" s="18" t="s">
        <v>20</v>
      </c>
      <c r="DA10" s="18" t="s">
        <v>20</v>
      </c>
      <c r="DB10" s="18" t="s">
        <v>20</v>
      </c>
      <c r="DC10" s="18" t="s">
        <v>20</v>
      </c>
      <c r="DD10" s="18" t="s">
        <v>20</v>
      </c>
    </row>
    <row r="11" spans="1:110" s="19" customFormat="1" ht="14" x14ac:dyDescent="0.2">
      <c r="A11" s="156"/>
      <c r="B11" s="31"/>
      <c r="C11" s="31"/>
      <c r="E11" s="30"/>
      <c r="F11" s="32"/>
      <c r="G11" s="10"/>
      <c r="H11" s="10"/>
      <c r="I11" s="4"/>
      <c r="J11" s="28"/>
      <c r="K11" s="4"/>
      <c r="L11" s="4"/>
      <c r="M11" s="10"/>
      <c r="N11" s="32"/>
      <c r="O11" s="10"/>
      <c r="P11" s="10"/>
      <c r="Q11" s="4"/>
      <c r="R11" s="10"/>
      <c r="S11" s="10"/>
      <c r="T11" s="44"/>
      <c r="U11" s="44"/>
      <c r="W11" s="68"/>
      <c r="X11" s="10"/>
      <c r="Y11" s="10"/>
      <c r="Z11" s="32"/>
      <c r="AA11" s="32"/>
      <c r="AB11" s="32"/>
      <c r="AC11" s="28"/>
      <c r="AD11" s="4"/>
      <c r="AE11" s="10"/>
      <c r="AF11" s="10"/>
      <c r="AH11" s="10"/>
      <c r="AI11" s="21"/>
      <c r="AJ11" s="28"/>
      <c r="AK11" s="5"/>
      <c r="AL11" s="8"/>
      <c r="AM11" s="8"/>
      <c r="AN11" s="26"/>
      <c r="AO11" s="26"/>
      <c r="AP11" s="80"/>
      <c r="AQ11" s="6"/>
      <c r="AR11" s="80"/>
      <c r="AS11" s="26"/>
      <c r="AT11" s="99"/>
      <c r="AU11" s="112"/>
      <c r="AV11" s="26"/>
      <c r="AW11" s="26"/>
      <c r="AX11" s="18"/>
      <c r="AY11" s="18"/>
      <c r="AZ11" s="18"/>
      <c r="BA11" s="18"/>
      <c r="BD11" s="20" t="s">
        <v>256</v>
      </c>
      <c r="BE11" s="20">
        <v>2</v>
      </c>
      <c r="BF11" s="20" t="s">
        <v>21</v>
      </c>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row>
    <row r="12" spans="1:110" s="19" customFormat="1" x14ac:dyDescent="0.2">
      <c r="A12" s="156" t="s">
        <v>63</v>
      </c>
      <c r="B12" s="31">
        <v>4</v>
      </c>
      <c r="C12" s="31"/>
      <c r="D12" s="19" t="s">
        <v>86</v>
      </c>
      <c r="E12" s="30" t="s">
        <v>68</v>
      </c>
      <c r="F12" s="32" t="s">
        <v>69</v>
      </c>
      <c r="G12" s="10" t="s">
        <v>70</v>
      </c>
      <c r="H12" s="10" t="s">
        <v>71</v>
      </c>
      <c r="I12" s="4" t="s">
        <v>72</v>
      </c>
      <c r="J12" s="28"/>
      <c r="K12" s="4" t="s">
        <v>74</v>
      </c>
      <c r="L12" s="4" t="s">
        <v>75</v>
      </c>
      <c r="M12" s="10">
        <v>48</v>
      </c>
      <c r="N12" s="29">
        <v>7.5</v>
      </c>
      <c r="O12" s="10" t="s">
        <v>76</v>
      </c>
      <c r="P12" s="10" t="s">
        <v>77</v>
      </c>
      <c r="Q12" s="4"/>
      <c r="R12" s="10"/>
      <c r="S12" s="10"/>
      <c r="T12" s="43">
        <f>M12</f>
        <v>48</v>
      </c>
      <c r="U12" s="44" t="s">
        <v>79</v>
      </c>
      <c r="W12" s="68" t="s">
        <v>86</v>
      </c>
      <c r="X12" s="10" t="s">
        <v>297</v>
      </c>
      <c r="Y12" s="10">
        <v>25</v>
      </c>
      <c r="Z12" s="32" t="s">
        <v>97</v>
      </c>
      <c r="AA12" s="32" t="s">
        <v>91</v>
      </c>
      <c r="AB12" s="32">
        <v>7.7</v>
      </c>
      <c r="AC12" s="28"/>
      <c r="AD12" s="4" t="s">
        <v>30</v>
      </c>
      <c r="AE12" s="10">
        <f t="shared" ref="AE12:AE15" si="5">VLOOKUP(AD12,$BD$10:$BE$16,2,FALSE)</f>
        <v>1</v>
      </c>
      <c r="AF12" s="10">
        <f t="shared" ref="AF12:AF80" si="6">T12/AE12</f>
        <v>48</v>
      </c>
      <c r="AG12" s="19" t="str">
        <f t="shared" si="2"/>
        <v>chronic</v>
      </c>
      <c r="AH12" s="10">
        <f>VLOOKUP(AG12,$BD$24:$BE$26,2,FALSE)</f>
        <v>1</v>
      </c>
      <c r="AI12" s="21">
        <f t="shared" ref="AI12:AI80" si="7">AF12/AH12</f>
        <v>48</v>
      </c>
      <c r="AJ12" s="28"/>
      <c r="AK12" s="5" t="str">
        <f t="shared" si="3"/>
        <v>LC10</v>
      </c>
      <c r="AL12" s="8" t="s">
        <v>24</v>
      </c>
      <c r="AM12" s="8" t="str">
        <f t="shared" si="4"/>
        <v>chronic</v>
      </c>
      <c r="AN12" s="8" t="str">
        <f t="shared" ref="AN12:AN80" si="8">IF(AM12="chronic","y","n")</f>
        <v>y</v>
      </c>
      <c r="AO12" s="78" t="str">
        <f>K12</f>
        <v>mortality and teratogenesis</v>
      </c>
      <c r="AP12" s="79" t="s">
        <v>18</v>
      </c>
      <c r="AQ12" s="6">
        <f t="shared" si="1"/>
        <v>7.5</v>
      </c>
      <c r="AR12" s="79" t="s">
        <v>19</v>
      </c>
      <c r="AS12" s="26"/>
      <c r="AT12" s="101">
        <f>AI12</f>
        <v>48</v>
      </c>
      <c r="AU12" s="106">
        <f>GEOMEAN(AT12:AT15)</f>
        <v>29.187591349173449</v>
      </c>
      <c r="AV12" s="95">
        <f>MIN(AU12:AU15)</f>
        <v>29.187591349173449</v>
      </c>
      <c r="AW12" s="96">
        <f>MIN(AV12)</f>
        <v>29.187591349173449</v>
      </c>
      <c r="AY12" s="19" t="s">
        <v>410</v>
      </c>
      <c r="BD12" s="20" t="s">
        <v>58</v>
      </c>
      <c r="BE12" s="20">
        <v>1</v>
      </c>
      <c r="BF12" s="20" t="s">
        <v>21</v>
      </c>
    </row>
    <row r="13" spans="1:110" s="19" customFormat="1" x14ac:dyDescent="0.2">
      <c r="A13" s="156" t="s">
        <v>64</v>
      </c>
      <c r="B13" s="31">
        <v>4</v>
      </c>
      <c r="C13" s="31"/>
      <c r="D13" s="19" t="s">
        <v>86</v>
      </c>
      <c r="E13" s="30" t="s">
        <v>68</v>
      </c>
      <c r="F13" s="32" t="s">
        <v>69</v>
      </c>
      <c r="G13" s="10" t="s">
        <v>70</v>
      </c>
      <c r="H13" s="10" t="s">
        <v>71</v>
      </c>
      <c r="I13" s="4" t="s">
        <v>72</v>
      </c>
      <c r="J13" s="28"/>
      <c r="K13" s="4" t="s">
        <v>74</v>
      </c>
      <c r="L13" s="4" t="s">
        <v>75</v>
      </c>
      <c r="M13" s="10">
        <v>56</v>
      </c>
      <c r="N13" s="32">
        <v>7.5</v>
      </c>
      <c r="O13" s="10" t="s">
        <v>76</v>
      </c>
      <c r="P13" s="10" t="s">
        <v>77</v>
      </c>
      <c r="Q13" s="4"/>
      <c r="R13" s="10"/>
      <c r="S13" s="10"/>
      <c r="T13" s="43">
        <f>M13</f>
        <v>56</v>
      </c>
      <c r="U13" s="44" t="s">
        <v>79</v>
      </c>
      <c r="W13" s="68" t="s">
        <v>86</v>
      </c>
      <c r="X13" s="10" t="s">
        <v>297</v>
      </c>
      <c r="Y13" s="10" t="s">
        <v>391</v>
      </c>
      <c r="Z13" s="32" t="s">
        <v>97</v>
      </c>
      <c r="AA13" s="32" t="s">
        <v>92</v>
      </c>
      <c r="AB13" s="32">
        <v>7.7</v>
      </c>
      <c r="AC13" s="28"/>
      <c r="AD13" s="4" t="s">
        <v>30</v>
      </c>
      <c r="AE13" s="10">
        <f t="shared" si="5"/>
        <v>1</v>
      </c>
      <c r="AF13" s="10">
        <f t="shared" si="6"/>
        <v>56</v>
      </c>
      <c r="AG13" s="19" t="str">
        <f t="shared" si="2"/>
        <v>chronic</v>
      </c>
      <c r="AH13" s="10">
        <f>VLOOKUP(AG13,$BD$24:$BE$26,2,FALSE)</f>
        <v>1</v>
      </c>
      <c r="AI13" s="21">
        <f t="shared" si="7"/>
        <v>56</v>
      </c>
      <c r="AJ13" s="28"/>
      <c r="AK13" s="5" t="str">
        <f t="shared" si="3"/>
        <v>LC10</v>
      </c>
      <c r="AL13" s="8" t="s">
        <v>24</v>
      </c>
      <c r="AM13" s="8" t="str">
        <f t="shared" si="4"/>
        <v>chronic</v>
      </c>
      <c r="AN13" s="8" t="str">
        <f t="shared" si="8"/>
        <v>y</v>
      </c>
      <c r="AO13" s="78" t="str">
        <f>K13</f>
        <v>mortality and teratogenesis</v>
      </c>
      <c r="AP13" s="79" t="s">
        <v>18</v>
      </c>
      <c r="AQ13" s="6">
        <f t="shared" si="1"/>
        <v>7.5</v>
      </c>
      <c r="AR13" s="79" t="s">
        <v>19</v>
      </c>
      <c r="AS13" s="8"/>
      <c r="AT13" s="101">
        <f>AI13</f>
        <v>56</v>
      </c>
      <c r="AU13" s="119"/>
      <c r="AV13" s="78"/>
      <c r="AW13" s="97"/>
      <c r="BD13" s="20" t="s">
        <v>23</v>
      </c>
      <c r="BE13" s="20">
        <v>1</v>
      </c>
      <c r="BF13" s="20" t="s">
        <v>21</v>
      </c>
    </row>
    <row r="14" spans="1:110" s="19" customFormat="1" x14ac:dyDescent="0.2">
      <c r="A14" s="156" t="s">
        <v>65</v>
      </c>
      <c r="B14" s="31">
        <v>4</v>
      </c>
      <c r="C14" s="31"/>
      <c r="D14" s="19" t="s">
        <v>86</v>
      </c>
      <c r="E14" s="30" t="s">
        <v>68</v>
      </c>
      <c r="F14" s="32" t="s">
        <v>69</v>
      </c>
      <c r="G14" s="10" t="s">
        <v>70</v>
      </c>
      <c r="H14" s="10" t="s">
        <v>71</v>
      </c>
      <c r="I14" s="4" t="s">
        <v>72</v>
      </c>
      <c r="J14" s="28"/>
      <c r="K14" s="4" t="s">
        <v>74</v>
      </c>
      <c r="L14" s="4" t="s">
        <v>75</v>
      </c>
      <c r="M14" s="10">
        <v>18</v>
      </c>
      <c r="N14" s="32">
        <v>7.5</v>
      </c>
      <c r="O14" s="10" t="s">
        <v>76</v>
      </c>
      <c r="P14" s="10" t="s">
        <v>77</v>
      </c>
      <c r="Q14" s="4"/>
      <c r="R14" s="10"/>
      <c r="S14" s="10"/>
      <c r="T14" s="43">
        <f>M14</f>
        <v>18</v>
      </c>
      <c r="U14" s="44" t="s">
        <v>79</v>
      </c>
      <c r="W14" s="68" t="s">
        <v>86</v>
      </c>
      <c r="X14" s="10" t="s">
        <v>298</v>
      </c>
      <c r="Y14" s="10">
        <v>25</v>
      </c>
      <c r="Z14" s="32" t="s">
        <v>98</v>
      </c>
      <c r="AA14" s="32" t="s">
        <v>93</v>
      </c>
      <c r="AB14" s="32" t="s">
        <v>88</v>
      </c>
      <c r="AC14" s="28"/>
      <c r="AD14" s="4" t="s">
        <v>30</v>
      </c>
      <c r="AE14" s="10">
        <f t="shared" si="5"/>
        <v>1</v>
      </c>
      <c r="AF14" s="10">
        <f t="shared" si="6"/>
        <v>18</v>
      </c>
      <c r="AG14" s="19" t="str">
        <f t="shared" si="2"/>
        <v>chronic</v>
      </c>
      <c r="AH14" s="10">
        <f>VLOOKUP(AG14,$BD$24:$BE$26,2,FALSE)</f>
        <v>1</v>
      </c>
      <c r="AI14" s="21">
        <f t="shared" si="7"/>
        <v>18</v>
      </c>
      <c r="AJ14" s="28"/>
      <c r="AK14" s="5" t="str">
        <f t="shared" si="3"/>
        <v>LC10</v>
      </c>
      <c r="AL14" s="8" t="s">
        <v>24</v>
      </c>
      <c r="AM14" s="8" t="str">
        <f t="shared" si="4"/>
        <v>chronic</v>
      </c>
      <c r="AN14" s="8" t="str">
        <f t="shared" si="8"/>
        <v>y</v>
      </c>
      <c r="AO14" s="78" t="str">
        <f>K14</f>
        <v>mortality and teratogenesis</v>
      </c>
      <c r="AP14" s="79" t="s">
        <v>18</v>
      </c>
      <c r="AQ14" s="6">
        <f t="shared" si="1"/>
        <v>7.5</v>
      </c>
      <c r="AR14" s="79" t="s">
        <v>19</v>
      </c>
      <c r="AS14" s="8"/>
      <c r="AT14" s="101">
        <f>AI14</f>
        <v>18</v>
      </c>
      <c r="AU14" s="107"/>
      <c r="AV14" s="78"/>
      <c r="AW14" s="97"/>
      <c r="BC14" s="28"/>
      <c r="BD14" s="20" t="s">
        <v>26</v>
      </c>
      <c r="BE14" s="20">
        <v>2.5</v>
      </c>
      <c r="BF14" s="20" t="s">
        <v>21</v>
      </c>
    </row>
    <row r="15" spans="1:110" s="19" customFormat="1" x14ac:dyDescent="0.2">
      <c r="A15" s="156" t="s">
        <v>66</v>
      </c>
      <c r="B15" s="31">
        <v>4</v>
      </c>
      <c r="C15" s="31"/>
      <c r="D15" s="19" t="s">
        <v>86</v>
      </c>
      <c r="E15" s="30" t="s">
        <v>68</v>
      </c>
      <c r="F15" s="32" t="s">
        <v>69</v>
      </c>
      <c r="G15" s="10" t="s">
        <v>70</v>
      </c>
      <c r="H15" s="10" t="s">
        <v>71</v>
      </c>
      <c r="I15" s="4" t="s">
        <v>72</v>
      </c>
      <c r="J15" s="28"/>
      <c r="K15" s="4" t="s">
        <v>74</v>
      </c>
      <c r="L15" s="4" t="s">
        <v>75</v>
      </c>
      <c r="M15" s="10">
        <v>15</v>
      </c>
      <c r="N15" s="32">
        <v>7.5</v>
      </c>
      <c r="O15" s="10" t="s">
        <v>76</v>
      </c>
      <c r="P15" s="10" t="s">
        <v>77</v>
      </c>
      <c r="Q15" s="4"/>
      <c r="R15" s="10"/>
      <c r="S15" s="10"/>
      <c r="T15" s="43">
        <f>M15</f>
        <v>15</v>
      </c>
      <c r="U15" s="44" t="s">
        <v>79</v>
      </c>
      <c r="W15" s="68" t="s">
        <v>86</v>
      </c>
      <c r="X15" s="10" t="s">
        <v>298</v>
      </c>
      <c r="Y15" s="10" t="s">
        <v>391</v>
      </c>
      <c r="Z15" s="32" t="s">
        <v>98</v>
      </c>
      <c r="AA15" s="32" t="s">
        <v>94</v>
      </c>
      <c r="AB15" s="32" t="s">
        <v>89</v>
      </c>
      <c r="AC15" s="28"/>
      <c r="AD15" s="4" t="s">
        <v>30</v>
      </c>
      <c r="AE15" s="10">
        <f t="shared" si="5"/>
        <v>1</v>
      </c>
      <c r="AF15" s="10">
        <f t="shared" si="6"/>
        <v>15</v>
      </c>
      <c r="AG15" s="19" t="str">
        <f t="shared" si="2"/>
        <v>chronic</v>
      </c>
      <c r="AH15" s="10">
        <f>VLOOKUP(AG15,$BD$24:$BE$26,2,FALSE)</f>
        <v>1</v>
      </c>
      <c r="AI15" s="21">
        <f t="shared" si="7"/>
        <v>15</v>
      </c>
      <c r="AJ15" s="28"/>
      <c r="AK15" s="5" t="str">
        <f t="shared" si="3"/>
        <v>LC10</v>
      </c>
      <c r="AL15" s="8" t="s">
        <v>24</v>
      </c>
      <c r="AM15" s="8" t="str">
        <f t="shared" si="4"/>
        <v>chronic</v>
      </c>
      <c r="AN15" s="8" t="str">
        <f t="shared" si="8"/>
        <v>y</v>
      </c>
      <c r="AO15" s="78" t="str">
        <f>K15</f>
        <v>mortality and teratogenesis</v>
      </c>
      <c r="AP15" s="79" t="s">
        <v>18</v>
      </c>
      <c r="AQ15" s="6">
        <f t="shared" si="1"/>
        <v>7.5</v>
      </c>
      <c r="AR15" s="79" t="s">
        <v>19</v>
      </c>
      <c r="AS15" s="8"/>
      <c r="AT15" s="101">
        <f>AI15</f>
        <v>15</v>
      </c>
      <c r="AU15" s="120"/>
      <c r="AV15" s="78"/>
      <c r="AW15" s="97"/>
      <c r="BD15" s="20" t="s">
        <v>15</v>
      </c>
      <c r="BE15" s="20">
        <v>5</v>
      </c>
      <c r="BF15" s="20" t="s">
        <v>21</v>
      </c>
    </row>
    <row r="16" spans="1:110" s="19" customFormat="1" ht="14" x14ac:dyDescent="0.2">
      <c r="A16" s="157"/>
      <c r="B16" s="31"/>
      <c r="C16" s="31"/>
      <c r="E16" s="31"/>
      <c r="F16" s="10"/>
      <c r="G16" s="10"/>
      <c r="H16" s="10"/>
      <c r="I16" s="10"/>
      <c r="J16" s="28"/>
      <c r="K16" s="10"/>
      <c r="L16" s="31"/>
      <c r="M16" s="10"/>
      <c r="N16" s="10"/>
      <c r="O16" s="10"/>
      <c r="P16" s="10"/>
      <c r="Q16" s="4"/>
      <c r="R16" s="10"/>
      <c r="S16" s="10"/>
      <c r="T16" s="31"/>
      <c r="U16" s="31"/>
      <c r="W16" s="68"/>
      <c r="X16" s="10"/>
      <c r="Y16" s="10"/>
      <c r="Z16" s="10"/>
      <c r="AA16" s="10"/>
      <c r="AB16" s="10"/>
      <c r="AC16" s="28"/>
      <c r="AD16" s="4"/>
      <c r="AE16" s="10"/>
      <c r="AF16" s="10"/>
      <c r="AH16" s="10"/>
      <c r="AI16" s="21"/>
      <c r="AJ16" s="28"/>
      <c r="AK16" s="5"/>
      <c r="AL16" s="8" t="s">
        <v>24</v>
      </c>
      <c r="AM16" s="8"/>
      <c r="AN16" s="8"/>
      <c r="AO16" s="1"/>
      <c r="AP16" s="79"/>
      <c r="AQ16" s="6"/>
      <c r="AR16" s="79"/>
      <c r="AS16" s="8"/>
      <c r="AT16" s="84"/>
      <c r="AU16" s="107"/>
      <c r="AV16" s="78"/>
      <c r="AW16" s="97"/>
      <c r="BD16" s="20" t="s">
        <v>22</v>
      </c>
      <c r="BE16" s="20">
        <v>5</v>
      </c>
      <c r="BF16" s="20" t="s">
        <v>21</v>
      </c>
    </row>
    <row r="17" spans="1:58" s="19" customFormat="1" x14ac:dyDescent="0.2">
      <c r="A17" s="156" t="s">
        <v>100</v>
      </c>
      <c r="B17" s="31">
        <v>4</v>
      </c>
      <c r="C17" s="31"/>
      <c r="D17" s="19" t="s">
        <v>86</v>
      </c>
      <c r="E17" s="61" t="s">
        <v>123</v>
      </c>
      <c r="F17" s="32" t="s">
        <v>69</v>
      </c>
      <c r="G17" s="10" t="s">
        <v>131</v>
      </c>
      <c r="H17" s="10" t="s">
        <v>71</v>
      </c>
      <c r="I17" s="10" t="s">
        <v>72</v>
      </c>
      <c r="J17" s="28"/>
      <c r="K17" s="10" t="s">
        <v>132</v>
      </c>
      <c r="L17" s="31" t="s">
        <v>75</v>
      </c>
      <c r="M17" s="10">
        <v>16</v>
      </c>
      <c r="N17" s="10">
        <v>7</v>
      </c>
      <c r="O17" s="10" t="s">
        <v>76</v>
      </c>
      <c r="P17" s="10" t="s">
        <v>77</v>
      </c>
      <c r="Q17" s="4"/>
      <c r="R17" s="10"/>
      <c r="S17" s="10"/>
      <c r="T17" s="43">
        <f>M17</f>
        <v>16</v>
      </c>
      <c r="U17" s="44" t="s">
        <v>79</v>
      </c>
      <c r="W17" s="68" t="s">
        <v>86</v>
      </c>
      <c r="X17" s="10" t="s">
        <v>297</v>
      </c>
      <c r="Y17" s="10">
        <v>25</v>
      </c>
      <c r="Z17" s="32" t="s">
        <v>139</v>
      </c>
      <c r="AA17" s="32" t="s">
        <v>141</v>
      </c>
      <c r="AB17" s="32" t="s">
        <v>85</v>
      </c>
      <c r="AC17" s="28"/>
      <c r="AD17" s="4" t="s">
        <v>30</v>
      </c>
      <c r="AE17" s="10">
        <f t="shared" ref="AE17:AE20" si="9">VLOOKUP(AD17,$BD$10:$BE$16,2,FALSE)</f>
        <v>1</v>
      </c>
      <c r="AF17" s="10">
        <f t="shared" si="6"/>
        <v>16</v>
      </c>
      <c r="AG17" s="19" t="str">
        <f t="shared" si="2"/>
        <v>chronic</v>
      </c>
      <c r="AH17" s="10">
        <f>VLOOKUP(AG17,$BD$24:$BE$26,2,FALSE)</f>
        <v>1</v>
      </c>
      <c r="AI17" s="21">
        <f t="shared" si="7"/>
        <v>16</v>
      </c>
      <c r="AJ17" s="28"/>
      <c r="AK17" s="5" t="str">
        <f t="shared" si="3"/>
        <v>LC10</v>
      </c>
      <c r="AL17" s="8" t="s">
        <v>24</v>
      </c>
      <c r="AM17" s="8" t="str">
        <f t="shared" si="4"/>
        <v>chronic</v>
      </c>
      <c r="AN17" s="8" t="str">
        <f t="shared" si="8"/>
        <v>y</v>
      </c>
      <c r="AO17" s="78" t="str">
        <f>K17</f>
        <v>Mortality</v>
      </c>
      <c r="AP17" s="79" t="s">
        <v>18</v>
      </c>
      <c r="AQ17" s="6">
        <f t="shared" si="1"/>
        <v>7</v>
      </c>
      <c r="AR17" s="79" t="s">
        <v>19</v>
      </c>
      <c r="AS17" s="8"/>
      <c r="AT17" s="84">
        <f t="shared" ref="AT17:AT24" si="10">AI17</f>
        <v>16</v>
      </c>
      <c r="AU17" s="106">
        <f>GEOMEAN(AT17:AT20)</f>
        <v>16.647165801151267</v>
      </c>
      <c r="AV17" s="95">
        <f>MIN(AU17:AU20)</f>
        <v>16.647165801151267</v>
      </c>
      <c r="AW17" s="96">
        <f>MIN(AV17)</f>
        <v>16.647165801151267</v>
      </c>
      <c r="AY17" s="19" t="s">
        <v>410</v>
      </c>
    </row>
    <row r="18" spans="1:58" s="19" customFormat="1" x14ac:dyDescent="0.2">
      <c r="A18" s="156" t="s">
        <v>101</v>
      </c>
      <c r="B18" s="31">
        <v>4</v>
      </c>
      <c r="C18" s="31"/>
      <c r="D18" s="19" t="s">
        <v>86</v>
      </c>
      <c r="E18" s="61" t="s">
        <v>123</v>
      </c>
      <c r="F18" s="32" t="s">
        <v>69</v>
      </c>
      <c r="G18" s="10" t="s">
        <v>131</v>
      </c>
      <c r="H18" s="10" t="s">
        <v>71</v>
      </c>
      <c r="I18" s="10" t="s">
        <v>72</v>
      </c>
      <c r="J18" s="28"/>
      <c r="K18" s="10" t="s">
        <v>132</v>
      </c>
      <c r="L18" s="31" t="s">
        <v>75</v>
      </c>
      <c r="M18" s="10">
        <v>15</v>
      </c>
      <c r="N18" s="10">
        <v>7</v>
      </c>
      <c r="O18" s="10" t="s">
        <v>76</v>
      </c>
      <c r="P18" s="10" t="s">
        <v>77</v>
      </c>
      <c r="Q18" s="4"/>
      <c r="R18" s="10"/>
      <c r="S18" s="10"/>
      <c r="T18" s="43">
        <f>M18</f>
        <v>15</v>
      </c>
      <c r="U18" s="44" t="s">
        <v>79</v>
      </c>
      <c r="W18" s="68" t="s">
        <v>86</v>
      </c>
      <c r="X18" s="10" t="s">
        <v>297</v>
      </c>
      <c r="Y18" s="10" t="s">
        <v>391</v>
      </c>
      <c r="Z18" s="32" t="s">
        <v>139</v>
      </c>
      <c r="AA18" s="32" t="s">
        <v>96</v>
      </c>
      <c r="AB18" s="32" t="s">
        <v>90</v>
      </c>
      <c r="AC18" s="28"/>
      <c r="AD18" s="4" t="s">
        <v>30</v>
      </c>
      <c r="AE18" s="10">
        <f t="shared" si="9"/>
        <v>1</v>
      </c>
      <c r="AF18" s="10">
        <f t="shared" si="6"/>
        <v>15</v>
      </c>
      <c r="AG18" s="19" t="str">
        <f t="shared" si="2"/>
        <v>chronic</v>
      </c>
      <c r="AH18" s="10">
        <f>VLOOKUP(AG18,$BD$24:$BE$26,2,FALSE)</f>
        <v>1</v>
      </c>
      <c r="AI18" s="21">
        <f t="shared" si="7"/>
        <v>15</v>
      </c>
      <c r="AJ18" s="28"/>
      <c r="AK18" s="5" t="str">
        <f t="shared" si="3"/>
        <v>LC10</v>
      </c>
      <c r="AL18" s="8" t="s">
        <v>24</v>
      </c>
      <c r="AM18" s="8" t="str">
        <f t="shared" si="4"/>
        <v>chronic</v>
      </c>
      <c r="AN18" s="8" t="str">
        <f t="shared" si="8"/>
        <v>y</v>
      </c>
      <c r="AO18" s="78" t="str">
        <f>K18</f>
        <v>Mortality</v>
      </c>
      <c r="AP18" s="79" t="s">
        <v>18</v>
      </c>
      <c r="AQ18" s="6">
        <f t="shared" si="1"/>
        <v>7</v>
      </c>
      <c r="AR18" s="79" t="s">
        <v>19</v>
      </c>
      <c r="AS18" s="8"/>
      <c r="AT18" s="84">
        <f t="shared" si="10"/>
        <v>15</v>
      </c>
      <c r="AU18" s="119"/>
      <c r="AV18" s="78"/>
      <c r="AW18" s="97"/>
    </row>
    <row r="19" spans="1:58" s="19" customFormat="1" x14ac:dyDescent="0.2">
      <c r="A19" s="156" t="s">
        <v>102</v>
      </c>
      <c r="B19" s="31">
        <v>4</v>
      </c>
      <c r="C19" s="31"/>
      <c r="D19" s="19" t="s">
        <v>86</v>
      </c>
      <c r="E19" s="61" t="s">
        <v>123</v>
      </c>
      <c r="F19" s="32" t="s">
        <v>69</v>
      </c>
      <c r="G19" s="10" t="s">
        <v>131</v>
      </c>
      <c r="H19" s="10" t="s">
        <v>71</v>
      </c>
      <c r="I19" s="10" t="s">
        <v>72</v>
      </c>
      <c r="J19" s="28"/>
      <c r="K19" s="10" t="s">
        <v>132</v>
      </c>
      <c r="L19" s="31" t="s">
        <v>75</v>
      </c>
      <c r="M19" s="10">
        <v>20</v>
      </c>
      <c r="N19" s="10">
        <v>7</v>
      </c>
      <c r="O19" s="10" t="s">
        <v>76</v>
      </c>
      <c r="P19" s="10" t="s">
        <v>77</v>
      </c>
      <c r="Q19" s="4"/>
      <c r="R19" s="10"/>
      <c r="S19" s="10"/>
      <c r="T19" s="43">
        <f>M19</f>
        <v>20</v>
      </c>
      <c r="U19" s="44" t="s">
        <v>79</v>
      </c>
      <c r="W19" s="68" t="s">
        <v>86</v>
      </c>
      <c r="X19" s="10" t="s">
        <v>298</v>
      </c>
      <c r="Y19" s="10">
        <v>25</v>
      </c>
      <c r="Z19" s="32" t="s">
        <v>140</v>
      </c>
      <c r="AA19" s="32" t="s">
        <v>142</v>
      </c>
      <c r="AB19" s="29" t="s">
        <v>137</v>
      </c>
      <c r="AC19" s="28"/>
      <c r="AD19" s="4" t="s">
        <v>30</v>
      </c>
      <c r="AE19" s="10">
        <f t="shared" si="9"/>
        <v>1</v>
      </c>
      <c r="AF19" s="10">
        <f t="shared" si="6"/>
        <v>20</v>
      </c>
      <c r="AG19" s="19" t="str">
        <f t="shared" si="2"/>
        <v>chronic</v>
      </c>
      <c r="AH19" s="10">
        <f>VLOOKUP(AG19,$BD$24:$BE$26,2,FALSE)</f>
        <v>1</v>
      </c>
      <c r="AI19" s="21">
        <f t="shared" si="7"/>
        <v>20</v>
      </c>
      <c r="AJ19" s="28"/>
      <c r="AK19" s="5" t="str">
        <f t="shared" si="3"/>
        <v>LC10</v>
      </c>
      <c r="AL19" s="8" t="s">
        <v>24</v>
      </c>
      <c r="AM19" s="8" t="str">
        <f t="shared" si="4"/>
        <v>chronic</v>
      </c>
      <c r="AN19" s="8" t="str">
        <f t="shared" si="8"/>
        <v>y</v>
      </c>
      <c r="AO19" s="78" t="str">
        <f>K19</f>
        <v>Mortality</v>
      </c>
      <c r="AP19" s="80" t="s">
        <v>18</v>
      </c>
      <c r="AQ19" s="6">
        <f t="shared" si="1"/>
        <v>7</v>
      </c>
      <c r="AR19" s="79" t="s">
        <v>19</v>
      </c>
      <c r="AS19" s="26"/>
      <c r="AT19" s="84">
        <f t="shared" si="10"/>
        <v>20</v>
      </c>
      <c r="AU19" s="107"/>
      <c r="AV19" s="26"/>
      <c r="AW19" s="26"/>
    </row>
    <row r="20" spans="1:58" s="19" customFormat="1" x14ac:dyDescent="0.2">
      <c r="A20" s="156" t="s">
        <v>103</v>
      </c>
      <c r="B20" s="31">
        <v>4</v>
      </c>
      <c r="C20" s="31"/>
      <c r="D20" s="19" t="s">
        <v>86</v>
      </c>
      <c r="E20" s="61" t="s">
        <v>123</v>
      </c>
      <c r="F20" s="32" t="s">
        <v>69</v>
      </c>
      <c r="G20" s="10" t="s">
        <v>131</v>
      </c>
      <c r="H20" s="10" t="s">
        <v>71</v>
      </c>
      <c r="I20" s="10" t="s">
        <v>72</v>
      </c>
      <c r="J20" s="28"/>
      <c r="K20" s="10" t="s">
        <v>132</v>
      </c>
      <c r="L20" s="31" t="s">
        <v>75</v>
      </c>
      <c r="M20" s="10">
        <v>16</v>
      </c>
      <c r="N20" s="10">
        <v>7</v>
      </c>
      <c r="O20" s="10" t="s">
        <v>76</v>
      </c>
      <c r="P20" s="10" t="s">
        <v>77</v>
      </c>
      <c r="Q20" s="4"/>
      <c r="R20" s="10"/>
      <c r="S20" s="10"/>
      <c r="T20" s="43">
        <f>M20</f>
        <v>16</v>
      </c>
      <c r="U20" s="44" t="s">
        <v>79</v>
      </c>
      <c r="W20" s="68" t="s">
        <v>86</v>
      </c>
      <c r="X20" s="10" t="s">
        <v>298</v>
      </c>
      <c r="Y20" s="10" t="s">
        <v>391</v>
      </c>
      <c r="Z20" s="32" t="s">
        <v>140</v>
      </c>
      <c r="AA20" s="32" t="s">
        <v>143</v>
      </c>
      <c r="AB20" s="29" t="s">
        <v>138</v>
      </c>
      <c r="AC20" s="28"/>
      <c r="AD20" s="4" t="s">
        <v>30</v>
      </c>
      <c r="AE20" s="10">
        <f t="shared" si="9"/>
        <v>1</v>
      </c>
      <c r="AF20" s="10">
        <f t="shared" si="6"/>
        <v>16</v>
      </c>
      <c r="AG20" s="19" t="str">
        <f t="shared" si="2"/>
        <v>chronic</v>
      </c>
      <c r="AH20" s="10">
        <f>VLOOKUP(AG20,$BD$24:$BE$26,2,FALSE)</f>
        <v>1</v>
      </c>
      <c r="AI20" s="21">
        <f t="shared" si="7"/>
        <v>16</v>
      </c>
      <c r="AJ20" s="28"/>
      <c r="AK20" s="5" t="str">
        <f t="shared" si="3"/>
        <v>LC10</v>
      </c>
      <c r="AL20" s="8" t="s">
        <v>24</v>
      </c>
      <c r="AM20" s="8" t="str">
        <f t="shared" si="4"/>
        <v>chronic</v>
      </c>
      <c r="AN20" s="8" t="str">
        <f t="shared" si="8"/>
        <v>y</v>
      </c>
      <c r="AO20" s="78" t="str">
        <f t="shared" ref="AO20:AO84" si="11">K20</f>
        <v>Mortality</v>
      </c>
      <c r="AP20" s="80" t="s">
        <v>18</v>
      </c>
      <c r="AQ20" s="6">
        <f t="shared" si="1"/>
        <v>7</v>
      </c>
      <c r="AR20" s="79" t="s">
        <v>19</v>
      </c>
      <c r="AS20" s="26"/>
      <c r="AT20" s="84">
        <f t="shared" si="10"/>
        <v>16</v>
      </c>
      <c r="AU20" s="120"/>
      <c r="AV20" s="26"/>
      <c r="AW20" s="26"/>
    </row>
    <row r="21" spans="1:58" s="19" customFormat="1" ht="14" x14ac:dyDescent="0.2">
      <c r="A21" s="156"/>
      <c r="B21" s="31"/>
      <c r="C21" s="31"/>
      <c r="E21" s="61"/>
      <c r="F21" s="32"/>
      <c r="G21" s="10"/>
      <c r="H21" s="10"/>
      <c r="I21" s="10"/>
      <c r="J21" s="28"/>
      <c r="K21" s="10"/>
      <c r="L21" s="31"/>
      <c r="M21" s="10"/>
      <c r="N21" s="10"/>
      <c r="O21" s="10"/>
      <c r="P21" s="10"/>
      <c r="Q21" s="4"/>
      <c r="R21" s="10"/>
      <c r="S21" s="10"/>
      <c r="T21" s="62"/>
      <c r="U21" s="44"/>
      <c r="W21" s="68"/>
      <c r="X21" s="10"/>
      <c r="Y21" s="10"/>
      <c r="Z21" s="32"/>
      <c r="AA21" s="32"/>
      <c r="AB21" s="29"/>
      <c r="AC21" s="28"/>
      <c r="AD21" s="4"/>
      <c r="AE21" s="10"/>
      <c r="AF21" s="10"/>
      <c r="AH21" s="10"/>
      <c r="AI21" s="21"/>
      <c r="AJ21" s="28"/>
      <c r="AK21" s="5"/>
      <c r="AL21" s="8"/>
      <c r="AM21" s="8"/>
      <c r="AN21" s="8"/>
      <c r="AO21" s="78"/>
      <c r="AP21" s="80"/>
      <c r="AQ21" s="6"/>
      <c r="AR21" s="80"/>
      <c r="AS21" s="26"/>
      <c r="AT21" s="99"/>
      <c r="AU21" s="112"/>
      <c r="AV21" s="26"/>
      <c r="AW21" s="26"/>
    </row>
    <row r="22" spans="1:58" s="19" customFormat="1" x14ac:dyDescent="0.2">
      <c r="A22" s="156" t="s">
        <v>104</v>
      </c>
      <c r="B22" s="31">
        <v>11</v>
      </c>
      <c r="C22" s="31"/>
      <c r="D22" s="19" t="s">
        <v>145</v>
      </c>
      <c r="E22" s="61" t="s">
        <v>124</v>
      </c>
      <c r="F22" s="32" t="s">
        <v>69</v>
      </c>
      <c r="G22" s="10" t="s">
        <v>131</v>
      </c>
      <c r="H22" s="10" t="s">
        <v>71</v>
      </c>
      <c r="I22" s="10" t="s">
        <v>72</v>
      </c>
      <c r="J22" s="28"/>
      <c r="K22" s="10" t="s">
        <v>132</v>
      </c>
      <c r="L22" s="31" t="s">
        <v>23</v>
      </c>
      <c r="M22" s="10">
        <v>5.6</v>
      </c>
      <c r="N22" s="10">
        <v>34</v>
      </c>
      <c r="O22" s="10" t="s">
        <v>76</v>
      </c>
      <c r="P22" s="10" t="s">
        <v>77</v>
      </c>
      <c r="Q22" s="4"/>
      <c r="R22" s="10"/>
      <c r="S22" s="10"/>
      <c r="T22" s="86">
        <f>M22</f>
        <v>5.6</v>
      </c>
      <c r="U22" s="44" t="s">
        <v>79</v>
      </c>
      <c r="W22" s="67" t="s">
        <v>145</v>
      </c>
      <c r="X22" s="32" t="s">
        <v>297</v>
      </c>
      <c r="Y22" s="32" t="s">
        <v>393</v>
      </c>
      <c r="Z22" s="32" t="s">
        <v>147</v>
      </c>
      <c r="AA22" s="32">
        <v>212</v>
      </c>
      <c r="AB22" s="29" t="s">
        <v>146</v>
      </c>
      <c r="AC22" s="28"/>
      <c r="AD22" s="4" t="s">
        <v>23</v>
      </c>
      <c r="AE22" s="10">
        <f>VLOOKUP(AD22,$BD$10:$BE$16,2,FALSE)</f>
        <v>1</v>
      </c>
      <c r="AF22" s="10">
        <f t="shared" si="6"/>
        <v>5.6</v>
      </c>
      <c r="AG22" s="19" t="str">
        <f t="shared" si="2"/>
        <v>chronic</v>
      </c>
      <c r="AH22" s="10">
        <f>VLOOKUP(AG22,$BD$24:$BE$26,2,FALSE)</f>
        <v>1</v>
      </c>
      <c r="AI22" s="21">
        <f t="shared" si="7"/>
        <v>5.6</v>
      </c>
      <c r="AJ22" s="28"/>
      <c r="AK22" s="5" t="str">
        <f t="shared" si="3"/>
        <v>NOEC</v>
      </c>
      <c r="AL22" s="8" t="s">
        <v>24</v>
      </c>
      <c r="AM22" s="8" t="str">
        <f t="shared" si="4"/>
        <v>chronic</v>
      </c>
      <c r="AN22" s="8" t="str">
        <f t="shared" si="8"/>
        <v>y</v>
      </c>
      <c r="AO22" s="78" t="str">
        <f t="shared" si="11"/>
        <v>Mortality</v>
      </c>
      <c r="AP22" s="80" t="s">
        <v>18</v>
      </c>
      <c r="AQ22" s="6">
        <f t="shared" si="1"/>
        <v>34</v>
      </c>
      <c r="AR22" s="80" t="s">
        <v>19</v>
      </c>
      <c r="AS22" s="26"/>
      <c r="AT22" s="84">
        <f t="shared" si="10"/>
        <v>5.6</v>
      </c>
      <c r="AU22" s="111">
        <f>GEOMEAN(AT22)</f>
        <v>5.6</v>
      </c>
      <c r="AV22" s="113">
        <f>MIN(AU22)</f>
        <v>5.6</v>
      </c>
      <c r="AW22" s="114">
        <f>MIN(AV22:AV24)</f>
        <v>1.8</v>
      </c>
      <c r="AY22" s="19" t="s">
        <v>411</v>
      </c>
    </row>
    <row r="23" spans="1:58" s="19" customFormat="1" ht="12.75" customHeight="1" x14ac:dyDescent="0.2">
      <c r="A23" s="156" t="s">
        <v>105</v>
      </c>
      <c r="B23" s="31">
        <v>11</v>
      </c>
      <c r="C23" s="31"/>
      <c r="D23" s="19" t="s">
        <v>145</v>
      </c>
      <c r="E23" s="61" t="s">
        <v>124</v>
      </c>
      <c r="F23" s="32" t="s">
        <v>69</v>
      </c>
      <c r="G23" s="10" t="s">
        <v>131</v>
      </c>
      <c r="H23" s="10" t="s">
        <v>71</v>
      </c>
      <c r="I23" s="10" t="s">
        <v>72</v>
      </c>
      <c r="J23" s="28"/>
      <c r="K23" s="10" t="s">
        <v>133</v>
      </c>
      <c r="L23" s="31" t="s">
        <v>23</v>
      </c>
      <c r="M23" s="10">
        <v>5.6</v>
      </c>
      <c r="N23" s="10">
        <v>34</v>
      </c>
      <c r="O23" s="10" t="s">
        <v>76</v>
      </c>
      <c r="P23" s="10" t="s">
        <v>77</v>
      </c>
      <c r="Q23" s="4"/>
      <c r="R23" s="10"/>
      <c r="S23" s="10"/>
      <c r="T23" s="86">
        <f>M23</f>
        <v>5.6</v>
      </c>
      <c r="U23" s="44" t="s">
        <v>79</v>
      </c>
      <c r="W23" s="67" t="s">
        <v>145</v>
      </c>
      <c r="X23" s="32" t="s">
        <v>297</v>
      </c>
      <c r="Y23" s="32" t="s">
        <v>393</v>
      </c>
      <c r="Z23" s="32" t="s">
        <v>147</v>
      </c>
      <c r="AA23" s="31">
        <v>212</v>
      </c>
      <c r="AB23" s="29" t="s">
        <v>146</v>
      </c>
      <c r="AC23" s="28"/>
      <c r="AD23" s="4" t="s">
        <v>23</v>
      </c>
      <c r="AE23" s="10">
        <f>VLOOKUP(AD23,$BD$10:$BE$16,2,FALSE)</f>
        <v>1</v>
      </c>
      <c r="AF23" s="10">
        <f t="shared" si="6"/>
        <v>5.6</v>
      </c>
      <c r="AG23" s="19" t="str">
        <f t="shared" si="2"/>
        <v>chronic</v>
      </c>
      <c r="AH23" s="10">
        <f>VLOOKUP(AG23,$BD$24:$BE$26,2,FALSE)</f>
        <v>1</v>
      </c>
      <c r="AI23" s="21">
        <f t="shared" si="7"/>
        <v>5.6</v>
      </c>
      <c r="AJ23" s="28"/>
      <c r="AK23" s="5" t="str">
        <f t="shared" si="3"/>
        <v>NOEC</v>
      </c>
      <c r="AL23" s="8" t="s">
        <v>24</v>
      </c>
      <c r="AM23" s="8" t="str">
        <f t="shared" si="4"/>
        <v>chronic</v>
      </c>
      <c r="AN23" s="8" t="str">
        <f t="shared" si="8"/>
        <v>y</v>
      </c>
      <c r="AO23" s="78" t="str">
        <f t="shared" si="11"/>
        <v>Biomass (length)</v>
      </c>
      <c r="AP23" s="80" t="s">
        <v>31</v>
      </c>
      <c r="AQ23" s="6">
        <f t="shared" si="1"/>
        <v>34</v>
      </c>
      <c r="AR23" s="80" t="s">
        <v>32</v>
      </c>
      <c r="AS23" s="26"/>
      <c r="AT23" s="84">
        <f t="shared" si="10"/>
        <v>5.6</v>
      </c>
      <c r="AU23" s="122">
        <f t="shared" ref="AU23:AU24" si="12">GEOMEAN(AT23)</f>
        <v>5.6</v>
      </c>
      <c r="AV23" s="113">
        <f>MIN(AU23)</f>
        <v>5.6</v>
      </c>
      <c r="AW23" s="26"/>
      <c r="BC23" s="35" t="s">
        <v>60</v>
      </c>
      <c r="BD23" s="36" t="s">
        <v>28</v>
      </c>
      <c r="BE23" s="36" t="s">
        <v>13</v>
      </c>
      <c r="BF23" s="36" t="s">
        <v>29</v>
      </c>
    </row>
    <row r="24" spans="1:58" s="19" customFormat="1" x14ac:dyDescent="0.2">
      <c r="A24" s="156" t="s">
        <v>106</v>
      </c>
      <c r="B24" s="31">
        <v>11</v>
      </c>
      <c r="C24" s="31"/>
      <c r="D24" s="19" t="s">
        <v>145</v>
      </c>
      <c r="E24" s="61" t="s">
        <v>124</v>
      </c>
      <c r="F24" s="32" t="s">
        <v>69</v>
      </c>
      <c r="G24" s="10" t="s">
        <v>131</v>
      </c>
      <c r="H24" s="10" t="s">
        <v>71</v>
      </c>
      <c r="I24" s="10" t="s">
        <v>72</v>
      </c>
      <c r="J24" s="28"/>
      <c r="K24" s="10" t="s">
        <v>134</v>
      </c>
      <c r="L24" s="31" t="s">
        <v>23</v>
      </c>
      <c r="M24" s="10">
        <v>1.8</v>
      </c>
      <c r="N24" s="10">
        <v>34</v>
      </c>
      <c r="O24" s="10" t="s">
        <v>76</v>
      </c>
      <c r="P24" s="10" t="s">
        <v>77</v>
      </c>
      <c r="Q24" s="4"/>
      <c r="R24" s="10"/>
      <c r="S24" s="10"/>
      <c r="T24" s="86">
        <f>M24</f>
        <v>1.8</v>
      </c>
      <c r="U24" s="44" t="s">
        <v>79</v>
      </c>
      <c r="W24" s="67" t="s">
        <v>145</v>
      </c>
      <c r="X24" s="32" t="s">
        <v>297</v>
      </c>
      <c r="Y24" s="32" t="s">
        <v>393</v>
      </c>
      <c r="Z24" s="32" t="s">
        <v>147</v>
      </c>
      <c r="AA24" s="31">
        <v>212</v>
      </c>
      <c r="AB24" s="29" t="s">
        <v>146</v>
      </c>
      <c r="AC24" s="4"/>
      <c r="AD24" s="4" t="s">
        <v>23</v>
      </c>
      <c r="AE24" s="10">
        <f>VLOOKUP(AD24,$BD$10:$BE$16,2,FALSE)</f>
        <v>1</v>
      </c>
      <c r="AF24" s="10">
        <f t="shared" si="6"/>
        <v>1.8</v>
      </c>
      <c r="AG24" s="19" t="str">
        <f t="shared" si="2"/>
        <v>chronic</v>
      </c>
      <c r="AH24" s="10">
        <f>VLOOKUP(AG24,$BD$24:$BE$26,2,FALSE)</f>
        <v>1</v>
      </c>
      <c r="AI24" s="21">
        <f t="shared" si="7"/>
        <v>1.8</v>
      </c>
      <c r="AJ24" s="28"/>
      <c r="AK24" s="5" t="str">
        <f t="shared" si="3"/>
        <v>NOEC</v>
      </c>
      <c r="AL24" s="8" t="s">
        <v>24</v>
      </c>
      <c r="AM24" s="8" t="str">
        <f t="shared" si="4"/>
        <v>chronic</v>
      </c>
      <c r="AN24" s="8" t="str">
        <f t="shared" si="8"/>
        <v>y</v>
      </c>
      <c r="AO24" s="78" t="str">
        <f t="shared" si="11"/>
        <v>Biomass (dry weight)</v>
      </c>
      <c r="AP24" s="79" t="s">
        <v>341</v>
      </c>
      <c r="AQ24" s="6">
        <f t="shared" si="1"/>
        <v>34</v>
      </c>
      <c r="AR24" s="79" t="s">
        <v>350</v>
      </c>
      <c r="AS24" s="8"/>
      <c r="AT24" s="84">
        <f t="shared" si="10"/>
        <v>1.8</v>
      </c>
      <c r="AU24" s="123">
        <f t="shared" si="12"/>
        <v>1.8</v>
      </c>
      <c r="AV24" s="113">
        <f>MIN(AU24)</f>
        <v>1.8</v>
      </c>
      <c r="AW24" s="97"/>
      <c r="BD24" s="37" t="s">
        <v>16</v>
      </c>
      <c r="BE24" s="20">
        <v>1</v>
      </c>
      <c r="BF24" s="20" t="s">
        <v>16</v>
      </c>
    </row>
    <row r="25" spans="1:58" s="19" customFormat="1" ht="14" x14ac:dyDescent="0.2">
      <c r="A25" s="156"/>
      <c r="B25" s="31"/>
      <c r="C25" s="31"/>
      <c r="E25" s="61"/>
      <c r="F25" s="32"/>
      <c r="G25" s="10"/>
      <c r="H25" s="10"/>
      <c r="I25" s="10"/>
      <c r="J25" s="28"/>
      <c r="K25" s="10"/>
      <c r="L25" s="31"/>
      <c r="M25" s="10"/>
      <c r="N25" s="10"/>
      <c r="O25" s="10"/>
      <c r="P25" s="10"/>
      <c r="Q25" s="4"/>
      <c r="R25" s="10"/>
      <c r="S25" s="10"/>
      <c r="T25" s="62"/>
      <c r="U25" s="44"/>
      <c r="W25" s="67"/>
      <c r="X25" s="32"/>
      <c r="Y25" s="32"/>
      <c r="Z25" s="32"/>
      <c r="AA25" s="31"/>
      <c r="AB25" s="29"/>
      <c r="AC25" s="4"/>
      <c r="AD25" s="4"/>
      <c r="AE25" s="10"/>
      <c r="AF25" s="10"/>
      <c r="AH25" s="10"/>
      <c r="AI25" s="21"/>
      <c r="AJ25" s="28"/>
      <c r="AK25" s="5"/>
      <c r="AL25" s="8"/>
      <c r="AM25" s="8"/>
      <c r="AN25" s="8"/>
      <c r="AO25" s="78"/>
      <c r="AP25" s="79"/>
      <c r="AQ25" s="6"/>
      <c r="AR25" s="79"/>
      <c r="AS25" s="8"/>
      <c r="AT25" s="84"/>
      <c r="AU25" s="108"/>
      <c r="AV25" s="78"/>
      <c r="AW25" s="97"/>
      <c r="BD25" s="37"/>
      <c r="BE25" s="20"/>
      <c r="BF25" s="20"/>
    </row>
    <row r="26" spans="1:58" s="19" customFormat="1" x14ac:dyDescent="0.2">
      <c r="A26" s="156" t="s">
        <v>107</v>
      </c>
      <c r="B26" s="31">
        <v>4</v>
      </c>
      <c r="C26" s="31"/>
      <c r="D26" s="19" t="s">
        <v>86</v>
      </c>
      <c r="E26" s="30" t="s">
        <v>125</v>
      </c>
      <c r="F26" s="32" t="s">
        <v>69</v>
      </c>
      <c r="G26" s="10" t="s">
        <v>131</v>
      </c>
      <c r="H26" s="10" t="s">
        <v>71</v>
      </c>
      <c r="I26" s="10" t="s">
        <v>72</v>
      </c>
      <c r="J26" s="28"/>
      <c r="K26" s="10" t="s">
        <v>73</v>
      </c>
      <c r="L26" s="31" t="s">
        <v>75</v>
      </c>
      <c r="M26" s="10">
        <v>5</v>
      </c>
      <c r="N26" s="10">
        <v>9</v>
      </c>
      <c r="O26" s="10" t="s">
        <v>76</v>
      </c>
      <c r="P26" s="10" t="s">
        <v>77</v>
      </c>
      <c r="Q26" s="4"/>
      <c r="R26" s="10"/>
      <c r="S26" s="10"/>
      <c r="T26" s="86">
        <f>M26</f>
        <v>5</v>
      </c>
      <c r="U26" s="44" t="s">
        <v>79</v>
      </c>
      <c r="W26" s="68" t="s">
        <v>86</v>
      </c>
      <c r="X26" s="10" t="s">
        <v>297</v>
      </c>
      <c r="Y26" s="10">
        <v>25</v>
      </c>
      <c r="Z26" s="32" t="s">
        <v>152</v>
      </c>
      <c r="AA26" s="32" t="s">
        <v>149</v>
      </c>
      <c r="AB26" s="32" t="s">
        <v>148</v>
      </c>
      <c r="AC26" s="28"/>
      <c r="AD26" s="4" t="s">
        <v>30</v>
      </c>
      <c r="AE26" s="10">
        <f>VLOOKUP(AD26,$BD$10:$BE$16,2,FALSE)</f>
        <v>1</v>
      </c>
      <c r="AF26" s="10">
        <f t="shared" si="6"/>
        <v>5</v>
      </c>
      <c r="AG26" s="19" t="str">
        <f t="shared" si="2"/>
        <v>chronic</v>
      </c>
      <c r="AH26" s="10">
        <f>VLOOKUP(AG26,$BD$24:$BE$26,2,FALSE)</f>
        <v>1</v>
      </c>
      <c r="AI26" s="21">
        <f t="shared" si="7"/>
        <v>5</v>
      </c>
      <c r="AJ26" s="28"/>
      <c r="AK26" s="5" t="str">
        <f t="shared" si="3"/>
        <v>LC10</v>
      </c>
      <c r="AL26" s="8" t="s">
        <v>24</v>
      </c>
      <c r="AM26" s="8" t="str">
        <f t="shared" si="4"/>
        <v>chronic</v>
      </c>
      <c r="AN26" s="8" t="str">
        <f t="shared" si="8"/>
        <v>y</v>
      </c>
      <c r="AO26" s="78" t="str">
        <f t="shared" si="11"/>
        <v>Mortality and teratogenesis</v>
      </c>
      <c r="AP26" s="79" t="s">
        <v>18</v>
      </c>
      <c r="AQ26" s="6">
        <f t="shared" si="1"/>
        <v>9</v>
      </c>
      <c r="AR26" s="79" t="s">
        <v>19</v>
      </c>
      <c r="AS26" s="8"/>
      <c r="AT26" s="117">
        <f>AI26</f>
        <v>5</v>
      </c>
      <c r="AU26" s="106">
        <f>GEOMEAN(AT26,AT28,AT29)</f>
        <v>13.820846460022366</v>
      </c>
      <c r="AV26" s="95">
        <f>MIN(AU26)</f>
        <v>13.820846460022366</v>
      </c>
      <c r="AW26" s="96">
        <f>MIN(AV26)</f>
        <v>13.820846460022366</v>
      </c>
      <c r="AY26" s="19" t="s">
        <v>410</v>
      </c>
      <c r="BD26" s="37" t="s">
        <v>59</v>
      </c>
      <c r="BE26" s="20">
        <v>2</v>
      </c>
      <c r="BF26" s="20" t="s">
        <v>16</v>
      </c>
    </row>
    <row r="27" spans="1:58" s="19" customFormat="1" x14ac:dyDescent="0.2">
      <c r="A27" s="156" t="s">
        <v>108</v>
      </c>
      <c r="B27" s="31">
        <v>4</v>
      </c>
      <c r="C27" s="28"/>
      <c r="D27" s="19" t="s">
        <v>86</v>
      </c>
      <c r="E27" s="30" t="s">
        <v>125</v>
      </c>
      <c r="F27" s="32" t="s">
        <v>69</v>
      </c>
      <c r="G27" s="10" t="s">
        <v>131</v>
      </c>
      <c r="H27" s="10" t="s">
        <v>71</v>
      </c>
      <c r="I27" s="10" t="s">
        <v>72</v>
      </c>
      <c r="J27" s="28"/>
      <c r="K27" s="10" t="s">
        <v>73</v>
      </c>
      <c r="L27" s="10" t="s">
        <v>135</v>
      </c>
      <c r="M27" s="10">
        <v>9</v>
      </c>
      <c r="N27" s="10">
        <v>9</v>
      </c>
      <c r="O27" s="10" t="s">
        <v>76</v>
      </c>
      <c r="P27" s="10" t="s">
        <v>77</v>
      </c>
      <c r="Q27" s="28"/>
      <c r="R27" s="28"/>
      <c r="S27" s="28"/>
      <c r="T27" s="86">
        <f>M27</f>
        <v>9</v>
      </c>
      <c r="U27" s="44" t="s">
        <v>79</v>
      </c>
      <c r="W27" s="68" t="s">
        <v>86</v>
      </c>
      <c r="X27" s="10" t="s">
        <v>297</v>
      </c>
      <c r="Y27" s="10" t="s">
        <v>391</v>
      </c>
      <c r="Z27" s="32" t="s">
        <v>153</v>
      </c>
      <c r="AA27" s="32" t="s">
        <v>150</v>
      </c>
      <c r="AB27" s="32">
        <v>7.6</v>
      </c>
      <c r="AC27" s="28"/>
      <c r="AD27" s="4" t="s">
        <v>340</v>
      </c>
      <c r="AE27" s="10">
        <v>1</v>
      </c>
      <c r="AF27" s="10">
        <f t="shared" si="6"/>
        <v>9</v>
      </c>
      <c r="AG27" s="19" t="str">
        <f t="shared" si="2"/>
        <v>chronic</v>
      </c>
      <c r="AH27" s="10">
        <f>VLOOKUP(AG27,$BD$24:$BE$26,2,FALSE)</f>
        <v>1</v>
      </c>
      <c r="AI27" s="21">
        <f t="shared" si="7"/>
        <v>9</v>
      </c>
      <c r="AJ27" s="28"/>
      <c r="AK27" s="5" t="str">
        <f t="shared" si="3"/>
        <v>LC20</v>
      </c>
      <c r="AL27" s="8" t="s">
        <v>17</v>
      </c>
      <c r="AM27" s="8" t="str">
        <f t="shared" si="4"/>
        <v>chronic</v>
      </c>
      <c r="AN27" s="8" t="str">
        <f t="shared" si="8"/>
        <v>y</v>
      </c>
      <c r="AO27" s="9" t="s">
        <v>382</v>
      </c>
      <c r="AP27" s="115"/>
      <c r="AQ27" s="116"/>
      <c r="AR27" s="9"/>
      <c r="AS27" s="28"/>
      <c r="AT27" s="94"/>
      <c r="AU27" s="109"/>
      <c r="AV27" s="93"/>
      <c r="AW27" s="103"/>
    </row>
    <row r="28" spans="1:58" s="19" customFormat="1" x14ac:dyDescent="0.2">
      <c r="A28" s="156" t="s">
        <v>109</v>
      </c>
      <c r="B28" s="31">
        <v>4</v>
      </c>
      <c r="C28" s="28"/>
      <c r="D28" s="19" t="s">
        <v>86</v>
      </c>
      <c r="E28" s="30" t="s">
        <v>125</v>
      </c>
      <c r="F28" s="32" t="s">
        <v>69</v>
      </c>
      <c r="G28" s="10" t="s">
        <v>131</v>
      </c>
      <c r="H28" s="10" t="s">
        <v>71</v>
      </c>
      <c r="I28" s="10" t="s">
        <v>72</v>
      </c>
      <c r="J28" s="28"/>
      <c r="K28" s="10" t="s">
        <v>73</v>
      </c>
      <c r="L28" s="10" t="s">
        <v>75</v>
      </c>
      <c r="M28" s="10">
        <v>33</v>
      </c>
      <c r="N28" s="10">
        <v>9</v>
      </c>
      <c r="O28" s="10" t="s">
        <v>76</v>
      </c>
      <c r="P28" s="10" t="s">
        <v>77</v>
      </c>
      <c r="Q28" s="28"/>
      <c r="R28" s="28"/>
      <c r="S28" s="28"/>
      <c r="T28" s="43">
        <f>M28</f>
        <v>33</v>
      </c>
      <c r="U28" s="44" t="s">
        <v>79</v>
      </c>
      <c r="W28" s="68" t="s">
        <v>86</v>
      </c>
      <c r="X28" s="10" t="s">
        <v>298</v>
      </c>
      <c r="Y28" s="10">
        <v>25</v>
      </c>
      <c r="Z28" s="32" t="s">
        <v>154</v>
      </c>
      <c r="AA28" s="32" t="s">
        <v>151</v>
      </c>
      <c r="AB28" s="32">
        <v>8.5</v>
      </c>
      <c r="AC28" s="28"/>
      <c r="AD28" s="4" t="s">
        <v>30</v>
      </c>
      <c r="AE28" s="10">
        <f t="shared" ref="AE28:AE93" si="13">VLOOKUP(AD28,$BD$10:$BE$16,2,FALSE)</f>
        <v>1</v>
      </c>
      <c r="AF28" s="10">
        <f t="shared" si="6"/>
        <v>33</v>
      </c>
      <c r="AG28" s="19" t="str">
        <f t="shared" si="2"/>
        <v>chronic</v>
      </c>
      <c r="AH28" s="10">
        <f>VLOOKUP(AG28,$BD$24:$BE$26,2,FALSE)</f>
        <v>1</v>
      </c>
      <c r="AI28" s="21">
        <f t="shared" si="7"/>
        <v>33</v>
      </c>
      <c r="AJ28" s="28"/>
      <c r="AK28" s="5" t="str">
        <f t="shared" si="3"/>
        <v>LC10</v>
      </c>
      <c r="AL28" s="8" t="s">
        <v>24</v>
      </c>
      <c r="AM28" s="8" t="str">
        <f t="shared" si="4"/>
        <v>chronic</v>
      </c>
      <c r="AN28" s="8" t="str">
        <f t="shared" si="8"/>
        <v>y</v>
      </c>
      <c r="AO28" s="78" t="str">
        <f t="shared" si="11"/>
        <v>Mortality and teratogenesis</v>
      </c>
      <c r="AP28" s="83" t="s">
        <v>18</v>
      </c>
      <c r="AQ28" s="6">
        <f t="shared" si="1"/>
        <v>9</v>
      </c>
      <c r="AR28" s="79" t="s">
        <v>19</v>
      </c>
      <c r="AS28" s="28"/>
      <c r="AT28" s="118">
        <f>AI28</f>
        <v>33</v>
      </c>
      <c r="AU28" s="110"/>
      <c r="AW28" s="22"/>
    </row>
    <row r="29" spans="1:58" s="19" customFormat="1" x14ac:dyDescent="0.2">
      <c r="A29" s="156" t="s">
        <v>110</v>
      </c>
      <c r="B29" s="31">
        <v>4</v>
      </c>
      <c r="C29" s="28"/>
      <c r="D29" s="19" t="s">
        <v>86</v>
      </c>
      <c r="E29" s="30" t="s">
        <v>125</v>
      </c>
      <c r="F29" s="32" t="s">
        <v>69</v>
      </c>
      <c r="G29" s="10" t="s">
        <v>131</v>
      </c>
      <c r="H29" s="10" t="s">
        <v>71</v>
      </c>
      <c r="I29" s="10" t="s">
        <v>72</v>
      </c>
      <c r="J29" s="28"/>
      <c r="K29" s="10" t="s">
        <v>73</v>
      </c>
      <c r="L29" s="10" t="s">
        <v>75</v>
      </c>
      <c r="M29" s="10">
        <v>16</v>
      </c>
      <c r="N29" s="10">
        <v>9</v>
      </c>
      <c r="O29" s="10" t="s">
        <v>76</v>
      </c>
      <c r="P29" s="10" t="s">
        <v>77</v>
      </c>
      <c r="Q29" s="28"/>
      <c r="R29" s="28"/>
      <c r="S29" s="28"/>
      <c r="T29" s="43">
        <f>M29</f>
        <v>16</v>
      </c>
      <c r="U29" s="44" t="s">
        <v>79</v>
      </c>
      <c r="W29" s="68" t="s">
        <v>86</v>
      </c>
      <c r="X29" s="10" t="s">
        <v>298</v>
      </c>
      <c r="Y29" s="10" t="s">
        <v>391</v>
      </c>
      <c r="Z29" s="32" t="s">
        <v>154</v>
      </c>
      <c r="AA29" s="32" t="s">
        <v>156</v>
      </c>
      <c r="AB29" s="32" t="s">
        <v>155</v>
      </c>
      <c r="AC29" s="28"/>
      <c r="AD29" s="4" t="s">
        <v>30</v>
      </c>
      <c r="AE29" s="10">
        <f t="shared" si="13"/>
        <v>1</v>
      </c>
      <c r="AF29" s="10">
        <f t="shared" si="6"/>
        <v>16</v>
      </c>
      <c r="AG29" s="19" t="str">
        <f t="shared" si="2"/>
        <v>chronic</v>
      </c>
      <c r="AH29" s="10">
        <f>VLOOKUP(AG29,$BD$24:$BE$26,2,FALSE)</f>
        <v>1</v>
      </c>
      <c r="AI29" s="21">
        <f t="shared" si="7"/>
        <v>16</v>
      </c>
      <c r="AJ29" s="28"/>
      <c r="AK29" s="5" t="str">
        <f t="shared" si="3"/>
        <v>LC10</v>
      </c>
      <c r="AL29" s="8" t="s">
        <v>24</v>
      </c>
      <c r="AM29" s="8" t="str">
        <f t="shared" si="4"/>
        <v>chronic</v>
      </c>
      <c r="AN29" s="8" t="str">
        <f t="shared" si="8"/>
        <v>y</v>
      </c>
      <c r="AO29" s="78" t="str">
        <f t="shared" si="11"/>
        <v>Mortality and teratogenesis</v>
      </c>
      <c r="AP29" s="83" t="s">
        <v>18</v>
      </c>
      <c r="AQ29" s="6">
        <f t="shared" si="1"/>
        <v>9</v>
      </c>
      <c r="AR29" s="79" t="s">
        <v>19</v>
      </c>
      <c r="AS29" s="28"/>
      <c r="AT29" s="118">
        <f>AI29</f>
        <v>16</v>
      </c>
      <c r="AU29" s="110"/>
      <c r="AW29" s="22"/>
    </row>
    <row r="30" spans="1:58" s="19" customFormat="1" ht="14" x14ac:dyDescent="0.2">
      <c r="A30" s="156"/>
      <c r="B30" s="31"/>
      <c r="C30" s="28"/>
      <c r="E30" s="30"/>
      <c r="F30" s="32"/>
      <c r="G30" s="10"/>
      <c r="H30" s="10"/>
      <c r="I30" s="10"/>
      <c r="J30" s="28"/>
      <c r="K30" s="10"/>
      <c r="L30" s="10"/>
      <c r="M30" s="10"/>
      <c r="N30" s="10"/>
      <c r="O30" s="10"/>
      <c r="P30" s="10"/>
      <c r="Q30" s="28"/>
      <c r="R30" s="28"/>
      <c r="S30" s="28"/>
      <c r="T30" s="43"/>
      <c r="U30" s="44"/>
      <c r="W30" s="68"/>
      <c r="X30" s="10"/>
      <c r="Y30" s="10"/>
      <c r="Z30" s="32"/>
      <c r="AA30" s="32"/>
      <c r="AB30" s="32"/>
      <c r="AC30" s="28"/>
      <c r="AD30" s="4"/>
      <c r="AE30" s="10"/>
      <c r="AF30" s="10"/>
      <c r="AH30" s="10"/>
      <c r="AI30" s="21"/>
      <c r="AJ30" s="28"/>
      <c r="AK30" s="5"/>
      <c r="AM30" s="8"/>
      <c r="AN30" s="8"/>
      <c r="AO30" s="78"/>
      <c r="AP30" s="83"/>
      <c r="AQ30" s="6"/>
      <c r="AR30" s="84"/>
      <c r="AS30" s="28"/>
      <c r="AT30" s="84"/>
      <c r="AU30" s="110"/>
      <c r="AW30" s="22"/>
    </row>
    <row r="31" spans="1:58" s="19" customFormat="1" x14ac:dyDescent="0.2">
      <c r="A31" s="156" t="s">
        <v>111</v>
      </c>
      <c r="B31" s="31">
        <v>31</v>
      </c>
      <c r="C31" s="28"/>
      <c r="D31" s="19" t="s">
        <v>157</v>
      </c>
      <c r="E31" s="61" t="s">
        <v>126</v>
      </c>
      <c r="F31" s="32" t="s">
        <v>69</v>
      </c>
      <c r="G31" s="10" t="s">
        <v>131</v>
      </c>
      <c r="H31" s="10" t="s">
        <v>71</v>
      </c>
      <c r="I31" s="10" t="s">
        <v>72</v>
      </c>
      <c r="J31" s="28"/>
      <c r="K31" s="10" t="s">
        <v>132</v>
      </c>
      <c r="L31" s="10" t="s">
        <v>30</v>
      </c>
      <c r="M31" s="10">
        <v>102</v>
      </c>
      <c r="N31" s="10">
        <v>12</v>
      </c>
      <c r="O31" s="10" t="s">
        <v>76</v>
      </c>
      <c r="P31" s="10" t="s">
        <v>77</v>
      </c>
      <c r="Q31" s="28"/>
      <c r="R31" s="28"/>
      <c r="S31" s="28"/>
      <c r="T31" s="43">
        <f>M31</f>
        <v>102</v>
      </c>
      <c r="U31" s="44" t="s">
        <v>79</v>
      </c>
      <c r="W31" s="67" t="s">
        <v>157</v>
      </c>
      <c r="X31" s="32" t="s">
        <v>297</v>
      </c>
      <c r="Y31" s="32" t="s">
        <v>392</v>
      </c>
      <c r="Z31" s="32" t="s">
        <v>159</v>
      </c>
      <c r="AA31" s="32">
        <v>81</v>
      </c>
      <c r="AB31" s="32" t="s">
        <v>158</v>
      </c>
      <c r="AC31" s="28"/>
      <c r="AD31" s="4" t="s">
        <v>30</v>
      </c>
      <c r="AE31" s="10">
        <f t="shared" si="13"/>
        <v>1</v>
      </c>
      <c r="AF31" s="10">
        <f t="shared" si="6"/>
        <v>102</v>
      </c>
      <c r="AG31" s="19" t="str">
        <f t="shared" si="2"/>
        <v>chronic</v>
      </c>
      <c r="AH31" s="10">
        <f>VLOOKUP(AG31,$BD$24:$BE$26,2,FALSE)</f>
        <v>1</v>
      </c>
      <c r="AI31" s="21">
        <f t="shared" si="7"/>
        <v>102</v>
      </c>
      <c r="AK31" s="5" t="str">
        <f t="shared" si="3"/>
        <v>EC10</v>
      </c>
      <c r="AL31" s="8" t="s">
        <v>24</v>
      </c>
      <c r="AM31" s="8" t="str">
        <f t="shared" si="4"/>
        <v>chronic</v>
      </c>
      <c r="AN31" s="8" t="str">
        <f t="shared" si="8"/>
        <v>y</v>
      </c>
      <c r="AO31" s="78" t="str">
        <f t="shared" si="11"/>
        <v>Mortality</v>
      </c>
      <c r="AP31" s="83" t="s">
        <v>18</v>
      </c>
      <c r="AQ31" s="6">
        <f t="shared" si="1"/>
        <v>12</v>
      </c>
      <c r="AR31" s="79" t="s">
        <v>19</v>
      </c>
      <c r="AS31" s="28"/>
      <c r="AT31" s="84">
        <f>AI31</f>
        <v>102</v>
      </c>
      <c r="AU31" s="106">
        <f>GEOMEAN(AT31)</f>
        <v>102</v>
      </c>
      <c r="AV31" s="95">
        <f>MIN(AU31)</f>
        <v>102</v>
      </c>
      <c r="AW31" s="96">
        <f>MIN(AV31)</f>
        <v>102</v>
      </c>
      <c r="AY31" s="19" t="s">
        <v>409</v>
      </c>
    </row>
    <row r="32" spans="1:58" s="19" customFormat="1" x14ac:dyDescent="0.2">
      <c r="A32" s="156" t="s">
        <v>111</v>
      </c>
      <c r="B32" s="31">
        <v>31</v>
      </c>
      <c r="C32" s="28"/>
      <c r="D32" s="19" t="s">
        <v>157</v>
      </c>
      <c r="E32" s="61" t="s">
        <v>126</v>
      </c>
      <c r="F32" s="32" t="s">
        <v>69</v>
      </c>
      <c r="G32" s="10" t="s">
        <v>131</v>
      </c>
      <c r="H32" s="10" t="s">
        <v>71</v>
      </c>
      <c r="I32" s="10" t="s">
        <v>72</v>
      </c>
      <c r="J32" s="28"/>
      <c r="K32" s="10" t="s">
        <v>132</v>
      </c>
      <c r="L32" s="10" t="s">
        <v>23</v>
      </c>
      <c r="M32" s="10">
        <v>110</v>
      </c>
      <c r="N32" s="10">
        <v>12</v>
      </c>
      <c r="O32" s="10" t="s">
        <v>76</v>
      </c>
      <c r="P32" s="10" t="s">
        <v>77</v>
      </c>
      <c r="Q32" s="28"/>
      <c r="R32" s="28"/>
      <c r="S32" s="28"/>
      <c r="T32" s="43">
        <f>M32</f>
        <v>110</v>
      </c>
      <c r="U32" s="44" t="s">
        <v>79</v>
      </c>
      <c r="W32" s="67" t="s">
        <v>157</v>
      </c>
      <c r="X32" s="32" t="s">
        <v>297</v>
      </c>
      <c r="Y32" s="32" t="s">
        <v>392</v>
      </c>
      <c r="Z32" s="32" t="s">
        <v>159</v>
      </c>
      <c r="AA32" s="32">
        <v>81</v>
      </c>
      <c r="AB32" s="32" t="s">
        <v>158</v>
      </c>
      <c r="AC32" s="28"/>
      <c r="AD32" s="4" t="s">
        <v>23</v>
      </c>
      <c r="AE32" s="10">
        <f t="shared" si="13"/>
        <v>1</v>
      </c>
      <c r="AF32" s="10">
        <f t="shared" si="6"/>
        <v>110</v>
      </c>
      <c r="AG32" s="19" t="str">
        <f t="shared" si="2"/>
        <v>chronic</v>
      </c>
      <c r="AH32" s="10">
        <f>VLOOKUP(AG32,$BD$24:$BE$26,2,FALSE)</f>
        <v>1</v>
      </c>
      <c r="AI32" s="21">
        <f t="shared" si="7"/>
        <v>110</v>
      </c>
      <c r="AK32" s="5" t="str">
        <f t="shared" si="3"/>
        <v>NOEC</v>
      </c>
      <c r="AL32" s="8" t="s">
        <v>24</v>
      </c>
      <c r="AM32" s="8" t="str">
        <f t="shared" si="4"/>
        <v>chronic</v>
      </c>
      <c r="AN32" s="8" t="str">
        <f t="shared" si="8"/>
        <v>y</v>
      </c>
      <c r="AO32" s="9" t="s">
        <v>382</v>
      </c>
      <c r="AP32" s="94"/>
      <c r="AQ32" s="116"/>
      <c r="AR32" s="9"/>
      <c r="AS32" s="28"/>
      <c r="AT32" s="94"/>
      <c r="AU32" s="109"/>
      <c r="AV32" s="93"/>
      <c r="AW32" s="103"/>
    </row>
    <row r="33" spans="1:53" s="19" customFormat="1" ht="14" x14ac:dyDescent="0.2">
      <c r="A33" s="156"/>
      <c r="B33" s="31"/>
      <c r="C33" s="28"/>
      <c r="E33" s="61"/>
      <c r="F33" s="32"/>
      <c r="G33" s="10"/>
      <c r="H33" s="10"/>
      <c r="I33" s="10"/>
      <c r="J33" s="28"/>
      <c r="K33" s="10"/>
      <c r="L33" s="10"/>
      <c r="M33" s="10"/>
      <c r="N33" s="10"/>
      <c r="O33" s="10"/>
      <c r="P33" s="10"/>
      <c r="Q33" s="28"/>
      <c r="R33" s="28"/>
      <c r="S33" s="28"/>
      <c r="T33" s="43"/>
      <c r="U33" s="44"/>
      <c r="W33" s="67"/>
      <c r="X33" s="32"/>
      <c r="Y33" s="32"/>
      <c r="Z33" s="32"/>
      <c r="AA33" s="32"/>
      <c r="AB33" s="32"/>
      <c r="AC33" s="28"/>
      <c r="AD33" s="4"/>
      <c r="AE33" s="10"/>
      <c r="AF33" s="10"/>
      <c r="AH33" s="10"/>
      <c r="AI33" s="21"/>
      <c r="AK33" s="5"/>
      <c r="AM33" s="8"/>
      <c r="AN33" s="8"/>
      <c r="AO33" s="78"/>
      <c r="AP33" s="83"/>
      <c r="AQ33" s="6"/>
      <c r="AR33" s="84"/>
      <c r="AS33" s="28"/>
      <c r="AT33" s="84"/>
      <c r="AU33" s="110"/>
      <c r="AW33" s="22"/>
    </row>
    <row r="34" spans="1:53" s="19" customFormat="1" x14ac:dyDescent="0.2">
      <c r="A34" s="156" t="s">
        <v>112</v>
      </c>
      <c r="B34" s="31">
        <v>3</v>
      </c>
      <c r="C34" s="28"/>
      <c r="D34" s="19" t="s">
        <v>86</v>
      </c>
      <c r="E34" s="61" t="s">
        <v>127</v>
      </c>
      <c r="F34" s="32" t="s">
        <v>69</v>
      </c>
      <c r="G34" s="10" t="s">
        <v>131</v>
      </c>
      <c r="H34" s="10" t="s">
        <v>71</v>
      </c>
      <c r="I34" s="10" t="s">
        <v>72</v>
      </c>
      <c r="J34" s="28"/>
      <c r="K34" s="10" t="s">
        <v>132</v>
      </c>
      <c r="L34" s="10" t="s">
        <v>75</v>
      </c>
      <c r="M34" s="10">
        <v>6</v>
      </c>
      <c r="N34" s="10">
        <v>11</v>
      </c>
      <c r="O34" s="10" t="s">
        <v>76</v>
      </c>
      <c r="P34" s="10" t="s">
        <v>77</v>
      </c>
      <c r="Q34" s="28"/>
      <c r="R34" s="28"/>
      <c r="S34" s="28"/>
      <c r="T34" s="43">
        <f>M34</f>
        <v>6</v>
      </c>
      <c r="U34" s="44" t="s">
        <v>79</v>
      </c>
      <c r="W34" s="76" t="s">
        <v>86</v>
      </c>
      <c r="X34" s="31" t="s">
        <v>297</v>
      </c>
      <c r="Y34" s="31">
        <v>98</v>
      </c>
      <c r="Z34" s="31">
        <v>20</v>
      </c>
      <c r="AA34" s="31">
        <v>204</v>
      </c>
      <c r="AB34" s="32">
        <v>7.5</v>
      </c>
      <c r="AC34" s="4"/>
      <c r="AD34" s="4" t="s">
        <v>30</v>
      </c>
      <c r="AE34" s="10">
        <f t="shared" si="13"/>
        <v>1</v>
      </c>
      <c r="AF34" s="10">
        <f t="shared" si="6"/>
        <v>6</v>
      </c>
      <c r="AG34" s="19" t="str">
        <f t="shared" si="2"/>
        <v>chronic</v>
      </c>
      <c r="AH34" s="10">
        <f>VLOOKUP(AG34,$BD$24:$BE$26,2,FALSE)</f>
        <v>1</v>
      </c>
      <c r="AI34" s="21">
        <f t="shared" si="7"/>
        <v>6</v>
      </c>
      <c r="AK34" s="5" t="str">
        <f t="shared" si="3"/>
        <v>LC10</v>
      </c>
      <c r="AL34" s="8" t="s">
        <v>24</v>
      </c>
      <c r="AM34" s="8" t="str">
        <f t="shared" si="4"/>
        <v>chronic</v>
      </c>
      <c r="AN34" s="8" t="str">
        <f t="shared" si="8"/>
        <v>y</v>
      </c>
      <c r="AO34" s="78" t="str">
        <f t="shared" si="11"/>
        <v>Mortality</v>
      </c>
      <c r="AP34" s="83" t="s">
        <v>18</v>
      </c>
      <c r="AQ34" s="6">
        <f t="shared" si="1"/>
        <v>11</v>
      </c>
      <c r="AR34" s="79" t="s">
        <v>19</v>
      </c>
      <c r="AS34" s="28"/>
      <c r="AT34" s="117">
        <f>AI34</f>
        <v>6</v>
      </c>
      <c r="AU34" s="121">
        <f>GEOMEAN(AT34)</f>
        <v>6</v>
      </c>
      <c r="AV34" s="113">
        <f>MIN(AU34)</f>
        <v>6</v>
      </c>
      <c r="AW34" s="114">
        <f>MIN(AV34)</f>
        <v>6</v>
      </c>
      <c r="AY34" s="19" t="s">
        <v>408</v>
      </c>
    </row>
    <row r="35" spans="1:53" s="19" customFormat="1" ht="14" x14ac:dyDescent="0.2">
      <c r="A35" s="156"/>
      <c r="B35" s="31"/>
      <c r="C35" s="28"/>
      <c r="E35" s="61"/>
      <c r="F35" s="32"/>
      <c r="G35" s="10"/>
      <c r="H35" s="10"/>
      <c r="I35" s="10"/>
      <c r="J35" s="28"/>
      <c r="K35" s="10"/>
      <c r="L35" s="10"/>
      <c r="M35" s="10"/>
      <c r="N35" s="10"/>
      <c r="O35" s="10"/>
      <c r="P35" s="10"/>
      <c r="Q35" s="28"/>
      <c r="R35" s="28"/>
      <c r="S35" s="28"/>
      <c r="T35" s="43"/>
      <c r="U35" s="44"/>
      <c r="W35" s="76"/>
      <c r="X35" s="31"/>
      <c r="Y35" s="31"/>
      <c r="Z35" s="31"/>
      <c r="AA35" s="31"/>
      <c r="AB35" s="32"/>
      <c r="AC35" s="4"/>
      <c r="AD35" s="4"/>
      <c r="AE35" s="10"/>
      <c r="AF35" s="10"/>
      <c r="AH35" s="10"/>
      <c r="AI35" s="21"/>
      <c r="AK35" s="5"/>
      <c r="AL35" s="8"/>
      <c r="AM35" s="8"/>
      <c r="AN35" s="8"/>
      <c r="AO35" s="78"/>
      <c r="AP35" s="83"/>
      <c r="AQ35" s="6"/>
      <c r="AR35" s="79"/>
      <c r="AS35" s="28"/>
      <c r="AT35" s="84"/>
      <c r="AU35" s="110"/>
      <c r="AW35" s="22"/>
    </row>
    <row r="36" spans="1:53" s="19" customFormat="1" x14ac:dyDescent="0.2">
      <c r="A36" s="156" t="s">
        <v>113</v>
      </c>
      <c r="B36" s="31">
        <v>3</v>
      </c>
      <c r="C36" s="28"/>
      <c r="D36" s="19" t="s">
        <v>86</v>
      </c>
      <c r="E36" s="61" t="s">
        <v>128</v>
      </c>
      <c r="F36" s="32" t="s">
        <v>69</v>
      </c>
      <c r="G36" s="10" t="s">
        <v>131</v>
      </c>
      <c r="H36" s="10" t="s">
        <v>71</v>
      </c>
      <c r="I36" s="10" t="s">
        <v>72</v>
      </c>
      <c r="J36" s="28"/>
      <c r="K36" s="10" t="s">
        <v>132</v>
      </c>
      <c r="L36" s="10" t="s">
        <v>75</v>
      </c>
      <c r="M36" s="10">
        <v>30</v>
      </c>
      <c r="N36" s="10">
        <v>32</v>
      </c>
      <c r="O36" s="10" t="s">
        <v>76</v>
      </c>
      <c r="P36" s="10" t="s">
        <v>77</v>
      </c>
      <c r="Q36" s="28"/>
      <c r="R36" s="28"/>
      <c r="S36" s="28"/>
      <c r="T36" s="43">
        <f>M36</f>
        <v>30</v>
      </c>
      <c r="U36" s="44" t="s">
        <v>79</v>
      </c>
      <c r="W36" s="76" t="s">
        <v>86</v>
      </c>
      <c r="X36" s="31" t="s">
        <v>297</v>
      </c>
      <c r="Y36" s="31">
        <v>98</v>
      </c>
      <c r="Z36" s="31">
        <v>13.2</v>
      </c>
      <c r="AA36" s="31">
        <v>197</v>
      </c>
      <c r="AB36" s="32">
        <v>7.4</v>
      </c>
      <c r="AC36" s="4"/>
      <c r="AD36" s="4" t="s">
        <v>30</v>
      </c>
      <c r="AE36" s="10">
        <f t="shared" si="13"/>
        <v>1</v>
      </c>
      <c r="AF36" s="10">
        <f t="shared" si="6"/>
        <v>30</v>
      </c>
      <c r="AG36" s="19" t="str">
        <f t="shared" si="2"/>
        <v>chronic</v>
      </c>
      <c r="AH36" s="10">
        <f>VLOOKUP(AG36,$BD$24:$BE$26,2,FALSE)</f>
        <v>1</v>
      </c>
      <c r="AI36" s="21">
        <f t="shared" si="7"/>
        <v>30</v>
      </c>
      <c r="AK36" s="5" t="str">
        <f t="shared" si="3"/>
        <v>LC10</v>
      </c>
      <c r="AL36" s="8" t="s">
        <v>24</v>
      </c>
      <c r="AM36" s="8" t="str">
        <f t="shared" si="4"/>
        <v>chronic</v>
      </c>
      <c r="AN36" s="8" t="str">
        <f t="shared" si="8"/>
        <v>y</v>
      </c>
      <c r="AO36" s="78" t="str">
        <f t="shared" si="11"/>
        <v>Mortality</v>
      </c>
      <c r="AP36" s="83" t="s">
        <v>18</v>
      </c>
      <c r="AQ36" s="6">
        <f t="shared" si="1"/>
        <v>32</v>
      </c>
      <c r="AR36" s="79" t="s">
        <v>19</v>
      </c>
      <c r="AS36" s="28"/>
      <c r="AT36" s="118">
        <f>AI36</f>
        <v>30</v>
      </c>
      <c r="AU36" s="124">
        <f>GEOMEAN(AT36)</f>
        <v>30</v>
      </c>
      <c r="AV36" s="19">
        <f>MIN(AU36:AU36)</f>
        <v>30</v>
      </c>
      <c r="AW36" s="114">
        <f>MIN(AV36:AV37)</f>
        <v>6.2144650119077172</v>
      </c>
      <c r="AY36" s="19" t="s">
        <v>407</v>
      </c>
    </row>
    <row r="37" spans="1:53" s="19" customFormat="1" x14ac:dyDescent="0.2">
      <c r="A37" s="156" t="s">
        <v>114</v>
      </c>
      <c r="B37" s="31">
        <v>4</v>
      </c>
      <c r="C37" s="28"/>
      <c r="D37" s="19" t="s">
        <v>86</v>
      </c>
      <c r="E37" s="30" t="s">
        <v>128</v>
      </c>
      <c r="F37" s="32" t="s">
        <v>69</v>
      </c>
      <c r="G37" s="10" t="s">
        <v>131</v>
      </c>
      <c r="H37" s="10" t="s">
        <v>71</v>
      </c>
      <c r="I37" s="10" t="s">
        <v>72</v>
      </c>
      <c r="J37" s="28"/>
      <c r="K37" s="10" t="s">
        <v>73</v>
      </c>
      <c r="L37" s="10" t="s">
        <v>75</v>
      </c>
      <c r="M37" s="10">
        <v>2</v>
      </c>
      <c r="N37" s="10">
        <v>28</v>
      </c>
      <c r="O37" s="10" t="s">
        <v>76</v>
      </c>
      <c r="P37" s="10" t="s">
        <v>77</v>
      </c>
      <c r="Q37" s="28"/>
      <c r="R37" s="28"/>
      <c r="S37" s="28"/>
      <c r="T37" s="43">
        <f t="shared" ref="T37:T39" si="14">M37</f>
        <v>2</v>
      </c>
      <c r="U37" s="44" t="s">
        <v>79</v>
      </c>
      <c r="W37" s="76" t="s">
        <v>86</v>
      </c>
      <c r="X37" s="31" t="s">
        <v>297</v>
      </c>
      <c r="Y37" s="31">
        <v>25</v>
      </c>
      <c r="Z37" s="31" t="s">
        <v>160</v>
      </c>
      <c r="AA37" s="31" t="s">
        <v>163</v>
      </c>
      <c r="AB37" s="32" t="s">
        <v>87</v>
      </c>
      <c r="AC37" s="4"/>
      <c r="AD37" s="4" t="s">
        <v>30</v>
      </c>
      <c r="AE37" s="10">
        <f t="shared" si="13"/>
        <v>1</v>
      </c>
      <c r="AF37" s="10">
        <f t="shared" si="6"/>
        <v>2</v>
      </c>
      <c r="AG37" s="19" t="str">
        <f t="shared" si="2"/>
        <v>chronic</v>
      </c>
      <c r="AH37" s="10">
        <f>VLOOKUP(AG37,$BD$24:$BE$26,2,FALSE)</f>
        <v>1</v>
      </c>
      <c r="AI37" s="21">
        <f t="shared" si="7"/>
        <v>2</v>
      </c>
      <c r="AK37" s="5" t="str">
        <f t="shared" si="3"/>
        <v>LC10</v>
      </c>
      <c r="AL37" s="8" t="s">
        <v>24</v>
      </c>
      <c r="AM37" s="8" t="str">
        <f t="shared" si="4"/>
        <v>chronic</v>
      </c>
      <c r="AN37" s="8" t="str">
        <f t="shared" si="8"/>
        <v>y</v>
      </c>
      <c r="AO37" s="78" t="str">
        <f t="shared" si="11"/>
        <v>Mortality and teratogenesis</v>
      </c>
      <c r="AP37" s="83" t="s">
        <v>31</v>
      </c>
      <c r="AQ37" s="6">
        <f t="shared" si="1"/>
        <v>28</v>
      </c>
      <c r="AR37" s="84" t="s">
        <v>32</v>
      </c>
      <c r="AS37" s="28"/>
      <c r="AT37" s="117">
        <f t="shared" ref="AT37:AT40" si="15">AI37</f>
        <v>2</v>
      </c>
      <c r="AU37" s="127">
        <f>GEOMEAN(AT37:AT39)</f>
        <v>6.2144650119077172</v>
      </c>
      <c r="AV37" s="91">
        <f>MIN(AU37)</f>
        <v>6.2144650119077172</v>
      </c>
      <c r="AW37" s="22"/>
    </row>
    <row r="38" spans="1:53" s="19" customFormat="1" x14ac:dyDescent="0.2">
      <c r="A38" s="156" t="s">
        <v>115</v>
      </c>
      <c r="B38" s="31">
        <v>4</v>
      </c>
      <c r="C38" s="28"/>
      <c r="D38" s="19" t="s">
        <v>86</v>
      </c>
      <c r="E38" s="30" t="s">
        <v>128</v>
      </c>
      <c r="F38" s="32" t="s">
        <v>69</v>
      </c>
      <c r="G38" s="10" t="s">
        <v>131</v>
      </c>
      <c r="H38" s="10" t="s">
        <v>71</v>
      </c>
      <c r="I38" s="10" t="s">
        <v>72</v>
      </c>
      <c r="J38" s="28"/>
      <c r="K38" s="10" t="s">
        <v>73</v>
      </c>
      <c r="L38" s="10" t="s">
        <v>75</v>
      </c>
      <c r="M38" s="10">
        <v>8</v>
      </c>
      <c r="N38" s="10">
        <v>28</v>
      </c>
      <c r="O38" s="10" t="s">
        <v>76</v>
      </c>
      <c r="P38" s="10" t="s">
        <v>77</v>
      </c>
      <c r="Q38" s="28"/>
      <c r="R38" s="28"/>
      <c r="S38" s="28"/>
      <c r="T38" s="43">
        <f t="shared" si="14"/>
        <v>8</v>
      </c>
      <c r="U38" s="44" t="s">
        <v>79</v>
      </c>
      <c r="W38" s="76" t="s">
        <v>86</v>
      </c>
      <c r="X38" s="31" t="s">
        <v>298</v>
      </c>
      <c r="Y38" s="10">
        <v>25</v>
      </c>
      <c r="Z38" s="31" t="s">
        <v>161</v>
      </c>
      <c r="AA38" s="31" t="s">
        <v>164</v>
      </c>
      <c r="AB38" s="32" t="s">
        <v>85</v>
      </c>
      <c r="AC38" s="4"/>
      <c r="AD38" s="4" t="s">
        <v>30</v>
      </c>
      <c r="AE38" s="10">
        <f t="shared" si="13"/>
        <v>1</v>
      </c>
      <c r="AF38" s="10">
        <f t="shared" si="6"/>
        <v>8</v>
      </c>
      <c r="AG38" s="19" t="str">
        <f t="shared" si="2"/>
        <v>chronic</v>
      </c>
      <c r="AH38" s="10">
        <f>VLOOKUP(AG38,$BD$24:$BE$26,2,FALSE)</f>
        <v>1</v>
      </c>
      <c r="AI38" s="21">
        <f t="shared" si="7"/>
        <v>8</v>
      </c>
      <c r="AK38" s="5" t="str">
        <f t="shared" si="3"/>
        <v>LC10</v>
      </c>
      <c r="AL38" s="8" t="s">
        <v>24</v>
      </c>
      <c r="AM38" s="8" t="str">
        <f t="shared" si="4"/>
        <v>chronic</v>
      </c>
      <c r="AN38" s="8" t="str">
        <f t="shared" si="8"/>
        <v>y</v>
      </c>
      <c r="AO38" s="78" t="str">
        <f t="shared" si="11"/>
        <v>Mortality and teratogenesis</v>
      </c>
      <c r="AP38" s="83" t="s">
        <v>31</v>
      </c>
      <c r="AQ38" s="6">
        <f t="shared" si="1"/>
        <v>28</v>
      </c>
      <c r="AR38" s="84" t="s">
        <v>32</v>
      </c>
      <c r="AS38" s="28"/>
      <c r="AT38" s="117">
        <f t="shared" si="15"/>
        <v>8</v>
      </c>
      <c r="AU38" s="110"/>
      <c r="AW38" s="22"/>
    </row>
    <row r="39" spans="1:53" s="19" customFormat="1" x14ac:dyDescent="0.2">
      <c r="A39" s="156" t="s">
        <v>116</v>
      </c>
      <c r="B39" s="31">
        <v>4</v>
      </c>
      <c r="C39" s="28"/>
      <c r="D39" s="19" t="s">
        <v>86</v>
      </c>
      <c r="E39" s="30" t="s">
        <v>128</v>
      </c>
      <c r="F39" s="32" t="s">
        <v>69</v>
      </c>
      <c r="G39" s="10" t="s">
        <v>131</v>
      </c>
      <c r="H39" s="10" t="s">
        <v>71</v>
      </c>
      <c r="I39" s="10" t="s">
        <v>72</v>
      </c>
      <c r="J39" s="28"/>
      <c r="K39" s="10" t="s">
        <v>73</v>
      </c>
      <c r="L39" s="10" t="s">
        <v>75</v>
      </c>
      <c r="M39" s="10">
        <v>15</v>
      </c>
      <c r="N39" s="10">
        <v>28</v>
      </c>
      <c r="O39" s="10" t="s">
        <v>76</v>
      </c>
      <c r="P39" s="10" t="s">
        <v>77</v>
      </c>
      <c r="Q39" s="28"/>
      <c r="R39" s="28"/>
      <c r="S39" s="28"/>
      <c r="T39" s="43">
        <f t="shared" si="14"/>
        <v>15</v>
      </c>
      <c r="U39" s="44" t="s">
        <v>79</v>
      </c>
      <c r="W39" s="76" t="s">
        <v>86</v>
      </c>
      <c r="X39" s="31" t="s">
        <v>298</v>
      </c>
      <c r="Y39" s="10" t="s">
        <v>391</v>
      </c>
      <c r="Z39" s="31" t="s">
        <v>162</v>
      </c>
      <c r="AA39" s="31" t="s">
        <v>165</v>
      </c>
      <c r="AB39" s="32" t="s">
        <v>166</v>
      </c>
      <c r="AC39" s="4"/>
      <c r="AD39" s="4" t="s">
        <v>30</v>
      </c>
      <c r="AE39" s="10">
        <f t="shared" si="13"/>
        <v>1</v>
      </c>
      <c r="AF39" s="10">
        <f t="shared" si="6"/>
        <v>15</v>
      </c>
      <c r="AG39" s="19" t="str">
        <f t="shared" si="2"/>
        <v>chronic</v>
      </c>
      <c r="AH39" s="10">
        <f>VLOOKUP(AG39,$BD$24:$BE$26,2,FALSE)</f>
        <v>1</v>
      </c>
      <c r="AI39" s="21">
        <f t="shared" si="7"/>
        <v>15</v>
      </c>
      <c r="AK39" s="5" t="str">
        <f t="shared" si="3"/>
        <v>LC10</v>
      </c>
      <c r="AL39" s="8" t="s">
        <v>24</v>
      </c>
      <c r="AM39" s="8" t="str">
        <f t="shared" si="4"/>
        <v>chronic</v>
      </c>
      <c r="AN39" s="8" t="str">
        <f t="shared" si="8"/>
        <v>y</v>
      </c>
      <c r="AO39" s="78" t="str">
        <f t="shared" si="11"/>
        <v>Mortality and teratogenesis</v>
      </c>
      <c r="AP39" s="83" t="s">
        <v>31</v>
      </c>
      <c r="AQ39" s="6">
        <f t="shared" si="1"/>
        <v>28</v>
      </c>
      <c r="AR39" s="84" t="s">
        <v>32</v>
      </c>
      <c r="AS39" s="28"/>
      <c r="AT39" s="118">
        <f t="shared" si="15"/>
        <v>15</v>
      </c>
      <c r="AU39" s="110"/>
      <c r="AW39" s="22"/>
    </row>
    <row r="40" spans="1:53" s="19" customFormat="1" x14ac:dyDescent="0.2">
      <c r="A40" s="156" t="s">
        <v>117</v>
      </c>
      <c r="B40" s="31">
        <v>17</v>
      </c>
      <c r="C40" s="28"/>
      <c r="D40" s="19" t="s">
        <v>167</v>
      </c>
      <c r="E40" s="61" t="s">
        <v>128</v>
      </c>
      <c r="F40" s="32" t="s">
        <v>69</v>
      </c>
      <c r="G40" s="10" t="s">
        <v>131</v>
      </c>
      <c r="H40" s="10" t="s">
        <v>71</v>
      </c>
      <c r="I40" s="10" t="s">
        <v>72</v>
      </c>
      <c r="J40" s="28"/>
      <c r="K40" s="10" t="s">
        <v>132</v>
      </c>
      <c r="L40" s="10" t="s">
        <v>136</v>
      </c>
      <c r="M40" s="10">
        <v>86</v>
      </c>
      <c r="N40" s="10">
        <v>42</v>
      </c>
      <c r="O40" s="10" t="s">
        <v>76</v>
      </c>
      <c r="P40" s="10" t="s">
        <v>77</v>
      </c>
      <c r="Q40" s="28"/>
      <c r="R40" s="28"/>
      <c r="S40" s="28"/>
      <c r="T40" s="43">
        <f t="shared" ref="T40" si="16">M40</f>
        <v>86</v>
      </c>
      <c r="U40" s="44" t="s">
        <v>79</v>
      </c>
      <c r="W40" s="76" t="s">
        <v>167</v>
      </c>
      <c r="X40" s="31" t="s">
        <v>297</v>
      </c>
      <c r="Y40" s="31">
        <v>200</v>
      </c>
      <c r="Z40" s="31">
        <v>12.5</v>
      </c>
      <c r="AA40" s="31" t="s">
        <v>84</v>
      </c>
      <c r="AB40" s="32" t="s">
        <v>84</v>
      </c>
      <c r="AC40" s="4"/>
      <c r="AD40" s="4" t="s">
        <v>23</v>
      </c>
      <c r="AE40" s="10">
        <f>VLOOKUP(AD40,$BD$10:$BE$16,2,FALSE)</f>
        <v>1</v>
      </c>
      <c r="AF40" s="10">
        <f>T40/AE40</f>
        <v>86</v>
      </c>
      <c r="AG40" s="19" t="str">
        <f>P40</f>
        <v>chronic</v>
      </c>
      <c r="AH40" s="10">
        <f>VLOOKUP(AG40,$BD$24:$BE$26,2,FALSE)</f>
        <v>1</v>
      </c>
      <c r="AI40" s="21">
        <f>AF40/AH40</f>
        <v>86</v>
      </c>
      <c r="AK40" s="5" t="str">
        <f>L40</f>
        <v>NOAEL</v>
      </c>
      <c r="AL40" s="8" t="s">
        <v>24</v>
      </c>
      <c r="AM40" s="8" t="str">
        <f>AG40</f>
        <v>chronic</v>
      </c>
      <c r="AN40" s="8" t="str">
        <f>IF(AM40="chronic","y","n")</f>
        <v>y</v>
      </c>
      <c r="AO40" s="78" t="str">
        <f t="shared" ref="AO40" si="17">K40</f>
        <v>Mortality</v>
      </c>
      <c r="AP40" s="83" t="s">
        <v>341</v>
      </c>
      <c r="AQ40" s="6">
        <f t="shared" si="1"/>
        <v>42</v>
      </c>
      <c r="AR40" s="84" t="s">
        <v>350</v>
      </c>
      <c r="AS40" s="28"/>
      <c r="AT40" s="118">
        <f t="shared" si="15"/>
        <v>86</v>
      </c>
      <c r="AU40" s="124">
        <f>GEOMEAN(AT40)</f>
        <v>86</v>
      </c>
      <c r="AV40" s="19">
        <f>MIN(AU40:AU40)</f>
        <v>86</v>
      </c>
      <c r="AW40" s="22"/>
    </row>
    <row r="41" spans="1:53" s="19" customFormat="1" ht="14" x14ac:dyDescent="0.2">
      <c r="A41" s="156"/>
      <c r="B41" s="31"/>
      <c r="C41" s="28"/>
      <c r="E41" s="61"/>
      <c r="F41" s="32"/>
      <c r="G41" s="10"/>
      <c r="H41" s="10"/>
      <c r="I41" s="10"/>
      <c r="J41" s="28"/>
      <c r="K41" s="10"/>
      <c r="L41" s="10"/>
      <c r="M41" s="10"/>
      <c r="N41" s="10"/>
      <c r="O41" s="10"/>
      <c r="P41" s="10"/>
      <c r="Q41" s="28"/>
      <c r="R41" s="28"/>
      <c r="S41" s="28"/>
      <c r="T41" s="43"/>
      <c r="U41" s="44"/>
      <c r="W41" s="76"/>
      <c r="X41" s="31"/>
      <c r="Y41" s="31"/>
      <c r="Z41" s="31"/>
      <c r="AA41" s="31"/>
      <c r="AB41" s="32"/>
      <c r="AC41" s="4"/>
      <c r="AD41" s="4"/>
      <c r="AE41" s="10"/>
      <c r="AF41" s="10"/>
      <c r="AH41" s="10"/>
      <c r="AI41" s="21"/>
      <c r="AK41" s="5"/>
      <c r="AL41" s="8"/>
      <c r="AM41" s="8"/>
      <c r="AN41" s="8"/>
      <c r="AO41" s="78"/>
      <c r="AP41" s="83"/>
      <c r="AQ41" s="6"/>
      <c r="AR41" s="84"/>
      <c r="AS41" s="28"/>
      <c r="AT41" s="84"/>
      <c r="AU41" s="110"/>
      <c r="AW41" s="22"/>
    </row>
    <row r="42" spans="1:53" s="19" customFormat="1" ht="12.75" customHeight="1" x14ac:dyDescent="0.2">
      <c r="A42" s="156" t="s">
        <v>118</v>
      </c>
      <c r="B42" s="31">
        <v>22</v>
      </c>
      <c r="C42" s="28"/>
      <c r="D42" s="19" t="s">
        <v>320</v>
      </c>
      <c r="E42" s="61" t="s">
        <v>129</v>
      </c>
      <c r="F42" s="32" t="s">
        <v>69</v>
      </c>
      <c r="G42" s="10" t="s">
        <v>131</v>
      </c>
      <c r="H42" s="10" t="s">
        <v>71</v>
      </c>
      <c r="I42" s="10" t="s">
        <v>72</v>
      </c>
      <c r="J42" s="28"/>
      <c r="K42" s="10" t="s">
        <v>132</v>
      </c>
      <c r="L42" s="10" t="s">
        <v>23</v>
      </c>
      <c r="M42" s="10">
        <v>11</v>
      </c>
      <c r="N42" s="10">
        <v>32</v>
      </c>
      <c r="O42" s="10" t="s">
        <v>76</v>
      </c>
      <c r="P42" s="10" t="s">
        <v>77</v>
      </c>
      <c r="Q42" s="28"/>
      <c r="R42" s="28"/>
      <c r="S42" s="28"/>
      <c r="T42" s="43">
        <f>M42</f>
        <v>11</v>
      </c>
      <c r="U42" s="44" t="s">
        <v>79</v>
      </c>
      <c r="W42" s="76" t="s">
        <v>320</v>
      </c>
      <c r="X42" s="31" t="s">
        <v>299</v>
      </c>
      <c r="Y42" s="31">
        <v>1.9</v>
      </c>
      <c r="Z42" s="31">
        <v>25</v>
      </c>
      <c r="AA42" s="31">
        <v>91</v>
      </c>
      <c r="AB42" s="32">
        <v>8</v>
      </c>
      <c r="AC42" s="4"/>
      <c r="AD42" s="4" t="s">
        <v>23</v>
      </c>
      <c r="AE42" s="10">
        <f t="shared" si="13"/>
        <v>1</v>
      </c>
      <c r="AF42" s="10">
        <f t="shared" si="6"/>
        <v>11</v>
      </c>
      <c r="AG42" s="19" t="str">
        <f t="shared" si="2"/>
        <v>chronic</v>
      </c>
      <c r="AH42" s="10">
        <f>VLOOKUP(AG42,$BD$24:$BE$26,2,FALSE)</f>
        <v>1</v>
      </c>
      <c r="AI42" s="21">
        <f t="shared" si="7"/>
        <v>11</v>
      </c>
      <c r="AK42" s="5" t="str">
        <f t="shared" si="3"/>
        <v>NOEC</v>
      </c>
      <c r="AL42" s="8" t="s">
        <v>24</v>
      </c>
      <c r="AM42" s="8" t="str">
        <f t="shared" si="4"/>
        <v>chronic</v>
      </c>
      <c r="AN42" s="8" t="str">
        <f t="shared" si="8"/>
        <v>y</v>
      </c>
      <c r="AO42" s="78" t="str">
        <f t="shared" ref="AO42" si="18">K42</f>
        <v>Mortality</v>
      </c>
      <c r="AP42" s="83" t="s">
        <v>18</v>
      </c>
      <c r="AQ42" s="6">
        <f t="shared" ref="AQ42" si="19">N42</f>
        <v>32</v>
      </c>
      <c r="AR42" s="79" t="s">
        <v>19</v>
      </c>
      <c r="AS42" s="28"/>
      <c r="AT42" s="118">
        <f>AI42</f>
        <v>11</v>
      </c>
      <c r="AU42" s="129">
        <f>GEOMEAN(AT42)</f>
        <v>11</v>
      </c>
      <c r="AV42" s="130">
        <f>MIN(AU42)</f>
        <v>11</v>
      </c>
      <c r="AW42" s="96">
        <f>MIN(AV42:AV46)</f>
        <v>11</v>
      </c>
      <c r="AY42" s="19" t="s">
        <v>406</v>
      </c>
      <c r="AZ42" s="187" t="s">
        <v>415</v>
      </c>
      <c r="BA42" s="188" t="s">
        <v>416</v>
      </c>
    </row>
    <row r="43" spans="1:53" s="28" customFormat="1" x14ac:dyDescent="0.2">
      <c r="A43" s="158" t="s">
        <v>119</v>
      </c>
      <c r="B43" s="31">
        <v>24</v>
      </c>
      <c r="D43" s="19" t="s">
        <v>168</v>
      </c>
      <c r="E43" s="88" t="s">
        <v>129</v>
      </c>
      <c r="F43" s="89" t="s">
        <v>69</v>
      </c>
      <c r="G43" s="4" t="s">
        <v>131</v>
      </c>
      <c r="H43" s="4" t="s">
        <v>71</v>
      </c>
      <c r="I43" s="4" t="s">
        <v>72</v>
      </c>
      <c r="K43" s="4" t="s">
        <v>132</v>
      </c>
      <c r="L43" s="4" t="s">
        <v>23</v>
      </c>
      <c r="M43" s="4">
        <v>13</v>
      </c>
      <c r="N43" s="4">
        <v>32</v>
      </c>
      <c r="O43" s="4" t="s">
        <v>76</v>
      </c>
      <c r="P43" s="4" t="s">
        <v>77</v>
      </c>
      <c r="T43" s="90">
        <f t="shared" ref="T43:T46" si="20">M43</f>
        <v>13</v>
      </c>
      <c r="U43" s="44" t="s">
        <v>79</v>
      </c>
      <c r="W43" s="77" t="s">
        <v>168</v>
      </c>
      <c r="X43" s="4" t="s">
        <v>297</v>
      </c>
      <c r="Y43" s="4" t="s">
        <v>84</v>
      </c>
      <c r="Z43" s="4" t="s">
        <v>171</v>
      </c>
      <c r="AA43" s="4" t="s">
        <v>170</v>
      </c>
      <c r="AB43" s="89" t="s">
        <v>169</v>
      </c>
      <c r="AC43" s="4"/>
      <c r="AD43" s="4" t="s">
        <v>23</v>
      </c>
      <c r="AE43" s="4">
        <f t="shared" si="13"/>
        <v>1</v>
      </c>
      <c r="AF43" s="4">
        <f t="shared" si="6"/>
        <v>13</v>
      </c>
      <c r="AG43" s="28" t="str">
        <f t="shared" si="2"/>
        <v>chronic</v>
      </c>
      <c r="AH43" s="4">
        <f>VLOOKUP(AG43,$BD$24:$BE$26,2,FALSE)</f>
        <v>1</v>
      </c>
      <c r="AI43" s="40">
        <f t="shared" si="7"/>
        <v>13</v>
      </c>
      <c r="AK43" s="5" t="str">
        <f t="shared" si="3"/>
        <v>NOEC</v>
      </c>
      <c r="AL43" s="8" t="s">
        <v>24</v>
      </c>
      <c r="AM43" s="8" t="str">
        <f t="shared" si="4"/>
        <v>chronic</v>
      </c>
      <c r="AN43" s="8" t="str">
        <f t="shared" si="8"/>
        <v>y</v>
      </c>
      <c r="AO43" s="9" t="s">
        <v>413</v>
      </c>
      <c r="AP43" s="94"/>
      <c r="AQ43" s="116"/>
      <c r="AR43" s="93"/>
      <c r="AT43" s="94"/>
      <c r="AU43" s="109"/>
      <c r="AV43" s="93"/>
      <c r="AW43" s="103"/>
      <c r="AZ43" s="187"/>
      <c r="BA43" s="188"/>
    </row>
    <row r="44" spans="1:53" s="28" customFormat="1" x14ac:dyDescent="0.2">
      <c r="A44" s="158" t="s">
        <v>120</v>
      </c>
      <c r="B44" s="31">
        <v>24</v>
      </c>
      <c r="D44" s="19" t="s">
        <v>168</v>
      </c>
      <c r="E44" s="88" t="s">
        <v>129</v>
      </c>
      <c r="F44" s="89" t="s">
        <v>69</v>
      </c>
      <c r="G44" s="4" t="s">
        <v>131</v>
      </c>
      <c r="H44" s="4" t="s">
        <v>71</v>
      </c>
      <c r="I44" s="4" t="s">
        <v>72</v>
      </c>
      <c r="K44" s="4" t="s">
        <v>132</v>
      </c>
      <c r="L44" s="4" t="s">
        <v>75</v>
      </c>
      <c r="M44" s="4">
        <v>13</v>
      </c>
      <c r="N44" s="4">
        <v>32</v>
      </c>
      <c r="O44" s="4" t="s">
        <v>76</v>
      </c>
      <c r="P44" s="4" t="s">
        <v>77</v>
      </c>
      <c r="T44" s="90">
        <f t="shared" si="20"/>
        <v>13</v>
      </c>
      <c r="U44" s="44" t="s">
        <v>79</v>
      </c>
      <c r="W44" s="77" t="s">
        <v>168</v>
      </c>
      <c r="X44" s="4" t="s">
        <v>297</v>
      </c>
      <c r="Y44" s="4" t="s">
        <v>84</v>
      </c>
      <c r="Z44" s="4" t="s">
        <v>171</v>
      </c>
      <c r="AA44" s="4" t="s">
        <v>170</v>
      </c>
      <c r="AB44" s="89" t="s">
        <v>169</v>
      </c>
      <c r="AD44" s="4" t="s">
        <v>30</v>
      </c>
      <c r="AE44" s="4">
        <f t="shared" si="13"/>
        <v>1</v>
      </c>
      <c r="AF44" s="4">
        <f t="shared" si="6"/>
        <v>13</v>
      </c>
      <c r="AG44" s="28" t="str">
        <f t="shared" si="2"/>
        <v>chronic</v>
      </c>
      <c r="AH44" s="4">
        <f>VLOOKUP(AG44,$BD$24:$BE$26,2,FALSE)</f>
        <v>1</v>
      </c>
      <c r="AI44" s="40">
        <f t="shared" si="7"/>
        <v>13</v>
      </c>
      <c r="AK44" s="5" t="str">
        <f t="shared" si="3"/>
        <v>LC10</v>
      </c>
      <c r="AL44" s="8" t="s">
        <v>24</v>
      </c>
      <c r="AM44" s="8" t="str">
        <f t="shared" si="4"/>
        <v>chronic</v>
      </c>
      <c r="AN44" s="8" t="str">
        <f t="shared" si="8"/>
        <v>y</v>
      </c>
      <c r="AO44" s="189" t="s">
        <v>414</v>
      </c>
      <c r="AP44" s="189"/>
      <c r="AQ44" s="189"/>
      <c r="AR44" s="189"/>
      <c r="AT44" s="149"/>
      <c r="AU44" s="109"/>
      <c r="AV44" s="93"/>
      <c r="AW44" s="103"/>
      <c r="AZ44" s="187"/>
      <c r="BA44" s="188"/>
    </row>
    <row r="45" spans="1:53" s="28" customFormat="1" x14ac:dyDescent="0.2">
      <c r="A45" s="158" t="s">
        <v>121</v>
      </c>
      <c r="B45" s="31">
        <v>24</v>
      </c>
      <c r="D45" s="19" t="s">
        <v>168</v>
      </c>
      <c r="E45" s="88" t="s">
        <v>129</v>
      </c>
      <c r="F45" s="89" t="s">
        <v>69</v>
      </c>
      <c r="G45" s="4" t="s">
        <v>131</v>
      </c>
      <c r="H45" s="4" t="s">
        <v>71</v>
      </c>
      <c r="I45" s="4" t="s">
        <v>72</v>
      </c>
      <c r="K45" s="4" t="s">
        <v>134</v>
      </c>
      <c r="L45" s="4" t="s">
        <v>23</v>
      </c>
      <c r="M45" s="4" t="s">
        <v>182</v>
      </c>
      <c r="N45" s="4">
        <v>32</v>
      </c>
      <c r="O45" s="4" t="s">
        <v>76</v>
      </c>
      <c r="P45" s="4" t="s">
        <v>77</v>
      </c>
      <c r="T45" s="90" t="str">
        <f t="shared" si="20"/>
        <v>&lt;5.9</v>
      </c>
      <c r="U45" s="44" t="s">
        <v>79</v>
      </c>
      <c r="W45" s="77" t="s">
        <v>168</v>
      </c>
      <c r="X45" s="4" t="s">
        <v>297</v>
      </c>
      <c r="Y45" s="4" t="s">
        <v>84</v>
      </c>
      <c r="Z45" s="4" t="s">
        <v>171</v>
      </c>
      <c r="AA45" s="4" t="s">
        <v>170</v>
      </c>
      <c r="AB45" s="89" t="s">
        <v>169</v>
      </c>
      <c r="AD45" s="4" t="s">
        <v>23</v>
      </c>
      <c r="AE45" s="4">
        <f t="shared" si="13"/>
        <v>1</v>
      </c>
      <c r="AF45" s="4" t="s">
        <v>182</v>
      </c>
      <c r="AG45" s="28" t="str">
        <f t="shared" si="2"/>
        <v>chronic</v>
      </c>
      <c r="AH45" s="4">
        <f>VLOOKUP(AG45,$BD$24:$BE$26,2,FALSE)</f>
        <v>1</v>
      </c>
      <c r="AI45" s="40" t="e">
        <v>#N/A</v>
      </c>
      <c r="AK45" s="5" t="str">
        <f t="shared" si="3"/>
        <v>NOEC</v>
      </c>
      <c r="AL45" s="8" t="s">
        <v>24</v>
      </c>
      <c r="AM45" s="8" t="str">
        <f t="shared" si="4"/>
        <v>chronic</v>
      </c>
      <c r="AN45" s="8" t="str">
        <f t="shared" si="8"/>
        <v>y</v>
      </c>
      <c r="AO45" s="9" t="s">
        <v>383</v>
      </c>
      <c r="AP45" s="94"/>
      <c r="AQ45" s="116"/>
      <c r="AR45" s="93"/>
      <c r="AT45" s="94"/>
      <c r="AU45" s="109"/>
      <c r="AV45" s="93"/>
      <c r="AW45" s="103"/>
      <c r="AZ45" s="187"/>
      <c r="BA45" s="188"/>
    </row>
    <row r="46" spans="1:53" s="28" customFormat="1" x14ac:dyDescent="0.2">
      <c r="A46" s="158" t="s">
        <v>122</v>
      </c>
      <c r="B46" s="31">
        <v>24</v>
      </c>
      <c r="D46" s="19" t="s">
        <v>168</v>
      </c>
      <c r="E46" s="88" t="s">
        <v>129</v>
      </c>
      <c r="F46" s="89" t="s">
        <v>69</v>
      </c>
      <c r="G46" s="4" t="s">
        <v>131</v>
      </c>
      <c r="H46" s="4" t="s">
        <v>71</v>
      </c>
      <c r="I46" s="4" t="s">
        <v>72</v>
      </c>
      <c r="K46" s="4" t="s">
        <v>134</v>
      </c>
      <c r="L46" s="4" t="s">
        <v>30</v>
      </c>
      <c r="M46" s="4">
        <v>22</v>
      </c>
      <c r="N46" s="4">
        <v>32</v>
      </c>
      <c r="O46" s="4" t="s">
        <v>76</v>
      </c>
      <c r="P46" s="4" t="s">
        <v>77</v>
      </c>
      <c r="T46" s="90">
        <f t="shared" si="20"/>
        <v>22</v>
      </c>
      <c r="U46" s="44" t="s">
        <v>79</v>
      </c>
      <c r="W46" s="77" t="s">
        <v>168</v>
      </c>
      <c r="X46" s="4" t="s">
        <v>297</v>
      </c>
      <c r="Y46" s="4" t="s">
        <v>84</v>
      </c>
      <c r="Z46" s="4" t="s">
        <v>171</v>
      </c>
      <c r="AA46" s="4" t="s">
        <v>170</v>
      </c>
      <c r="AB46" s="89" t="s">
        <v>169</v>
      </c>
      <c r="AD46" s="4" t="s">
        <v>30</v>
      </c>
      <c r="AE46" s="4">
        <f t="shared" si="13"/>
        <v>1</v>
      </c>
      <c r="AF46" s="4">
        <f t="shared" si="6"/>
        <v>22</v>
      </c>
      <c r="AG46" s="28" t="str">
        <f t="shared" si="2"/>
        <v>chronic</v>
      </c>
      <c r="AH46" s="4">
        <f>VLOOKUP(AG46,$BD$24:$BE$26,2,FALSE)</f>
        <v>1</v>
      </c>
      <c r="AI46" s="40">
        <f t="shared" si="7"/>
        <v>22</v>
      </c>
      <c r="AK46" s="5" t="str">
        <f t="shared" si="3"/>
        <v>EC10</v>
      </c>
      <c r="AL46" s="8" t="s">
        <v>24</v>
      </c>
      <c r="AM46" s="8" t="str">
        <f t="shared" si="4"/>
        <v>chronic</v>
      </c>
      <c r="AN46" s="8" t="str">
        <f t="shared" si="8"/>
        <v>y</v>
      </c>
      <c r="AO46" s="78" t="str">
        <f t="shared" si="11"/>
        <v>Biomass (dry weight)</v>
      </c>
      <c r="AP46" s="83" t="s">
        <v>31</v>
      </c>
      <c r="AQ46" s="6">
        <f t="shared" si="1"/>
        <v>32</v>
      </c>
      <c r="AR46" s="83" t="s">
        <v>32</v>
      </c>
      <c r="AT46" s="118">
        <f>AI46</f>
        <v>22</v>
      </c>
      <c r="AU46" s="125">
        <f>GEOMEAN(AT46)</f>
        <v>22</v>
      </c>
      <c r="AV46" s="130">
        <f>MIN(AU46)</f>
        <v>22</v>
      </c>
      <c r="AW46" s="97"/>
      <c r="AZ46" s="187"/>
      <c r="BA46" s="188"/>
    </row>
    <row r="47" spans="1:53" s="19" customFormat="1" ht="14" x14ac:dyDescent="0.2">
      <c r="A47" s="159"/>
      <c r="B47" s="10"/>
      <c r="C47" s="28"/>
      <c r="E47" s="10"/>
      <c r="F47" s="10"/>
      <c r="G47" s="10"/>
      <c r="I47" s="10"/>
      <c r="J47" s="28"/>
      <c r="K47" s="10"/>
      <c r="L47" s="10"/>
      <c r="M47" s="10"/>
      <c r="N47" s="10"/>
      <c r="O47" s="10"/>
      <c r="Q47" s="28"/>
      <c r="R47" s="28"/>
      <c r="S47" s="28"/>
      <c r="T47" s="10"/>
      <c r="U47" s="10"/>
      <c r="W47" s="67"/>
      <c r="X47" s="32"/>
      <c r="Y47" s="32"/>
      <c r="Z47" s="32"/>
      <c r="AA47" s="32"/>
      <c r="AB47" s="32"/>
      <c r="AC47" s="28"/>
      <c r="AD47" s="4"/>
      <c r="AE47" s="10"/>
      <c r="AF47" s="10"/>
      <c r="AH47" s="10"/>
      <c r="AI47" s="21"/>
      <c r="AK47" s="5"/>
      <c r="AL47" s="8"/>
      <c r="AM47" s="8"/>
      <c r="AN47" s="8"/>
      <c r="AO47" s="78"/>
      <c r="AP47" s="83"/>
      <c r="AQ47" s="6"/>
      <c r="AR47" s="84"/>
      <c r="AS47" s="28"/>
      <c r="AT47" s="84"/>
      <c r="AU47" s="110"/>
      <c r="AW47" s="22"/>
    </row>
    <row r="48" spans="1:53" s="19" customFormat="1" x14ac:dyDescent="0.2">
      <c r="A48" s="158" t="s">
        <v>375</v>
      </c>
      <c r="B48" s="10">
        <v>32</v>
      </c>
      <c r="C48" s="28"/>
      <c r="D48" s="19" t="s">
        <v>376</v>
      </c>
      <c r="E48" s="69" t="s">
        <v>377</v>
      </c>
      <c r="F48" s="89" t="s">
        <v>69</v>
      </c>
      <c r="G48" s="4" t="s">
        <v>131</v>
      </c>
      <c r="H48" s="4" t="s">
        <v>71</v>
      </c>
      <c r="I48" s="10" t="s">
        <v>179</v>
      </c>
      <c r="J48" s="28"/>
      <c r="K48" s="10" t="s">
        <v>378</v>
      </c>
      <c r="L48" s="10" t="s">
        <v>23</v>
      </c>
      <c r="M48" s="10">
        <v>4</v>
      </c>
      <c r="N48" s="10">
        <v>50</v>
      </c>
      <c r="O48" s="10" t="s">
        <v>76</v>
      </c>
      <c r="P48" s="4" t="s">
        <v>77</v>
      </c>
      <c r="Q48" s="28"/>
      <c r="R48" s="28"/>
      <c r="S48" s="28"/>
      <c r="T48" s="10">
        <v>4</v>
      </c>
      <c r="U48" s="10" t="s">
        <v>79</v>
      </c>
      <c r="W48" s="19" t="s">
        <v>376</v>
      </c>
      <c r="X48" s="32" t="s">
        <v>298</v>
      </c>
      <c r="Y48" s="32" t="s">
        <v>84</v>
      </c>
      <c r="Z48" s="32" t="s">
        <v>379</v>
      </c>
      <c r="AA48" s="19" t="s">
        <v>380</v>
      </c>
      <c r="AB48" s="32" t="s">
        <v>381</v>
      </c>
      <c r="AC48" s="28"/>
      <c r="AD48" s="4" t="s">
        <v>23</v>
      </c>
      <c r="AE48" s="4">
        <f t="shared" si="13"/>
        <v>1</v>
      </c>
      <c r="AF48" s="4">
        <f t="shared" ref="AF48" si="21">T48/AE48</f>
        <v>4</v>
      </c>
      <c r="AG48" s="28" t="str">
        <f t="shared" ref="AG48" si="22">P48</f>
        <v>chronic</v>
      </c>
      <c r="AH48" s="4">
        <f>VLOOKUP(AG48,$BD$24:$BE$26,2,FALSE)</f>
        <v>1</v>
      </c>
      <c r="AI48" s="40">
        <f t="shared" ref="AI48" si="23">AF48/AH48</f>
        <v>4</v>
      </c>
      <c r="AJ48" s="28"/>
      <c r="AK48" s="5" t="str">
        <f t="shared" ref="AK48" si="24">L48</f>
        <v>NOEC</v>
      </c>
      <c r="AL48" s="8" t="s">
        <v>24</v>
      </c>
      <c r="AM48" s="8" t="str">
        <f t="shared" ref="AM48" si="25">AG48</f>
        <v>chronic</v>
      </c>
      <c r="AN48" s="8" t="str">
        <f t="shared" ref="AN48" si="26">IF(AM48="chronic","y","n")</f>
        <v>y</v>
      </c>
      <c r="AO48" s="78" t="s">
        <v>277</v>
      </c>
      <c r="AP48" s="83" t="s">
        <v>18</v>
      </c>
      <c r="AQ48" s="6">
        <f t="shared" ref="AQ48" si="27">N48</f>
        <v>50</v>
      </c>
      <c r="AR48" s="83" t="s">
        <v>19</v>
      </c>
      <c r="AS48" s="28"/>
      <c r="AT48" s="118">
        <f>AI48</f>
        <v>4</v>
      </c>
      <c r="AU48" s="125">
        <f>GEOMEAN(AT48)</f>
        <v>4</v>
      </c>
      <c r="AV48" s="130">
        <f>MIN(AU48)</f>
        <v>4</v>
      </c>
      <c r="AW48" s="96">
        <f>MIN(AV48:AV52)</f>
        <v>4</v>
      </c>
      <c r="AY48" s="19" t="s">
        <v>405</v>
      </c>
    </row>
    <row r="49" spans="1:51" s="19" customFormat="1" ht="14" x14ac:dyDescent="0.2">
      <c r="A49" s="159"/>
      <c r="B49" s="10"/>
      <c r="C49" s="28"/>
      <c r="E49" s="10"/>
      <c r="F49" s="10"/>
      <c r="G49" s="10"/>
      <c r="I49" s="10"/>
      <c r="J49" s="28"/>
      <c r="K49" s="10"/>
      <c r="L49" s="10"/>
      <c r="M49" s="10"/>
      <c r="N49" s="10"/>
      <c r="O49" s="10"/>
      <c r="Q49" s="28"/>
      <c r="R49" s="28"/>
      <c r="S49" s="28"/>
      <c r="T49" s="10"/>
      <c r="U49" s="10"/>
      <c r="W49" s="67"/>
      <c r="X49" s="32"/>
      <c r="Y49" s="32"/>
      <c r="Z49" s="32"/>
      <c r="AA49" s="32"/>
      <c r="AB49" s="32"/>
      <c r="AC49" s="28"/>
      <c r="AD49" s="4"/>
      <c r="AE49" s="10"/>
      <c r="AF49" s="10"/>
      <c r="AH49" s="10"/>
      <c r="AI49" s="21"/>
      <c r="AK49" s="5"/>
      <c r="AL49" s="8"/>
      <c r="AM49" s="8"/>
      <c r="AN49" s="8"/>
      <c r="AO49" s="78"/>
      <c r="AP49" s="83"/>
      <c r="AQ49" s="6"/>
      <c r="AR49" s="84"/>
      <c r="AS49" s="28"/>
      <c r="AT49" s="84"/>
      <c r="AU49" s="110"/>
      <c r="AW49" s="22"/>
    </row>
    <row r="50" spans="1:51" s="19" customFormat="1" x14ac:dyDescent="0.2">
      <c r="A50" s="156" t="s">
        <v>173</v>
      </c>
      <c r="B50" s="10">
        <v>20</v>
      </c>
      <c r="C50" s="28"/>
      <c r="D50" s="19" t="s">
        <v>183</v>
      </c>
      <c r="E50" s="61" t="s">
        <v>177</v>
      </c>
      <c r="F50" s="32" t="s">
        <v>178</v>
      </c>
      <c r="G50" s="32" t="s">
        <v>373</v>
      </c>
      <c r="H50" s="10" t="s">
        <v>71</v>
      </c>
      <c r="I50" s="10" t="s">
        <v>179</v>
      </c>
      <c r="J50" s="28"/>
      <c r="K50" s="10" t="s">
        <v>133</v>
      </c>
      <c r="L50" s="10" t="s">
        <v>23</v>
      </c>
      <c r="M50" s="10">
        <v>10</v>
      </c>
      <c r="N50" s="10">
        <v>21</v>
      </c>
      <c r="O50" s="10" t="s">
        <v>76</v>
      </c>
      <c r="P50" s="10" t="s">
        <v>77</v>
      </c>
      <c r="Q50" s="28"/>
      <c r="R50" s="28"/>
      <c r="S50" s="28"/>
      <c r="T50" s="43">
        <f>M50</f>
        <v>10</v>
      </c>
      <c r="U50" s="10" t="s">
        <v>79</v>
      </c>
      <c r="W50" s="67" t="s">
        <v>183</v>
      </c>
      <c r="X50" s="32" t="s">
        <v>297</v>
      </c>
      <c r="Y50" s="32" t="s">
        <v>84</v>
      </c>
      <c r="Z50" s="32" t="s">
        <v>186</v>
      </c>
      <c r="AA50" s="32" t="s">
        <v>185</v>
      </c>
      <c r="AB50" s="32" t="s">
        <v>184</v>
      </c>
      <c r="AC50" s="28"/>
      <c r="AD50" s="4" t="s">
        <v>23</v>
      </c>
      <c r="AE50" s="10">
        <f t="shared" si="13"/>
        <v>1</v>
      </c>
      <c r="AF50" s="10">
        <f t="shared" si="6"/>
        <v>10</v>
      </c>
      <c r="AG50" s="19" t="str">
        <f t="shared" si="2"/>
        <v>chronic</v>
      </c>
      <c r="AH50" s="10">
        <f>VLOOKUP(AG50,$BD$24:$BE$26,2,FALSE)</f>
        <v>1</v>
      </c>
      <c r="AI50" s="21">
        <f t="shared" si="7"/>
        <v>10</v>
      </c>
      <c r="AK50" s="5" t="str">
        <f t="shared" si="3"/>
        <v>NOEC</v>
      </c>
      <c r="AL50" s="8" t="s">
        <v>24</v>
      </c>
      <c r="AM50" s="8" t="str">
        <f t="shared" si="4"/>
        <v>chronic</v>
      </c>
      <c r="AN50" s="8" t="str">
        <f t="shared" si="8"/>
        <v>y</v>
      </c>
      <c r="AO50" s="78" t="str">
        <f t="shared" si="11"/>
        <v>Biomass (length)</v>
      </c>
      <c r="AP50" s="83" t="s">
        <v>18</v>
      </c>
      <c r="AQ50" s="6">
        <f t="shared" si="1"/>
        <v>21</v>
      </c>
      <c r="AR50" s="84" t="s">
        <v>19</v>
      </c>
      <c r="AS50" s="28"/>
      <c r="AT50" s="118">
        <f>AI50</f>
        <v>10</v>
      </c>
      <c r="AU50" s="124">
        <f>GEOMEAN(AT50)</f>
        <v>10</v>
      </c>
      <c r="AV50" s="19">
        <f>MIN(AU50)</f>
        <v>10</v>
      </c>
      <c r="AW50" s="131">
        <f>MIN(AV50:AV52)</f>
        <v>10</v>
      </c>
      <c r="AY50" s="19" t="s">
        <v>404</v>
      </c>
    </row>
    <row r="51" spans="1:51" s="19" customFormat="1" x14ac:dyDescent="0.2">
      <c r="A51" s="156" t="s">
        <v>174</v>
      </c>
      <c r="B51" s="10">
        <v>20</v>
      </c>
      <c r="C51" s="28"/>
      <c r="D51" s="19" t="s">
        <v>183</v>
      </c>
      <c r="E51" s="61" t="s">
        <v>177</v>
      </c>
      <c r="F51" s="32" t="s">
        <v>178</v>
      </c>
      <c r="G51" s="32" t="s">
        <v>373</v>
      </c>
      <c r="H51" s="10" t="s">
        <v>71</v>
      </c>
      <c r="I51" s="10" t="s">
        <v>179</v>
      </c>
      <c r="J51" s="28"/>
      <c r="K51" s="10" t="s">
        <v>133</v>
      </c>
      <c r="L51" s="10" t="s">
        <v>180</v>
      </c>
      <c r="M51" s="10">
        <v>25</v>
      </c>
      <c r="N51" s="10">
        <v>21</v>
      </c>
      <c r="O51" s="10" t="s">
        <v>76</v>
      </c>
      <c r="P51" s="10" t="s">
        <v>77</v>
      </c>
      <c r="Q51" s="28"/>
      <c r="R51" s="28"/>
      <c r="S51" s="28"/>
      <c r="T51" s="43">
        <f t="shared" ref="T51:T53" si="28">M51</f>
        <v>25</v>
      </c>
      <c r="U51" s="10" t="s">
        <v>79</v>
      </c>
      <c r="W51" s="67" t="s">
        <v>183</v>
      </c>
      <c r="X51" s="32" t="s">
        <v>297</v>
      </c>
      <c r="Y51" s="32" t="s">
        <v>84</v>
      </c>
      <c r="Z51" s="32" t="s">
        <v>186</v>
      </c>
      <c r="AA51" s="32" t="s">
        <v>185</v>
      </c>
      <c r="AB51" s="32" t="s">
        <v>184</v>
      </c>
      <c r="AC51" s="28"/>
      <c r="AD51" s="4" t="s">
        <v>180</v>
      </c>
      <c r="AE51" s="10" t="e">
        <f t="shared" si="13"/>
        <v>#N/A</v>
      </c>
      <c r="AF51" s="10" t="e">
        <f t="shared" si="6"/>
        <v>#N/A</v>
      </c>
      <c r="AG51" s="19" t="str">
        <f t="shared" si="2"/>
        <v>chronic</v>
      </c>
      <c r="AH51" s="10">
        <f>VLOOKUP(AG51,$BD$24:$BE$26,2,FALSE)</f>
        <v>1</v>
      </c>
      <c r="AI51" s="21" t="e">
        <f t="shared" si="7"/>
        <v>#N/A</v>
      </c>
      <c r="AK51" s="5" t="str">
        <f t="shared" si="3"/>
        <v>IC25</v>
      </c>
      <c r="AL51" s="8" t="s">
        <v>17</v>
      </c>
      <c r="AM51" s="8" t="str">
        <f t="shared" si="4"/>
        <v>chronic</v>
      </c>
      <c r="AN51" s="8" t="str">
        <f t="shared" si="8"/>
        <v>y</v>
      </c>
      <c r="AO51" s="9" t="s">
        <v>384</v>
      </c>
      <c r="AP51" s="94"/>
      <c r="AQ51" s="116"/>
      <c r="AR51" s="93"/>
      <c r="AS51" s="28"/>
      <c r="AT51" s="94"/>
      <c r="AU51" s="109"/>
      <c r="AV51" s="93"/>
      <c r="AW51" s="103"/>
    </row>
    <row r="52" spans="1:51" s="19" customFormat="1" x14ac:dyDescent="0.2">
      <c r="A52" s="156" t="s">
        <v>175</v>
      </c>
      <c r="B52" s="10">
        <v>20</v>
      </c>
      <c r="C52" s="28"/>
      <c r="D52" s="19" t="s">
        <v>183</v>
      </c>
      <c r="E52" s="61" t="s">
        <v>177</v>
      </c>
      <c r="F52" s="32" t="s">
        <v>178</v>
      </c>
      <c r="G52" s="32" t="s">
        <v>373</v>
      </c>
      <c r="H52" s="10" t="s">
        <v>71</v>
      </c>
      <c r="I52" s="10" t="s">
        <v>179</v>
      </c>
      <c r="J52" s="28"/>
      <c r="K52" s="10" t="s">
        <v>132</v>
      </c>
      <c r="L52" s="10" t="s">
        <v>23</v>
      </c>
      <c r="M52" s="10">
        <v>32</v>
      </c>
      <c r="N52" s="10">
        <v>21</v>
      </c>
      <c r="O52" s="10" t="s">
        <v>76</v>
      </c>
      <c r="P52" s="10" t="s">
        <v>77</v>
      </c>
      <c r="Q52" s="28"/>
      <c r="R52" s="28"/>
      <c r="S52" s="28"/>
      <c r="T52" s="43">
        <f t="shared" si="28"/>
        <v>32</v>
      </c>
      <c r="U52" s="10" t="s">
        <v>79</v>
      </c>
      <c r="W52" s="67" t="s">
        <v>183</v>
      </c>
      <c r="X52" s="32" t="s">
        <v>297</v>
      </c>
      <c r="Y52" s="32" t="s">
        <v>84</v>
      </c>
      <c r="Z52" s="32" t="s">
        <v>186</v>
      </c>
      <c r="AA52" s="32" t="s">
        <v>185</v>
      </c>
      <c r="AB52" s="32" t="s">
        <v>184</v>
      </c>
      <c r="AC52" s="28"/>
      <c r="AD52" s="4" t="s">
        <v>23</v>
      </c>
      <c r="AE52" s="10">
        <f t="shared" si="13"/>
        <v>1</v>
      </c>
      <c r="AF52" s="10">
        <f t="shared" si="6"/>
        <v>32</v>
      </c>
      <c r="AG52" s="19" t="str">
        <f t="shared" si="2"/>
        <v>chronic</v>
      </c>
      <c r="AH52" s="10">
        <f>VLOOKUP(AG52,$BD$24:$BE$26,2,FALSE)</f>
        <v>1</v>
      </c>
      <c r="AI52" s="21">
        <f t="shared" si="7"/>
        <v>32</v>
      </c>
      <c r="AK52" s="5" t="str">
        <f t="shared" si="3"/>
        <v>NOEC</v>
      </c>
      <c r="AL52" s="8" t="s">
        <v>24</v>
      </c>
      <c r="AM52" s="8" t="str">
        <f t="shared" si="4"/>
        <v>chronic</v>
      </c>
      <c r="AN52" s="8" t="str">
        <f t="shared" si="8"/>
        <v>y</v>
      </c>
      <c r="AO52" s="78" t="str">
        <f t="shared" si="11"/>
        <v>Mortality</v>
      </c>
      <c r="AP52" s="83" t="s">
        <v>31</v>
      </c>
      <c r="AQ52" s="6">
        <f t="shared" si="1"/>
        <v>21</v>
      </c>
      <c r="AR52" s="84" t="s">
        <v>32</v>
      </c>
      <c r="AS52" s="28"/>
      <c r="AT52" s="118">
        <f>AI52</f>
        <v>32</v>
      </c>
      <c r="AU52" s="125">
        <f>GEOMEAN(AT52)</f>
        <v>32</v>
      </c>
      <c r="AV52" s="19">
        <f>MIN(AU52)</f>
        <v>32</v>
      </c>
      <c r="AW52" s="22"/>
    </row>
    <row r="53" spans="1:51" s="19" customFormat="1" x14ac:dyDescent="0.2">
      <c r="A53" s="156" t="s">
        <v>176</v>
      </c>
      <c r="B53" s="10">
        <v>20</v>
      </c>
      <c r="C53" s="28"/>
      <c r="D53" s="19" t="s">
        <v>183</v>
      </c>
      <c r="E53" s="61" t="s">
        <v>177</v>
      </c>
      <c r="F53" s="32" t="s">
        <v>178</v>
      </c>
      <c r="G53" s="32" t="s">
        <v>373</v>
      </c>
      <c r="H53" s="10" t="s">
        <v>71</v>
      </c>
      <c r="I53" s="10" t="s">
        <v>179</v>
      </c>
      <c r="J53" s="28"/>
      <c r="K53" s="10" t="s">
        <v>132</v>
      </c>
      <c r="L53" s="10" t="s">
        <v>180</v>
      </c>
      <c r="M53" s="10">
        <v>38</v>
      </c>
      <c r="N53" s="10">
        <v>21</v>
      </c>
      <c r="O53" s="10" t="s">
        <v>76</v>
      </c>
      <c r="P53" s="10" t="s">
        <v>77</v>
      </c>
      <c r="Q53" s="28"/>
      <c r="R53" s="28"/>
      <c r="S53" s="28"/>
      <c r="T53" s="43">
        <f t="shared" si="28"/>
        <v>38</v>
      </c>
      <c r="U53" s="10" t="s">
        <v>79</v>
      </c>
      <c r="W53" s="67" t="s">
        <v>183</v>
      </c>
      <c r="X53" s="32" t="s">
        <v>297</v>
      </c>
      <c r="Y53" s="32" t="s">
        <v>84</v>
      </c>
      <c r="Z53" s="32" t="s">
        <v>186</v>
      </c>
      <c r="AA53" s="32" t="s">
        <v>185</v>
      </c>
      <c r="AB53" s="32" t="s">
        <v>184</v>
      </c>
      <c r="AC53" s="28"/>
      <c r="AD53" s="4" t="s">
        <v>180</v>
      </c>
      <c r="AE53" s="10" t="e">
        <f t="shared" si="13"/>
        <v>#N/A</v>
      </c>
      <c r="AF53" s="10" t="e">
        <f t="shared" si="6"/>
        <v>#N/A</v>
      </c>
      <c r="AG53" s="19" t="str">
        <f t="shared" si="2"/>
        <v>chronic</v>
      </c>
      <c r="AH53" s="10">
        <f>VLOOKUP(AG53,$BD$24:$BE$26,2,FALSE)</f>
        <v>1</v>
      </c>
      <c r="AI53" s="21" t="e">
        <f t="shared" si="7"/>
        <v>#N/A</v>
      </c>
      <c r="AK53" s="5" t="str">
        <f t="shared" si="3"/>
        <v>IC25</v>
      </c>
      <c r="AL53" s="8" t="s">
        <v>17</v>
      </c>
      <c r="AM53" s="8" t="str">
        <f t="shared" si="4"/>
        <v>chronic</v>
      </c>
      <c r="AN53" s="8" t="str">
        <f t="shared" si="8"/>
        <v>y</v>
      </c>
      <c r="AO53" s="9" t="s">
        <v>384</v>
      </c>
      <c r="AP53" s="94"/>
      <c r="AQ53" s="116"/>
      <c r="AR53" s="93"/>
      <c r="AS53" s="28"/>
      <c r="AT53" s="94"/>
      <c r="AU53" s="109"/>
      <c r="AV53" s="93"/>
      <c r="AW53" s="103"/>
    </row>
    <row r="54" spans="1:51" s="19" customFormat="1" ht="14" x14ac:dyDescent="0.2">
      <c r="A54" s="159"/>
      <c r="B54" s="10"/>
      <c r="C54" s="28"/>
      <c r="E54" s="10"/>
      <c r="F54" s="10"/>
      <c r="G54" s="10"/>
      <c r="H54" s="10"/>
      <c r="I54" s="10"/>
      <c r="J54" s="28"/>
      <c r="K54" s="10"/>
      <c r="L54" s="10"/>
      <c r="M54" s="10"/>
      <c r="N54" s="10"/>
      <c r="O54" s="10"/>
      <c r="Q54" s="28"/>
      <c r="R54" s="28"/>
      <c r="S54" s="28"/>
      <c r="T54" s="10"/>
      <c r="U54" s="10"/>
      <c r="W54" s="67"/>
      <c r="X54" s="32"/>
      <c r="Y54" s="32"/>
      <c r="Z54" s="32"/>
      <c r="AA54" s="32"/>
      <c r="AB54" s="32"/>
      <c r="AD54" s="4"/>
      <c r="AE54" s="10"/>
      <c r="AF54" s="10"/>
      <c r="AH54" s="10"/>
      <c r="AI54" s="21"/>
      <c r="AK54" s="5"/>
      <c r="AL54" s="8"/>
      <c r="AM54" s="8"/>
      <c r="AN54" s="8"/>
      <c r="AO54" s="78"/>
      <c r="AP54" s="83"/>
      <c r="AQ54" s="6"/>
      <c r="AR54" s="84"/>
      <c r="AS54" s="28"/>
      <c r="AT54" s="84"/>
      <c r="AU54" s="110"/>
      <c r="AW54" s="22"/>
    </row>
    <row r="55" spans="1:51" s="19" customFormat="1" x14ac:dyDescent="0.2">
      <c r="A55" s="156" t="s">
        <v>187</v>
      </c>
      <c r="B55" s="10">
        <v>22</v>
      </c>
      <c r="C55" s="28"/>
      <c r="D55" s="19" t="s">
        <v>320</v>
      </c>
      <c r="E55" s="61" t="s">
        <v>240</v>
      </c>
      <c r="F55" s="32" t="s">
        <v>241</v>
      </c>
      <c r="G55" s="32" t="s">
        <v>373</v>
      </c>
      <c r="H55" s="10" t="s">
        <v>71</v>
      </c>
      <c r="I55" s="10" t="s">
        <v>179</v>
      </c>
      <c r="J55" s="28"/>
      <c r="K55" s="10" t="s">
        <v>132</v>
      </c>
      <c r="L55" s="10" t="s">
        <v>23</v>
      </c>
      <c r="M55" s="10">
        <v>26</v>
      </c>
      <c r="N55" s="10">
        <v>42</v>
      </c>
      <c r="O55" s="10" t="s">
        <v>76</v>
      </c>
      <c r="P55" s="10" t="s">
        <v>77</v>
      </c>
      <c r="Q55" s="28"/>
      <c r="R55" s="28"/>
      <c r="S55" s="28"/>
      <c r="T55" s="43">
        <f>M55</f>
        <v>26</v>
      </c>
      <c r="U55" s="10" t="s">
        <v>79</v>
      </c>
      <c r="W55" s="76" t="s">
        <v>320</v>
      </c>
      <c r="X55" s="31" t="s">
        <v>299</v>
      </c>
      <c r="Y55" s="31">
        <v>33</v>
      </c>
      <c r="Z55" s="32">
        <v>22</v>
      </c>
      <c r="AA55" s="32">
        <v>106</v>
      </c>
      <c r="AB55" s="32">
        <v>8.1</v>
      </c>
      <c r="AD55" s="4" t="s">
        <v>23</v>
      </c>
      <c r="AE55" s="10">
        <f t="shared" si="13"/>
        <v>1</v>
      </c>
      <c r="AF55" s="10">
        <f t="shared" si="6"/>
        <v>26</v>
      </c>
      <c r="AG55" s="19" t="str">
        <f t="shared" si="2"/>
        <v>chronic</v>
      </c>
      <c r="AH55" s="10">
        <f>VLOOKUP(AG55,$BD$24:$BE$26,2,FALSE)</f>
        <v>1</v>
      </c>
      <c r="AI55" s="21">
        <f t="shared" si="7"/>
        <v>26</v>
      </c>
      <c r="AK55" s="5" t="str">
        <f t="shared" si="3"/>
        <v>NOEC</v>
      </c>
      <c r="AL55" s="8" t="s">
        <v>24</v>
      </c>
      <c r="AM55" s="8" t="str">
        <f t="shared" si="4"/>
        <v>chronic</v>
      </c>
      <c r="AN55" s="8" t="str">
        <f t="shared" si="8"/>
        <v>y</v>
      </c>
      <c r="AO55" s="78" t="str">
        <f t="shared" si="11"/>
        <v>Mortality</v>
      </c>
      <c r="AP55" s="83" t="s">
        <v>18</v>
      </c>
      <c r="AQ55" s="6">
        <f t="shared" si="1"/>
        <v>42</v>
      </c>
      <c r="AR55" s="84" t="s">
        <v>19</v>
      </c>
      <c r="AS55" s="28"/>
      <c r="AT55" s="118">
        <f>AI55</f>
        <v>26</v>
      </c>
      <c r="AU55" s="124">
        <f>GEOMEAN(AT55)</f>
        <v>26</v>
      </c>
      <c r="AV55" s="19">
        <f>MIN(AU55)</f>
        <v>26</v>
      </c>
      <c r="AW55" s="131">
        <f>MIN(AV55:AV56)</f>
        <v>6.6</v>
      </c>
      <c r="AY55" s="19" t="s">
        <v>397</v>
      </c>
    </row>
    <row r="56" spans="1:51" s="19" customFormat="1" x14ac:dyDescent="0.2">
      <c r="A56" s="156" t="s">
        <v>188</v>
      </c>
      <c r="B56" s="10">
        <v>22</v>
      </c>
      <c r="C56" s="28"/>
      <c r="D56" s="19" t="s">
        <v>320</v>
      </c>
      <c r="E56" s="61" t="s">
        <v>240</v>
      </c>
      <c r="F56" s="32" t="s">
        <v>241</v>
      </c>
      <c r="G56" s="32" t="s">
        <v>373</v>
      </c>
      <c r="H56" s="10" t="s">
        <v>71</v>
      </c>
      <c r="I56" s="10" t="s">
        <v>179</v>
      </c>
      <c r="J56" s="28"/>
      <c r="K56" s="10" t="s">
        <v>242</v>
      </c>
      <c r="L56" s="10" t="s">
        <v>23</v>
      </c>
      <c r="M56" s="10">
        <v>6.6</v>
      </c>
      <c r="N56" s="10">
        <v>42</v>
      </c>
      <c r="O56" s="10" t="s">
        <v>76</v>
      </c>
      <c r="P56" s="10" t="s">
        <v>77</v>
      </c>
      <c r="Q56" s="28"/>
      <c r="R56" s="28"/>
      <c r="S56" s="28"/>
      <c r="T56" s="86">
        <f t="shared" ref="T56" si="29">M56</f>
        <v>6.6</v>
      </c>
      <c r="U56" s="10" t="s">
        <v>79</v>
      </c>
      <c r="W56" s="76" t="s">
        <v>320</v>
      </c>
      <c r="X56" s="31" t="s">
        <v>299</v>
      </c>
      <c r="Y56" s="31">
        <v>33</v>
      </c>
      <c r="Z56" s="10">
        <v>22</v>
      </c>
      <c r="AA56" s="10">
        <v>106</v>
      </c>
      <c r="AB56" s="10">
        <v>8.1</v>
      </c>
      <c r="AC56" s="28"/>
      <c r="AD56" s="4" t="s">
        <v>23</v>
      </c>
      <c r="AE56" s="10">
        <f t="shared" si="13"/>
        <v>1</v>
      </c>
      <c r="AF56" s="10">
        <f t="shared" si="6"/>
        <v>6.6</v>
      </c>
      <c r="AG56" s="19" t="str">
        <f t="shared" si="2"/>
        <v>chronic</v>
      </c>
      <c r="AH56" s="10">
        <f>VLOOKUP(AG56,$BD$24:$BE$26,2,FALSE)</f>
        <v>1</v>
      </c>
      <c r="AI56" s="21">
        <f t="shared" si="7"/>
        <v>6.6</v>
      </c>
      <c r="AK56" s="5" t="str">
        <f t="shared" si="3"/>
        <v>NOEC</v>
      </c>
      <c r="AL56" s="8" t="s">
        <v>24</v>
      </c>
      <c r="AM56" s="8" t="str">
        <f t="shared" si="4"/>
        <v>chronic</v>
      </c>
      <c r="AN56" s="8" t="str">
        <f t="shared" si="8"/>
        <v>y</v>
      </c>
      <c r="AO56" s="78" t="str">
        <f t="shared" si="11"/>
        <v>Reproduction ( number of young)</v>
      </c>
      <c r="AP56" s="83" t="s">
        <v>31</v>
      </c>
      <c r="AQ56" s="6">
        <f t="shared" si="1"/>
        <v>42</v>
      </c>
      <c r="AR56" s="84" t="s">
        <v>32</v>
      </c>
      <c r="AS56" s="28"/>
      <c r="AT56" s="117">
        <f>AI56</f>
        <v>6.6</v>
      </c>
      <c r="AU56" s="132">
        <f>GEOMEAN(AT56)</f>
        <v>6.6</v>
      </c>
      <c r="AV56" s="19">
        <f>MIN(AU56)</f>
        <v>6.6</v>
      </c>
      <c r="AW56" s="22"/>
    </row>
    <row r="57" spans="1:51" s="19" customFormat="1" ht="14" x14ac:dyDescent="0.2">
      <c r="A57" s="160"/>
      <c r="B57" s="10"/>
      <c r="C57" s="28"/>
      <c r="E57" s="10"/>
      <c r="F57" s="10"/>
      <c r="G57" s="10"/>
      <c r="I57" s="63"/>
      <c r="J57" s="28"/>
      <c r="K57" s="10"/>
      <c r="L57" s="10"/>
      <c r="M57" s="10"/>
      <c r="N57" s="10"/>
      <c r="O57" s="10"/>
      <c r="Q57" s="28"/>
      <c r="R57" s="28"/>
      <c r="S57" s="28"/>
      <c r="T57" s="43"/>
      <c r="U57" s="10"/>
      <c r="W57" s="67"/>
      <c r="X57" s="32"/>
      <c r="Y57" s="32"/>
      <c r="Z57" s="32"/>
      <c r="AA57" s="32"/>
      <c r="AB57" s="32"/>
      <c r="AC57" s="4"/>
      <c r="AD57" s="4"/>
      <c r="AE57" s="10"/>
      <c r="AF57" s="10"/>
      <c r="AH57" s="10"/>
      <c r="AI57" s="21"/>
      <c r="AK57" s="5"/>
      <c r="AL57" s="8"/>
      <c r="AM57" s="8"/>
      <c r="AN57" s="8"/>
      <c r="AO57" s="78"/>
      <c r="AP57" s="83"/>
      <c r="AQ57" s="6"/>
      <c r="AR57" s="84"/>
      <c r="AS57" s="28"/>
      <c r="AT57" s="84"/>
      <c r="AU57" s="110"/>
      <c r="AW57" s="22"/>
    </row>
    <row r="58" spans="1:51" s="19" customFormat="1" x14ac:dyDescent="0.2">
      <c r="A58" s="161" t="s">
        <v>189</v>
      </c>
      <c r="B58" s="64" t="s">
        <v>243</v>
      </c>
      <c r="C58" s="70"/>
      <c r="D58" s="110" t="s">
        <v>318</v>
      </c>
      <c r="E58" s="71" t="s">
        <v>249</v>
      </c>
      <c r="F58" s="64" t="s">
        <v>241</v>
      </c>
      <c r="G58" s="64" t="s">
        <v>374</v>
      </c>
      <c r="H58" s="64" t="s">
        <v>71</v>
      </c>
      <c r="I58" s="72" t="s">
        <v>251</v>
      </c>
      <c r="J58" s="70"/>
      <c r="K58" s="64" t="s">
        <v>242</v>
      </c>
      <c r="L58" s="64" t="s">
        <v>23</v>
      </c>
      <c r="M58" s="64">
        <v>10</v>
      </c>
      <c r="N58" s="64">
        <v>14</v>
      </c>
      <c r="O58" s="64" t="s">
        <v>76</v>
      </c>
      <c r="P58" s="64" t="s">
        <v>77</v>
      </c>
      <c r="Q58" s="28"/>
      <c r="R58" s="28"/>
      <c r="S58" s="28"/>
      <c r="T58" s="73">
        <f>M58</f>
        <v>10</v>
      </c>
      <c r="U58" s="64" t="s">
        <v>257</v>
      </c>
      <c r="W58" s="68" t="s">
        <v>318</v>
      </c>
      <c r="X58" s="10" t="s">
        <v>297</v>
      </c>
      <c r="Y58" s="10" t="s">
        <v>84</v>
      </c>
      <c r="Z58" s="10">
        <v>20</v>
      </c>
      <c r="AA58" s="10">
        <v>250</v>
      </c>
      <c r="AB58" s="10">
        <v>7.9</v>
      </c>
      <c r="AC58" s="28"/>
      <c r="AD58" s="4" t="s">
        <v>23</v>
      </c>
      <c r="AE58" s="10">
        <f t="shared" si="13"/>
        <v>1</v>
      </c>
      <c r="AF58" s="10">
        <f t="shared" si="6"/>
        <v>10</v>
      </c>
      <c r="AG58" s="19" t="str">
        <f t="shared" si="2"/>
        <v>chronic</v>
      </c>
      <c r="AH58" s="10">
        <f>VLOOKUP(AG58,$BD$24:$BE$26,2,FALSE)</f>
        <v>1</v>
      </c>
      <c r="AI58" s="21">
        <f t="shared" si="7"/>
        <v>10</v>
      </c>
      <c r="AK58" s="5" t="str">
        <f t="shared" si="3"/>
        <v>NOEC</v>
      </c>
      <c r="AL58" s="8" t="s">
        <v>24</v>
      </c>
      <c r="AM58" s="8" t="str">
        <f t="shared" si="4"/>
        <v>chronic</v>
      </c>
      <c r="AN58" s="8" t="str">
        <f t="shared" si="8"/>
        <v>y</v>
      </c>
      <c r="AO58" s="78" t="str">
        <f t="shared" si="11"/>
        <v>Reproduction ( number of young)</v>
      </c>
      <c r="AP58" s="83" t="s">
        <v>18</v>
      </c>
      <c r="AQ58" s="6">
        <f t="shared" si="1"/>
        <v>14</v>
      </c>
      <c r="AR58" s="84" t="s">
        <v>19</v>
      </c>
      <c r="AS58" s="28"/>
      <c r="AT58" s="118">
        <f>AI58</f>
        <v>10</v>
      </c>
      <c r="AU58" s="124">
        <f>GEOMEAN(AT58)</f>
        <v>10</v>
      </c>
      <c r="AV58" s="19">
        <f>MIN(AU58:AU59)</f>
        <v>5.6</v>
      </c>
      <c r="AW58" s="131">
        <f>MIN(AV58:AV59)</f>
        <v>5.6</v>
      </c>
      <c r="AY58" s="110" t="s">
        <v>399</v>
      </c>
    </row>
    <row r="59" spans="1:51" s="19" customFormat="1" x14ac:dyDescent="0.2">
      <c r="A59" s="161" t="s">
        <v>190</v>
      </c>
      <c r="B59" s="64" t="s">
        <v>244</v>
      </c>
      <c r="C59" s="28"/>
      <c r="D59" s="19" t="s">
        <v>319</v>
      </c>
      <c r="E59" s="71" t="s">
        <v>249</v>
      </c>
      <c r="F59" s="64" t="s">
        <v>241</v>
      </c>
      <c r="G59" s="64" t="s">
        <v>374</v>
      </c>
      <c r="H59" s="64" t="s">
        <v>71</v>
      </c>
      <c r="I59" s="72" t="s">
        <v>251</v>
      </c>
      <c r="J59" s="70"/>
      <c r="K59" s="64" t="s">
        <v>242</v>
      </c>
      <c r="L59" s="64" t="s">
        <v>23</v>
      </c>
      <c r="M59" s="64">
        <v>5.6</v>
      </c>
      <c r="N59" s="64">
        <v>7</v>
      </c>
      <c r="O59" s="64" t="s">
        <v>76</v>
      </c>
      <c r="P59" s="64" t="s">
        <v>77</v>
      </c>
      <c r="Q59" s="70"/>
      <c r="R59" s="70"/>
      <c r="S59" s="70"/>
      <c r="T59" s="87">
        <f t="shared" ref="T59:T125" si="30">M59</f>
        <v>5.6</v>
      </c>
      <c r="U59" s="64" t="s">
        <v>257</v>
      </c>
      <c r="W59" s="67" t="s">
        <v>319</v>
      </c>
      <c r="X59" s="32" t="s">
        <v>297</v>
      </c>
      <c r="Y59" s="32" t="s">
        <v>84</v>
      </c>
      <c r="Z59" s="32">
        <v>25</v>
      </c>
      <c r="AA59" s="32">
        <v>44</v>
      </c>
      <c r="AB59" s="32" t="s">
        <v>285</v>
      </c>
      <c r="AC59" s="28"/>
      <c r="AD59" s="4" t="s">
        <v>23</v>
      </c>
      <c r="AE59" s="10">
        <f t="shared" si="13"/>
        <v>1</v>
      </c>
      <c r="AF59" s="10">
        <f t="shared" si="6"/>
        <v>5.6</v>
      </c>
      <c r="AG59" s="19" t="str">
        <f t="shared" si="2"/>
        <v>chronic</v>
      </c>
      <c r="AH59" s="10">
        <f>VLOOKUP(AG59,$BD$24:$BE$26,2,FALSE)</f>
        <v>1</v>
      </c>
      <c r="AI59" s="21">
        <f t="shared" si="7"/>
        <v>5.6</v>
      </c>
      <c r="AK59" s="5" t="str">
        <f t="shared" si="3"/>
        <v>NOEC</v>
      </c>
      <c r="AL59" s="8" t="s">
        <v>24</v>
      </c>
      <c r="AM59" s="8" t="str">
        <f t="shared" si="4"/>
        <v>chronic</v>
      </c>
      <c r="AN59" s="8" t="str">
        <f t="shared" si="8"/>
        <v>y</v>
      </c>
      <c r="AO59" s="78" t="str">
        <f t="shared" si="11"/>
        <v>Reproduction ( number of young)</v>
      </c>
      <c r="AP59" s="83" t="s">
        <v>18</v>
      </c>
      <c r="AQ59" s="6">
        <f t="shared" si="1"/>
        <v>7</v>
      </c>
      <c r="AR59" s="84" t="s">
        <v>25</v>
      </c>
      <c r="AS59" s="28"/>
      <c r="AT59" s="117">
        <f>AI59</f>
        <v>5.6</v>
      </c>
      <c r="AU59" s="132">
        <f>GEOMEAN(AT59)</f>
        <v>5.6</v>
      </c>
      <c r="AW59" s="22"/>
    </row>
    <row r="60" spans="1:51" s="19" customFormat="1" x14ac:dyDescent="0.2">
      <c r="A60" s="161" t="s">
        <v>191</v>
      </c>
      <c r="B60" s="64" t="s">
        <v>244</v>
      </c>
      <c r="C60" s="28"/>
      <c r="D60" s="19" t="s">
        <v>319</v>
      </c>
      <c r="E60" s="71" t="s">
        <v>249</v>
      </c>
      <c r="F60" s="64" t="s">
        <v>241</v>
      </c>
      <c r="G60" s="64" t="s">
        <v>374</v>
      </c>
      <c r="H60" s="64" t="s">
        <v>71</v>
      </c>
      <c r="I60" s="72" t="s">
        <v>251</v>
      </c>
      <c r="J60" s="70"/>
      <c r="K60" s="64" t="s">
        <v>242</v>
      </c>
      <c r="L60" s="64" t="s">
        <v>256</v>
      </c>
      <c r="M60" s="64">
        <v>10</v>
      </c>
      <c r="N60" s="64">
        <v>7</v>
      </c>
      <c r="O60" s="64" t="s">
        <v>76</v>
      </c>
      <c r="P60" s="64" t="s">
        <v>77</v>
      </c>
      <c r="Q60" s="70"/>
      <c r="R60" s="70"/>
      <c r="S60" s="70"/>
      <c r="T60" s="73">
        <f t="shared" si="30"/>
        <v>10</v>
      </c>
      <c r="U60" s="64" t="s">
        <v>257</v>
      </c>
      <c r="W60" s="67" t="s">
        <v>319</v>
      </c>
      <c r="X60" s="32" t="s">
        <v>297</v>
      </c>
      <c r="Y60" s="32" t="s">
        <v>84</v>
      </c>
      <c r="Z60" s="32">
        <v>25</v>
      </c>
      <c r="AA60" s="32">
        <v>44</v>
      </c>
      <c r="AB60" s="32" t="s">
        <v>285</v>
      </c>
      <c r="AC60" s="28"/>
      <c r="AD60" s="4" t="s">
        <v>256</v>
      </c>
      <c r="AE60" s="10">
        <f t="shared" si="13"/>
        <v>2</v>
      </c>
      <c r="AF60" s="10">
        <f t="shared" si="6"/>
        <v>5</v>
      </c>
      <c r="AG60" s="19" t="str">
        <f t="shared" si="2"/>
        <v>chronic</v>
      </c>
      <c r="AH60" s="10">
        <f>VLOOKUP(AG60,$BD$24:$BE$26,2,FALSE)</f>
        <v>1</v>
      </c>
      <c r="AI60" s="21">
        <f t="shared" si="7"/>
        <v>5</v>
      </c>
      <c r="AK60" s="5" t="str">
        <f t="shared" si="3"/>
        <v>MATC</v>
      </c>
      <c r="AL60" s="8" t="s">
        <v>17</v>
      </c>
      <c r="AM60" s="8" t="str">
        <f t="shared" si="4"/>
        <v>chronic</v>
      </c>
      <c r="AN60" s="8" t="str">
        <f t="shared" si="8"/>
        <v>y</v>
      </c>
      <c r="AO60" s="9" t="s">
        <v>385</v>
      </c>
      <c r="AP60" s="94"/>
      <c r="AQ60" s="116"/>
      <c r="AR60" s="93"/>
      <c r="AS60" s="28"/>
      <c r="AT60" s="94"/>
      <c r="AU60" s="109"/>
      <c r="AV60" s="93"/>
      <c r="AW60" s="103"/>
    </row>
    <row r="61" spans="1:51" s="19" customFormat="1" ht="14" x14ac:dyDescent="0.2">
      <c r="A61" s="160"/>
      <c r="B61" s="10"/>
      <c r="C61" s="28"/>
      <c r="E61" s="69"/>
      <c r="F61" s="10"/>
      <c r="G61" s="10"/>
      <c r="I61" s="63"/>
      <c r="J61" s="28"/>
      <c r="K61" s="10"/>
      <c r="L61" s="10"/>
      <c r="M61" s="10"/>
      <c r="N61" s="10"/>
      <c r="O61" s="10"/>
      <c r="Q61" s="28"/>
      <c r="R61" s="28"/>
      <c r="S61" s="28"/>
      <c r="T61" s="43"/>
      <c r="U61" s="10"/>
      <c r="W61" s="67"/>
      <c r="X61" s="32"/>
      <c r="Y61" s="32"/>
      <c r="Z61" s="32"/>
      <c r="AA61" s="32"/>
      <c r="AB61" s="32"/>
      <c r="AC61" s="28"/>
      <c r="AD61" s="4"/>
      <c r="AE61" s="10"/>
      <c r="AF61" s="10"/>
      <c r="AH61" s="10"/>
      <c r="AI61" s="21"/>
      <c r="AK61" s="5"/>
      <c r="AL61" s="8"/>
      <c r="AM61" s="8"/>
      <c r="AN61" s="8"/>
      <c r="AO61" s="78"/>
      <c r="AP61" s="83"/>
      <c r="AQ61" s="6"/>
      <c r="AR61" s="84"/>
      <c r="AS61" s="28"/>
      <c r="AT61" s="84"/>
      <c r="AU61" s="110"/>
      <c r="AW61" s="22"/>
    </row>
    <row r="62" spans="1:51" s="19" customFormat="1" x14ac:dyDescent="0.2">
      <c r="A62" s="160" t="s">
        <v>192</v>
      </c>
      <c r="B62" s="10" t="s">
        <v>245</v>
      </c>
      <c r="C62" s="28"/>
      <c r="D62" s="19" t="s">
        <v>321</v>
      </c>
      <c r="E62" s="69" t="s">
        <v>250</v>
      </c>
      <c r="F62" s="10" t="s">
        <v>241</v>
      </c>
      <c r="G62" s="32" t="s">
        <v>373</v>
      </c>
      <c r="H62" s="10" t="s">
        <v>71</v>
      </c>
      <c r="I62" s="63" t="s">
        <v>251</v>
      </c>
      <c r="J62" s="28"/>
      <c r="K62" s="10" t="s">
        <v>252</v>
      </c>
      <c r="L62" s="10" t="s">
        <v>23</v>
      </c>
      <c r="M62" s="10">
        <v>10</v>
      </c>
      <c r="N62" s="10">
        <v>21</v>
      </c>
      <c r="O62" s="10" t="s">
        <v>76</v>
      </c>
      <c r="P62" s="10" t="s">
        <v>77</v>
      </c>
      <c r="Q62" s="28"/>
      <c r="R62" s="28"/>
      <c r="S62" s="28"/>
      <c r="T62" s="43">
        <f t="shared" si="30"/>
        <v>10</v>
      </c>
      <c r="U62" s="10" t="s">
        <v>79</v>
      </c>
      <c r="W62" s="67" t="s">
        <v>321</v>
      </c>
      <c r="X62" s="32" t="s">
        <v>297</v>
      </c>
      <c r="Y62" s="32" t="s">
        <v>84</v>
      </c>
      <c r="Z62" s="32" t="s">
        <v>286</v>
      </c>
      <c r="AA62" s="32">
        <v>212</v>
      </c>
      <c r="AB62" s="144" t="s">
        <v>321</v>
      </c>
      <c r="AC62" s="28"/>
      <c r="AD62" s="4" t="s">
        <v>23</v>
      </c>
      <c r="AE62" s="10">
        <f t="shared" si="13"/>
        <v>1</v>
      </c>
      <c r="AF62" s="10">
        <f t="shared" si="6"/>
        <v>10</v>
      </c>
      <c r="AG62" s="19" t="str">
        <f t="shared" si="2"/>
        <v>chronic</v>
      </c>
      <c r="AH62" s="10">
        <f t="shared" ref="AH62:AH80" si="31">VLOOKUP(AG62,$BD$24:$BE$26,2,FALSE)</f>
        <v>1</v>
      </c>
      <c r="AI62" s="21">
        <f t="shared" si="7"/>
        <v>10</v>
      </c>
      <c r="AK62" s="5" t="str">
        <f t="shared" si="3"/>
        <v>NOEC</v>
      </c>
      <c r="AL62" s="8" t="s">
        <v>24</v>
      </c>
      <c r="AM62" s="8" t="str">
        <f t="shared" si="4"/>
        <v>chronic</v>
      </c>
      <c r="AN62" s="8" t="str">
        <f t="shared" si="8"/>
        <v>y</v>
      </c>
      <c r="AO62" s="78" t="str">
        <f t="shared" si="11"/>
        <v>Reproduction</v>
      </c>
      <c r="AP62" s="83" t="s">
        <v>18</v>
      </c>
      <c r="AQ62" s="6">
        <f t="shared" si="1"/>
        <v>21</v>
      </c>
      <c r="AR62" s="84" t="s">
        <v>19</v>
      </c>
      <c r="AS62" s="28"/>
      <c r="AT62" s="118">
        <f t="shared" ref="AT62:AT68" si="32">AI62</f>
        <v>10</v>
      </c>
      <c r="AU62" s="128">
        <f>GEOMEAN(AT62:AT64)</f>
        <v>7.2684823713285587</v>
      </c>
      <c r="AV62" s="91">
        <f>MIN(AU62)</f>
        <v>7.2684823713285587</v>
      </c>
      <c r="AW62" s="114">
        <f>MIN(AV62:AV77)</f>
        <v>2.4494897427831779</v>
      </c>
      <c r="AY62" s="19" t="s">
        <v>398</v>
      </c>
    </row>
    <row r="63" spans="1:51" s="19" customFormat="1" x14ac:dyDescent="0.2">
      <c r="A63" s="160" t="s">
        <v>193</v>
      </c>
      <c r="B63" s="10" t="s">
        <v>246</v>
      </c>
      <c r="C63" s="28"/>
      <c r="D63" s="19" t="s">
        <v>322</v>
      </c>
      <c r="E63" s="69" t="s">
        <v>250</v>
      </c>
      <c r="F63" s="10" t="s">
        <v>241</v>
      </c>
      <c r="G63" s="32" t="s">
        <v>373</v>
      </c>
      <c r="H63" s="10" t="s">
        <v>71</v>
      </c>
      <c r="I63" s="63" t="s">
        <v>251</v>
      </c>
      <c r="J63" s="28"/>
      <c r="K63" s="10" t="s">
        <v>253</v>
      </c>
      <c r="L63" s="10" t="s">
        <v>23</v>
      </c>
      <c r="M63" s="10">
        <v>6.4</v>
      </c>
      <c r="N63" s="10">
        <v>21</v>
      </c>
      <c r="O63" s="10" t="s">
        <v>76</v>
      </c>
      <c r="P63" s="10" t="s">
        <v>77</v>
      </c>
      <c r="Q63" s="28"/>
      <c r="R63" s="28"/>
      <c r="S63" s="28"/>
      <c r="T63" s="86">
        <f t="shared" si="30"/>
        <v>6.4</v>
      </c>
      <c r="U63" s="10" t="s">
        <v>79</v>
      </c>
      <c r="W63" s="67" t="s">
        <v>322</v>
      </c>
      <c r="X63" s="32" t="s">
        <v>297</v>
      </c>
      <c r="Y63" s="32" t="s">
        <v>84</v>
      </c>
      <c r="Z63" s="32" t="s">
        <v>287</v>
      </c>
      <c r="AA63" s="32">
        <v>148</v>
      </c>
      <c r="AB63" s="32" t="s">
        <v>288</v>
      </c>
      <c r="AC63" s="28"/>
      <c r="AD63" s="4" t="s">
        <v>23</v>
      </c>
      <c r="AE63" s="10">
        <f t="shared" si="13"/>
        <v>1</v>
      </c>
      <c r="AF63" s="10">
        <f t="shared" si="6"/>
        <v>6.4</v>
      </c>
      <c r="AG63" s="19" t="str">
        <f t="shared" si="2"/>
        <v>chronic</v>
      </c>
      <c r="AH63" s="10">
        <f t="shared" si="31"/>
        <v>1</v>
      </c>
      <c r="AI63" s="21">
        <f t="shared" si="7"/>
        <v>6.4</v>
      </c>
      <c r="AK63" s="5" t="str">
        <f t="shared" si="3"/>
        <v>NOEC</v>
      </c>
      <c r="AL63" s="8" t="s">
        <v>24</v>
      </c>
      <c r="AM63" s="8" t="str">
        <f t="shared" si="4"/>
        <v>chronic</v>
      </c>
      <c r="AN63" s="8" t="str">
        <f t="shared" si="8"/>
        <v>y</v>
      </c>
      <c r="AO63" s="78" t="str">
        <f t="shared" si="11"/>
        <v>Reproduction (number of young)</v>
      </c>
      <c r="AP63" s="83" t="s">
        <v>18</v>
      </c>
      <c r="AQ63" s="6">
        <f t="shared" si="1"/>
        <v>21</v>
      </c>
      <c r="AR63" s="84" t="s">
        <v>19</v>
      </c>
      <c r="AS63" s="28"/>
      <c r="AT63" s="117">
        <f t="shared" si="32"/>
        <v>6.4</v>
      </c>
      <c r="AU63" s="110"/>
      <c r="AW63" s="22"/>
    </row>
    <row r="64" spans="1:51" s="19" customFormat="1" x14ac:dyDescent="0.2">
      <c r="A64" s="160" t="s">
        <v>207</v>
      </c>
      <c r="B64" s="10" t="s">
        <v>248</v>
      </c>
      <c r="C64" s="28"/>
      <c r="D64" s="19" t="s">
        <v>323</v>
      </c>
      <c r="E64" s="69" t="s">
        <v>250</v>
      </c>
      <c r="F64" s="10" t="s">
        <v>241</v>
      </c>
      <c r="G64" s="32" t="s">
        <v>373</v>
      </c>
      <c r="H64" s="10" t="s">
        <v>71</v>
      </c>
      <c r="I64" s="63" t="s">
        <v>251</v>
      </c>
      <c r="J64" s="28"/>
      <c r="K64" s="10" t="s">
        <v>242</v>
      </c>
      <c r="L64" s="10" t="s">
        <v>23</v>
      </c>
      <c r="M64" s="10">
        <v>6</v>
      </c>
      <c r="N64" s="10">
        <v>21</v>
      </c>
      <c r="O64" s="10" t="s">
        <v>76</v>
      </c>
      <c r="P64" s="10" t="s">
        <v>77</v>
      </c>
      <c r="Q64" s="28"/>
      <c r="R64" s="28"/>
      <c r="S64" s="28"/>
      <c r="T64" s="43">
        <f>M64</f>
        <v>6</v>
      </c>
      <c r="U64" s="10" t="s">
        <v>79</v>
      </c>
      <c r="W64" s="67" t="s">
        <v>323</v>
      </c>
      <c r="X64" s="32" t="s">
        <v>297</v>
      </c>
      <c r="Y64" s="32" t="s">
        <v>84</v>
      </c>
      <c r="Z64" s="32">
        <v>19</v>
      </c>
      <c r="AA64" s="32">
        <v>166</v>
      </c>
      <c r="AB64" s="32" t="s">
        <v>290</v>
      </c>
      <c r="AC64" s="28"/>
      <c r="AD64" s="4" t="s">
        <v>23</v>
      </c>
      <c r="AE64" s="10">
        <f>VLOOKUP(AD64,$BD$10:$BE$16,2,FALSE)</f>
        <v>1</v>
      </c>
      <c r="AF64" s="10">
        <f>T64/AE64</f>
        <v>6</v>
      </c>
      <c r="AG64" s="19" t="str">
        <f>P64</f>
        <v>chronic</v>
      </c>
      <c r="AH64" s="10">
        <f>VLOOKUP(AG64,$BD$24:$BE$26,2,FALSE)</f>
        <v>1</v>
      </c>
      <c r="AI64" s="21">
        <f>AF64/AH64</f>
        <v>6</v>
      </c>
      <c r="AK64" s="5" t="str">
        <f>L64</f>
        <v>NOEC</v>
      </c>
      <c r="AL64" s="8" t="s">
        <v>24</v>
      </c>
      <c r="AM64" s="8" t="str">
        <f>AG64</f>
        <v>chronic</v>
      </c>
      <c r="AN64" s="8" t="str">
        <f>IF(AM64="chronic","y","n")</f>
        <v>y</v>
      </c>
      <c r="AO64" s="78" t="str">
        <f>K64</f>
        <v>Reproduction ( number of young)</v>
      </c>
      <c r="AP64" s="83" t="s">
        <v>18</v>
      </c>
      <c r="AQ64" s="6">
        <f>N64</f>
        <v>21</v>
      </c>
      <c r="AR64" s="84" t="s">
        <v>19</v>
      </c>
      <c r="AS64" s="28"/>
      <c r="AT64" s="117">
        <f>AI64</f>
        <v>6</v>
      </c>
      <c r="AU64" s="143"/>
      <c r="AW64" s="22"/>
    </row>
    <row r="65" spans="1:49" s="19" customFormat="1" x14ac:dyDescent="0.2">
      <c r="A65" s="160" t="s">
        <v>198</v>
      </c>
      <c r="B65" s="10" t="s">
        <v>247</v>
      </c>
      <c r="C65" s="28"/>
      <c r="D65" s="19" t="s">
        <v>322</v>
      </c>
      <c r="E65" s="69" t="s">
        <v>250</v>
      </c>
      <c r="F65" s="10" t="s">
        <v>241</v>
      </c>
      <c r="G65" s="32" t="s">
        <v>373</v>
      </c>
      <c r="H65" s="10" t="s">
        <v>71</v>
      </c>
      <c r="I65" s="63" t="s">
        <v>251</v>
      </c>
      <c r="J65" s="28"/>
      <c r="K65" s="10" t="s">
        <v>242</v>
      </c>
      <c r="L65" s="10" t="s">
        <v>23</v>
      </c>
      <c r="M65" s="10">
        <v>2.4</v>
      </c>
      <c r="N65" s="10">
        <v>14</v>
      </c>
      <c r="O65" s="10" t="s">
        <v>76</v>
      </c>
      <c r="P65" s="10" t="s">
        <v>77</v>
      </c>
      <c r="Q65" s="28"/>
      <c r="R65" s="28"/>
      <c r="S65" s="28"/>
      <c r="T65" s="86">
        <f t="shared" si="30"/>
        <v>2.4</v>
      </c>
      <c r="U65" s="10" t="s">
        <v>79</v>
      </c>
      <c r="W65" s="67" t="s">
        <v>322</v>
      </c>
      <c r="X65" s="32" t="s">
        <v>297</v>
      </c>
      <c r="Y65" s="32" t="s">
        <v>84</v>
      </c>
      <c r="Z65" s="32">
        <v>24</v>
      </c>
      <c r="AA65" s="32">
        <v>170</v>
      </c>
      <c r="AB65" s="32" t="s">
        <v>289</v>
      </c>
      <c r="AC65" s="28"/>
      <c r="AD65" s="4" t="s">
        <v>23</v>
      </c>
      <c r="AE65" s="10">
        <f t="shared" si="13"/>
        <v>1</v>
      </c>
      <c r="AF65" s="10">
        <f t="shared" si="6"/>
        <v>2.4</v>
      </c>
      <c r="AG65" s="19" t="str">
        <f t="shared" si="2"/>
        <v>chronic</v>
      </c>
      <c r="AH65" s="10">
        <f t="shared" si="31"/>
        <v>1</v>
      </c>
      <c r="AI65" s="21">
        <f t="shared" si="7"/>
        <v>2.4</v>
      </c>
      <c r="AK65" s="5" t="str">
        <f t="shared" si="3"/>
        <v>NOEC</v>
      </c>
      <c r="AL65" s="8" t="s">
        <v>24</v>
      </c>
      <c r="AM65" s="8" t="str">
        <f t="shared" si="4"/>
        <v>chronic</v>
      </c>
      <c r="AN65" s="8" t="str">
        <f t="shared" si="8"/>
        <v>y</v>
      </c>
      <c r="AO65" s="78" t="str">
        <f t="shared" si="11"/>
        <v>Reproduction ( number of young)</v>
      </c>
      <c r="AP65" s="83" t="s">
        <v>31</v>
      </c>
      <c r="AQ65" s="6">
        <f t="shared" si="1"/>
        <v>14</v>
      </c>
      <c r="AR65" s="84" t="s">
        <v>32</v>
      </c>
      <c r="AS65" s="28"/>
      <c r="AT65" s="117">
        <f t="shared" si="32"/>
        <v>2.4</v>
      </c>
      <c r="AU65" s="133">
        <f>GEOMEAN(AT65:AT68)</f>
        <v>6.6400915182019293</v>
      </c>
      <c r="AV65" s="91">
        <f>MIN(AU65:AU69)</f>
        <v>6.6400915182019293</v>
      </c>
      <c r="AW65" s="22"/>
    </row>
    <row r="66" spans="1:49" s="19" customFormat="1" x14ac:dyDescent="0.2">
      <c r="A66" s="160" t="s">
        <v>202</v>
      </c>
      <c r="B66" s="10" t="s">
        <v>247</v>
      </c>
      <c r="C66" s="28"/>
      <c r="D66" s="19" t="s">
        <v>322</v>
      </c>
      <c r="E66" s="69" t="s">
        <v>250</v>
      </c>
      <c r="F66" s="10" t="s">
        <v>241</v>
      </c>
      <c r="G66" s="32" t="s">
        <v>373</v>
      </c>
      <c r="H66" s="10" t="s">
        <v>71</v>
      </c>
      <c r="I66" s="63" t="s">
        <v>251</v>
      </c>
      <c r="J66" s="28"/>
      <c r="K66" s="10" t="s">
        <v>242</v>
      </c>
      <c r="L66" s="10" t="s">
        <v>23</v>
      </c>
      <c r="M66" s="10">
        <v>2.5</v>
      </c>
      <c r="N66" s="10">
        <v>14</v>
      </c>
      <c r="O66" s="10" t="s">
        <v>76</v>
      </c>
      <c r="P66" s="10" t="s">
        <v>77</v>
      </c>
      <c r="Q66" s="28"/>
      <c r="R66" s="28"/>
      <c r="S66" s="28"/>
      <c r="T66" s="86">
        <f t="shared" si="30"/>
        <v>2.5</v>
      </c>
      <c r="U66" s="10" t="s">
        <v>79</v>
      </c>
      <c r="W66" s="67" t="s">
        <v>322</v>
      </c>
      <c r="X66" s="32" t="s">
        <v>297</v>
      </c>
      <c r="Y66" s="32" t="s">
        <v>84</v>
      </c>
      <c r="Z66" s="32">
        <v>24</v>
      </c>
      <c r="AA66" s="32">
        <v>170</v>
      </c>
      <c r="AB66" s="32" t="s">
        <v>289</v>
      </c>
      <c r="AC66" s="28"/>
      <c r="AD66" s="4" t="s">
        <v>23</v>
      </c>
      <c r="AE66" s="10">
        <f t="shared" si="13"/>
        <v>1</v>
      </c>
      <c r="AF66" s="10">
        <f t="shared" si="6"/>
        <v>2.5</v>
      </c>
      <c r="AG66" s="19" t="str">
        <f t="shared" si="2"/>
        <v>chronic</v>
      </c>
      <c r="AH66" s="10">
        <f t="shared" si="31"/>
        <v>1</v>
      </c>
      <c r="AI66" s="21">
        <f t="shared" si="7"/>
        <v>2.5</v>
      </c>
      <c r="AK66" s="5" t="str">
        <f t="shared" si="3"/>
        <v>NOEC</v>
      </c>
      <c r="AL66" s="8" t="s">
        <v>24</v>
      </c>
      <c r="AM66" s="8" t="str">
        <f t="shared" si="4"/>
        <v>chronic</v>
      </c>
      <c r="AN66" s="8" t="str">
        <f t="shared" si="8"/>
        <v>y</v>
      </c>
      <c r="AO66" s="78" t="str">
        <f t="shared" si="11"/>
        <v>Reproduction ( number of young)</v>
      </c>
      <c r="AP66" s="83" t="s">
        <v>31</v>
      </c>
      <c r="AQ66" s="6">
        <f t="shared" si="1"/>
        <v>14</v>
      </c>
      <c r="AR66" s="84" t="s">
        <v>32</v>
      </c>
      <c r="AS66" s="28"/>
      <c r="AT66" s="117">
        <f t="shared" si="32"/>
        <v>2.5</v>
      </c>
      <c r="AU66" s="110"/>
      <c r="AW66" s="22"/>
    </row>
    <row r="67" spans="1:49" s="19" customFormat="1" x14ac:dyDescent="0.2">
      <c r="A67" s="161" t="s">
        <v>206</v>
      </c>
      <c r="B67" s="64" t="s">
        <v>243</v>
      </c>
      <c r="C67" s="70"/>
      <c r="D67" s="19" t="s">
        <v>318</v>
      </c>
      <c r="E67" s="71" t="s">
        <v>250</v>
      </c>
      <c r="F67" s="64" t="s">
        <v>241</v>
      </c>
      <c r="G67" s="151" t="s">
        <v>373</v>
      </c>
      <c r="H67" s="64" t="s">
        <v>71</v>
      </c>
      <c r="I67" s="72" t="s">
        <v>251</v>
      </c>
      <c r="J67" s="70"/>
      <c r="K67" s="64" t="s">
        <v>242</v>
      </c>
      <c r="L67" s="64" t="s">
        <v>23</v>
      </c>
      <c r="M67" s="64">
        <v>18</v>
      </c>
      <c r="N67" s="64">
        <v>14</v>
      </c>
      <c r="O67" s="64" t="s">
        <v>76</v>
      </c>
      <c r="P67" s="64" t="s">
        <v>77</v>
      </c>
      <c r="Q67" s="70"/>
      <c r="R67" s="70"/>
      <c r="S67" s="70"/>
      <c r="T67" s="73">
        <f t="shared" si="30"/>
        <v>18</v>
      </c>
      <c r="U67" s="64" t="s">
        <v>257</v>
      </c>
      <c r="W67" s="68" t="s">
        <v>318</v>
      </c>
      <c r="X67" s="32" t="s">
        <v>297</v>
      </c>
      <c r="Y67" s="32" t="s">
        <v>84</v>
      </c>
      <c r="Z67" s="32">
        <v>20</v>
      </c>
      <c r="AA67" s="32">
        <v>250</v>
      </c>
      <c r="AB67" s="32">
        <v>7.9</v>
      </c>
      <c r="AC67" s="28"/>
      <c r="AD67" s="4" t="s">
        <v>23</v>
      </c>
      <c r="AE67" s="10">
        <f t="shared" si="13"/>
        <v>1</v>
      </c>
      <c r="AF67" s="10">
        <f t="shared" si="6"/>
        <v>18</v>
      </c>
      <c r="AG67" s="19" t="str">
        <f t="shared" si="2"/>
        <v>chronic</v>
      </c>
      <c r="AH67" s="10">
        <f t="shared" si="31"/>
        <v>1</v>
      </c>
      <c r="AI67" s="21">
        <f t="shared" si="7"/>
        <v>18</v>
      </c>
      <c r="AK67" s="5" t="str">
        <f t="shared" si="3"/>
        <v>NOEC</v>
      </c>
      <c r="AL67" s="8" t="s">
        <v>24</v>
      </c>
      <c r="AM67" s="8" t="str">
        <f t="shared" si="4"/>
        <v>chronic</v>
      </c>
      <c r="AN67" s="8" t="str">
        <f t="shared" si="8"/>
        <v>y</v>
      </c>
      <c r="AO67" s="78" t="str">
        <f t="shared" si="11"/>
        <v>Reproduction ( number of young)</v>
      </c>
      <c r="AP67" s="83" t="s">
        <v>31</v>
      </c>
      <c r="AQ67" s="6">
        <f t="shared" si="1"/>
        <v>14</v>
      </c>
      <c r="AR67" s="84" t="s">
        <v>32</v>
      </c>
      <c r="AS67" s="28"/>
      <c r="AT67" s="118">
        <f t="shared" si="32"/>
        <v>18</v>
      </c>
      <c r="AU67" s="110"/>
      <c r="AW67" s="22"/>
    </row>
    <row r="68" spans="1:49" s="19" customFormat="1" x14ac:dyDescent="0.2">
      <c r="A68" s="161" t="s">
        <v>209</v>
      </c>
      <c r="B68" s="64" t="s">
        <v>244</v>
      </c>
      <c r="C68" s="70"/>
      <c r="D68" s="19" t="s">
        <v>324</v>
      </c>
      <c r="E68" s="71" t="s">
        <v>250</v>
      </c>
      <c r="F68" s="64" t="s">
        <v>241</v>
      </c>
      <c r="G68" s="151" t="s">
        <v>373</v>
      </c>
      <c r="H68" s="64" t="s">
        <v>71</v>
      </c>
      <c r="I68" s="72" t="s">
        <v>251</v>
      </c>
      <c r="J68" s="70"/>
      <c r="K68" s="64" t="s">
        <v>242</v>
      </c>
      <c r="L68" s="64" t="s">
        <v>23</v>
      </c>
      <c r="M68" s="64">
        <v>18</v>
      </c>
      <c r="N68" s="64">
        <v>14</v>
      </c>
      <c r="O68" s="64" t="s">
        <v>76</v>
      </c>
      <c r="P68" s="64" t="s">
        <v>77</v>
      </c>
      <c r="Q68" s="70"/>
      <c r="R68" s="70"/>
      <c r="S68" s="70"/>
      <c r="T68" s="73">
        <f t="shared" si="30"/>
        <v>18</v>
      </c>
      <c r="U68" s="64" t="s">
        <v>257</v>
      </c>
      <c r="W68" s="67" t="s">
        <v>324</v>
      </c>
      <c r="X68" s="32" t="s">
        <v>297</v>
      </c>
      <c r="Y68" s="32" t="s">
        <v>84</v>
      </c>
      <c r="Z68" s="32">
        <v>22</v>
      </c>
      <c r="AA68" s="32">
        <v>44</v>
      </c>
      <c r="AB68" s="32" t="s">
        <v>285</v>
      </c>
      <c r="AC68" s="28"/>
      <c r="AD68" s="4" t="s">
        <v>23</v>
      </c>
      <c r="AE68" s="10">
        <f t="shared" si="13"/>
        <v>1</v>
      </c>
      <c r="AF68" s="10">
        <f t="shared" si="6"/>
        <v>18</v>
      </c>
      <c r="AG68" s="19" t="str">
        <f t="shared" si="2"/>
        <v>chronic</v>
      </c>
      <c r="AH68" s="10">
        <f t="shared" si="31"/>
        <v>1</v>
      </c>
      <c r="AI68" s="21">
        <f t="shared" si="7"/>
        <v>18</v>
      </c>
      <c r="AK68" s="5" t="str">
        <f t="shared" si="3"/>
        <v>NOEC</v>
      </c>
      <c r="AL68" s="8" t="s">
        <v>24</v>
      </c>
      <c r="AM68" s="8" t="str">
        <f t="shared" si="4"/>
        <v>chronic</v>
      </c>
      <c r="AN68" s="8" t="str">
        <f t="shared" si="8"/>
        <v>y</v>
      </c>
      <c r="AO68" s="78" t="str">
        <f t="shared" si="11"/>
        <v>Reproduction ( number of young)</v>
      </c>
      <c r="AP68" s="83" t="s">
        <v>31</v>
      </c>
      <c r="AQ68" s="6">
        <f t="shared" si="1"/>
        <v>14</v>
      </c>
      <c r="AR68" s="84" t="s">
        <v>32</v>
      </c>
      <c r="AS68" s="28"/>
      <c r="AT68" s="118">
        <f t="shared" si="32"/>
        <v>18</v>
      </c>
      <c r="AU68" s="110"/>
      <c r="AW68" s="22"/>
    </row>
    <row r="69" spans="1:49" s="19" customFormat="1" x14ac:dyDescent="0.2">
      <c r="A69" s="161" t="s">
        <v>210</v>
      </c>
      <c r="B69" s="64" t="s">
        <v>244</v>
      </c>
      <c r="C69" s="70"/>
      <c r="D69" s="19" t="s">
        <v>324</v>
      </c>
      <c r="E69" s="71" t="s">
        <v>250</v>
      </c>
      <c r="F69" s="64" t="s">
        <v>241</v>
      </c>
      <c r="G69" s="151" t="s">
        <v>373</v>
      </c>
      <c r="H69" s="64" t="s">
        <v>71</v>
      </c>
      <c r="I69" s="72" t="s">
        <v>251</v>
      </c>
      <c r="J69" s="70"/>
      <c r="K69" s="64" t="s">
        <v>242</v>
      </c>
      <c r="L69" s="64" t="s">
        <v>256</v>
      </c>
      <c r="M69" s="64">
        <v>24</v>
      </c>
      <c r="N69" s="64">
        <v>14</v>
      </c>
      <c r="O69" s="64" t="s">
        <v>76</v>
      </c>
      <c r="P69" s="64" t="s">
        <v>77</v>
      </c>
      <c r="Q69" s="70"/>
      <c r="R69" s="70"/>
      <c r="S69" s="70"/>
      <c r="T69" s="73">
        <f t="shared" si="30"/>
        <v>24</v>
      </c>
      <c r="U69" s="64" t="s">
        <v>257</v>
      </c>
      <c r="W69" s="67" t="s">
        <v>324</v>
      </c>
      <c r="X69" s="32" t="s">
        <v>297</v>
      </c>
      <c r="Y69" s="32" t="s">
        <v>84</v>
      </c>
      <c r="Z69" s="32">
        <v>22</v>
      </c>
      <c r="AA69" s="32">
        <v>44</v>
      </c>
      <c r="AB69" s="32" t="s">
        <v>285</v>
      </c>
      <c r="AC69" s="28"/>
      <c r="AD69" s="4" t="s">
        <v>256</v>
      </c>
      <c r="AE69" s="10">
        <f t="shared" si="13"/>
        <v>2</v>
      </c>
      <c r="AF69" s="10">
        <f t="shared" si="6"/>
        <v>12</v>
      </c>
      <c r="AG69" s="19" t="str">
        <f t="shared" si="2"/>
        <v>chronic</v>
      </c>
      <c r="AH69" s="10">
        <f t="shared" si="31"/>
        <v>1</v>
      </c>
      <c r="AI69" s="21">
        <f t="shared" si="7"/>
        <v>12</v>
      </c>
      <c r="AK69" s="5" t="str">
        <f t="shared" si="3"/>
        <v>MATC</v>
      </c>
      <c r="AL69" s="8" t="s">
        <v>17</v>
      </c>
      <c r="AM69" s="8" t="str">
        <f t="shared" si="4"/>
        <v>chronic</v>
      </c>
      <c r="AN69" s="8" t="str">
        <f t="shared" si="8"/>
        <v>y</v>
      </c>
      <c r="AO69" s="9" t="s">
        <v>385</v>
      </c>
      <c r="AP69" s="94"/>
      <c r="AQ69" s="116"/>
      <c r="AR69" s="93"/>
      <c r="AS69" s="28"/>
      <c r="AT69" s="94"/>
      <c r="AU69" s="109"/>
      <c r="AV69" s="93"/>
      <c r="AW69" s="103"/>
    </row>
    <row r="70" spans="1:49" s="19" customFormat="1" x14ac:dyDescent="0.2">
      <c r="A70" s="160" t="s">
        <v>194</v>
      </c>
      <c r="B70" s="10" t="s">
        <v>246</v>
      </c>
      <c r="C70" s="28"/>
      <c r="D70" s="19" t="s">
        <v>322</v>
      </c>
      <c r="E70" s="69" t="s">
        <v>250</v>
      </c>
      <c r="F70" s="10" t="s">
        <v>241</v>
      </c>
      <c r="G70" s="32" t="s">
        <v>373</v>
      </c>
      <c r="H70" s="10" t="s">
        <v>71</v>
      </c>
      <c r="I70" s="63" t="s">
        <v>251</v>
      </c>
      <c r="J70" s="28"/>
      <c r="K70" s="10" t="s">
        <v>254</v>
      </c>
      <c r="L70" s="10" t="s">
        <v>23</v>
      </c>
      <c r="M70" s="10">
        <v>6.4</v>
      </c>
      <c r="N70" s="10">
        <v>21</v>
      </c>
      <c r="O70" s="10" t="s">
        <v>76</v>
      </c>
      <c r="P70" s="10" t="s">
        <v>77</v>
      </c>
      <c r="Q70" s="28"/>
      <c r="R70" s="28"/>
      <c r="S70" s="28"/>
      <c r="T70" s="86">
        <f t="shared" si="30"/>
        <v>6.4</v>
      </c>
      <c r="U70" s="10" t="s">
        <v>79</v>
      </c>
      <c r="W70" s="67" t="s">
        <v>322</v>
      </c>
      <c r="X70" s="32" t="s">
        <v>297</v>
      </c>
      <c r="Y70" s="32" t="s">
        <v>84</v>
      </c>
      <c r="Z70" s="32" t="s">
        <v>287</v>
      </c>
      <c r="AA70" s="32">
        <v>148</v>
      </c>
      <c r="AB70" s="32" t="s">
        <v>288</v>
      </c>
      <c r="AC70" s="28"/>
      <c r="AD70" s="4" t="s">
        <v>23</v>
      </c>
      <c r="AE70" s="10">
        <f t="shared" si="13"/>
        <v>1</v>
      </c>
      <c r="AF70" s="10">
        <f t="shared" si="6"/>
        <v>6.4</v>
      </c>
      <c r="AG70" s="19" t="str">
        <f t="shared" si="2"/>
        <v>chronic</v>
      </c>
      <c r="AH70" s="10">
        <f t="shared" si="31"/>
        <v>1</v>
      </c>
      <c r="AI70" s="21">
        <f t="shared" si="7"/>
        <v>6.4</v>
      </c>
      <c r="AK70" s="5" t="str">
        <f t="shared" si="3"/>
        <v>NOEC</v>
      </c>
      <c r="AL70" s="8" t="s">
        <v>24</v>
      </c>
      <c r="AM70" s="8" t="str">
        <f t="shared" si="4"/>
        <v>chronic</v>
      </c>
      <c r="AN70" s="8" t="str">
        <f t="shared" si="8"/>
        <v>y</v>
      </c>
      <c r="AO70" s="78" t="str">
        <f t="shared" si="11"/>
        <v>Reproduction (number of broods)</v>
      </c>
      <c r="AP70" s="83" t="s">
        <v>341</v>
      </c>
      <c r="AQ70" s="6">
        <f t="shared" si="1"/>
        <v>21</v>
      </c>
      <c r="AR70" s="84" t="s">
        <v>350</v>
      </c>
      <c r="AS70" s="28"/>
      <c r="AT70" s="117">
        <f t="shared" ref="AT70:AT80" si="33">AI70</f>
        <v>6.4</v>
      </c>
      <c r="AU70" s="134">
        <f>GEOMEAN(AT70)</f>
        <v>6.4</v>
      </c>
      <c r="AV70" s="19">
        <f>MIN(AU70)</f>
        <v>6.4</v>
      </c>
      <c r="AW70" s="22"/>
    </row>
    <row r="71" spans="1:49" s="19" customFormat="1" x14ac:dyDescent="0.2">
      <c r="A71" s="160" t="s">
        <v>195</v>
      </c>
      <c r="B71" s="10" t="s">
        <v>246</v>
      </c>
      <c r="C71" s="28"/>
      <c r="D71" s="19" t="s">
        <v>322</v>
      </c>
      <c r="E71" s="69" t="s">
        <v>250</v>
      </c>
      <c r="F71" s="10" t="s">
        <v>241</v>
      </c>
      <c r="G71" s="32" t="s">
        <v>373</v>
      </c>
      <c r="H71" s="10" t="s">
        <v>71</v>
      </c>
      <c r="I71" s="63" t="s">
        <v>251</v>
      </c>
      <c r="J71" s="28"/>
      <c r="K71" s="10" t="s">
        <v>255</v>
      </c>
      <c r="L71" s="10" t="s">
        <v>23</v>
      </c>
      <c r="M71" s="10">
        <v>6.4</v>
      </c>
      <c r="N71" s="10">
        <v>21</v>
      </c>
      <c r="O71" s="10" t="s">
        <v>76</v>
      </c>
      <c r="P71" s="10" t="s">
        <v>77</v>
      </c>
      <c r="Q71" s="28"/>
      <c r="R71" s="28"/>
      <c r="S71" s="28"/>
      <c r="T71" s="86">
        <f t="shared" si="30"/>
        <v>6.4</v>
      </c>
      <c r="U71" s="10" t="s">
        <v>79</v>
      </c>
      <c r="W71" s="67" t="s">
        <v>322</v>
      </c>
      <c r="X71" s="32" t="s">
        <v>297</v>
      </c>
      <c r="Y71" s="32" t="s">
        <v>84</v>
      </c>
      <c r="Z71" s="32" t="s">
        <v>287</v>
      </c>
      <c r="AA71" s="32">
        <v>148</v>
      </c>
      <c r="AB71" s="32" t="s">
        <v>288</v>
      </c>
      <c r="AC71" s="28"/>
      <c r="AD71" s="4" t="s">
        <v>23</v>
      </c>
      <c r="AE71" s="10">
        <f t="shared" si="13"/>
        <v>1</v>
      </c>
      <c r="AF71" s="10">
        <f t="shared" si="6"/>
        <v>6.4</v>
      </c>
      <c r="AG71" s="19" t="str">
        <f t="shared" si="2"/>
        <v>chronic</v>
      </c>
      <c r="AH71" s="10">
        <f t="shared" si="31"/>
        <v>1</v>
      </c>
      <c r="AI71" s="21">
        <f t="shared" si="7"/>
        <v>6.4</v>
      </c>
      <c r="AK71" s="5" t="str">
        <f t="shared" si="3"/>
        <v>NOEC</v>
      </c>
      <c r="AL71" s="8" t="s">
        <v>24</v>
      </c>
      <c r="AM71" s="8" t="str">
        <f t="shared" si="4"/>
        <v>chronic</v>
      </c>
      <c r="AN71" s="8" t="str">
        <f t="shared" si="8"/>
        <v>y</v>
      </c>
      <c r="AO71" s="78" t="str">
        <f t="shared" si="11"/>
        <v>Reproduction (brood size)</v>
      </c>
      <c r="AP71" s="83" t="s">
        <v>342</v>
      </c>
      <c r="AQ71" s="6">
        <f t="shared" si="1"/>
        <v>21</v>
      </c>
      <c r="AR71" s="84" t="s">
        <v>351</v>
      </c>
      <c r="AS71" s="28"/>
      <c r="AT71" s="117">
        <f t="shared" si="33"/>
        <v>6.4</v>
      </c>
      <c r="AU71" s="135">
        <f>GEOMEAN(AT71)</f>
        <v>6.4</v>
      </c>
      <c r="AV71" s="91">
        <f>MIN(AU71:AU72)</f>
        <v>2.4494897427831779</v>
      </c>
      <c r="AW71" s="22"/>
    </row>
    <row r="72" spans="1:49" s="19" customFormat="1" x14ac:dyDescent="0.2">
      <c r="A72" s="160" t="s">
        <v>199</v>
      </c>
      <c r="B72" s="10" t="s">
        <v>247</v>
      </c>
      <c r="C72" s="28"/>
      <c r="D72" s="19" t="s">
        <v>322</v>
      </c>
      <c r="E72" s="69" t="s">
        <v>250</v>
      </c>
      <c r="F72" s="10" t="s">
        <v>241</v>
      </c>
      <c r="G72" s="32" t="s">
        <v>373</v>
      </c>
      <c r="H72" s="10" t="s">
        <v>71</v>
      </c>
      <c r="I72" s="63" t="s">
        <v>251</v>
      </c>
      <c r="J72" s="28"/>
      <c r="K72" s="10" t="s">
        <v>255</v>
      </c>
      <c r="L72" s="10" t="s">
        <v>23</v>
      </c>
      <c r="M72" s="10">
        <v>2.4</v>
      </c>
      <c r="N72" s="10">
        <v>14</v>
      </c>
      <c r="O72" s="10" t="s">
        <v>76</v>
      </c>
      <c r="P72" s="10" t="s">
        <v>77</v>
      </c>
      <c r="Q72" s="28"/>
      <c r="R72" s="28"/>
      <c r="S72" s="28"/>
      <c r="T72" s="86">
        <f t="shared" si="30"/>
        <v>2.4</v>
      </c>
      <c r="U72" s="10" t="s">
        <v>79</v>
      </c>
      <c r="W72" s="67" t="s">
        <v>322</v>
      </c>
      <c r="X72" s="32" t="s">
        <v>297</v>
      </c>
      <c r="Y72" s="32" t="s">
        <v>84</v>
      </c>
      <c r="Z72" s="32">
        <v>24</v>
      </c>
      <c r="AA72" s="32">
        <v>170</v>
      </c>
      <c r="AB72" s="32" t="s">
        <v>289</v>
      </c>
      <c r="AC72" s="28"/>
      <c r="AD72" s="4" t="s">
        <v>23</v>
      </c>
      <c r="AE72" s="10">
        <f>VLOOKUP(AD72,$BD$10:$BE$16,2,FALSE)</f>
        <v>1</v>
      </c>
      <c r="AF72" s="10">
        <f>T72/AE72</f>
        <v>2.4</v>
      </c>
      <c r="AG72" s="19" t="str">
        <f>P72</f>
        <v>chronic</v>
      </c>
      <c r="AH72" s="10">
        <f t="shared" si="31"/>
        <v>1</v>
      </c>
      <c r="AI72" s="21">
        <f>AF72/AH72</f>
        <v>2.4</v>
      </c>
      <c r="AK72" s="5" t="str">
        <f>L72</f>
        <v>NOEC</v>
      </c>
      <c r="AL72" s="8" t="s">
        <v>24</v>
      </c>
      <c r="AM72" s="8" t="str">
        <f>AG72</f>
        <v>chronic</v>
      </c>
      <c r="AN72" s="8" t="str">
        <f>IF(AM72="chronic","y","n")</f>
        <v>y</v>
      </c>
      <c r="AO72" s="78" t="str">
        <f>K72</f>
        <v>Reproduction (brood size)</v>
      </c>
      <c r="AP72" s="83" t="s">
        <v>342</v>
      </c>
      <c r="AQ72" s="6">
        <f>N72</f>
        <v>14</v>
      </c>
      <c r="AR72" s="84" t="s">
        <v>352</v>
      </c>
      <c r="AS72" s="28"/>
      <c r="AT72" s="117">
        <f t="shared" si="33"/>
        <v>2.4</v>
      </c>
      <c r="AU72" s="136">
        <f>GEOMEAN(AT72:AT73)</f>
        <v>2.4494897427831779</v>
      </c>
      <c r="AW72" s="22"/>
    </row>
    <row r="73" spans="1:49" s="19" customFormat="1" x14ac:dyDescent="0.2">
      <c r="A73" s="160" t="s">
        <v>203</v>
      </c>
      <c r="B73" s="10" t="s">
        <v>247</v>
      </c>
      <c r="C73" s="28"/>
      <c r="D73" s="19" t="s">
        <v>322</v>
      </c>
      <c r="E73" s="69" t="s">
        <v>250</v>
      </c>
      <c r="F73" s="10" t="s">
        <v>241</v>
      </c>
      <c r="G73" s="32" t="s">
        <v>373</v>
      </c>
      <c r="H73" s="10" t="s">
        <v>71</v>
      </c>
      <c r="I73" s="63" t="s">
        <v>251</v>
      </c>
      <c r="J73" s="28"/>
      <c r="K73" s="10" t="s">
        <v>255</v>
      </c>
      <c r="L73" s="10" t="s">
        <v>23</v>
      </c>
      <c r="M73" s="10">
        <v>2.5</v>
      </c>
      <c r="N73" s="10">
        <v>14</v>
      </c>
      <c r="O73" s="10" t="s">
        <v>76</v>
      </c>
      <c r="P73" s="10" t="s">
        <v>77</v>
      </c>
      <c r="Q73" s="28"/>
      <c r="R73" s="28"/>
      <c r="S73" s="28"/>
      <c r="T73" s="86">
        <f t="shared" si="30"/>
        <v>2.5</v>
      </c>
      <c r="U73" s="10" t="s">
        <v>79</v>
      </c>
      <c r="W73" s="67" t="s">
        <v>322</v>
      </c>
      <c r="X73" s="32" t="s">
        <v>297</v>
      </c>
      <c r="Y73" s="32" t="s">
        <v>84</v>
      </c>
      <c r="Z73" s="32">
        <v>24</v>
      </c>
      <c r="AA73" s="32">
        <v>170</v>
      </c>
      <c r="AB73" s="32" t="s">
        <v>289</v>
      </c>
      <c r="AC73" s="28"/>
      <c r="AD73" s="4" t="s">
        <v>23</v>
      </c>
      <c r="AE73" s="10">
        <f>VLOOKUP(AD73,$BD$10:$BE$16,2,FALSE)</f>
        <v>1</v>
      </c>
      <c r="AF73" s="10">
        <f>T73/AE73</f>
        <v>2.5</v>
      </c>
      <c r="AG73" s="19" t="str">
        <f>P73</f>
        <v>chronic</v>
      </c>
      <c r="AH73" s="10">
        <f t="shared" si="31"/>
        <v>1</v>
      </c>
      <c r="AI73" s="21">
        <f>AF73/AH73</f>
        <v>2.5</v>
      </c>
      <c r="AK73" s="5" t="str">
        <f>L73</f>
        <v>NOEC</v>
      </c>
      <c r="AL73" s="8" t="s">
        <v>24</v>
      </c>
      <c r="AM73" s="8" t="str">
        <f>AG73</f>
        <v>chronic</v>
      </c>
      <c r="AN73" s="8" t="str">
        <f>IF(AM73="chronic","y","n")</f>
        <v>y</v>
      </c>
      <c r="AO73" s="78" t="str">
        <f>K73</f>
        <v>Reproduction (brood size)</v>
      </c>
      <c r="AP73" s="83" t="s">
        <v>342</v>
      </c>
      <c r="AQ73" s="6">
        <f>N73</f>
        <v>14</v>
      </c>
      <c r="AR73" s="84" t="s">
        <v>352</v>
      </c>
      <c r="AS73" s="28"/>
      <c r="AT73" s="117">
        <f t="shared" si="33"/>
        <v>2.5</v>
      </c>
      <c r="AU73" s="110"/>
      <c r="AW73" s="22"/>
    </row>
    <row r="74" spans="1:49" s="19" customFormat="1" x14ac:dyDescent="0.2">
      <c r="A74" s="160" t="s">
        <v>196</v>
      </c>
      <c r="B74" s="10" t="s">
        <v>246</v>
      </c>
      <c r="C74" s="28"/>
      <c r="D74" s="19" t="s">
        <v>322</v>
      </c>
      <c r="E74" s="69" t="s">
        <v>250</v>
      </c>
      <c r="F74" s="10" t="s">
        <v>241</v>
      </c>
      <c r="G74" s="32" t="s">
        <v>373</v>
      </c>
      <c r="H74" s="10" t="s">
        <v>71</v>
      </c>
      <c r="I74" s="63" t="s">
        <v>251</v>
      </c>
      <c r="J74" s="28"/>
      <c r="K74" s="10" t="s">
        <v>132</v>
      </c>
      <c r="L74" s="10" t="s">
        <v>23</v>
      </c>
      <c r="M74" s="10">
        <v>29</v>
      </c>
      <c r="N74" s="10">
        <v>21</v>
      </c>
      <c r="O74" s="10" t="s">
        <v>76</v>
      </c>
      <c r="P74" s="10" t="s">
        <v>77</v>
      </c>
      <c r="Q74" s="28"/>
      <c r="R74" s="28"/>
      <c r="S74" s="28"/>
      <c r="T74" s="43">
        <f t="shared" si="30"/>
        <v>29</v>
      </c>
      <c r="U74" s="10" t="s">
        <v>79</v>
      </c>
      <c r="W74" s="67" t="s">
        <v>322</v>
      </c>
      <c r="X74" s="32" t="s">
        <v>297</v>
      </c>
      <c r="Y74" s="32" t="s">
        <v>84</v>
      </c>
      <c r="Z74" s="32" t="s">
        <v>287</v>
      </c>
      <c r="AA74" s="32">
        <v>148</v>
      </c>
      <c r="AB74" s="32" t="s">
        <v>288</v>
      </c>
      <c r="AC74" s="28"/>
      <c r="AD74" s="4" t="s">
        <v>23</v>
      </c>
      <c r="AE74" s="10">
        <f t="shared" si="13"/>
        <v>1</v>
      </c>
      <c r="AF74" s="10">
        <f t="shared" si="6"/>
        <v>29</v>
      </c>
      <c r="AG74" s="19" t="str">
        <f t="shared" si="2"/>
        <v>chronic</v>
      </c>
      <c r="AH74" s="10">
        <f t="shared" si="31"/>
        <v>1</v>
      </c>
      <c r="AI74" s="21">
        <f t="shared" si="7"/>
        <v>29</v>
      </c>
      <c r="AK74" s="5" t="str">
        <f t="shared" si="3"/>
        <v>NOEC</v>
      </c>
      <c r="AL74" s="8" t="s">
        <v>24</v>
      </c>
      <c r="AM74" s="8" t="str">
        <f t="shared" si="4"/>
        <v>chronic</v>
      </c>
      <c r="AN74" s="8" t="str">
        <f t="shared" si="8"/>
        <v>y</v>
      </c>
      <c r="AO74" s="78" t="str">
        <f t="shared" si="11"/>
        <v>Mortality</v>
      </c>
      <c r="AP74" s="83" t="s">
        <v>343</v>
      </c>
      <c r="AQ74" s="6">
        <f t="shared" si="1"/>
        <v>21</v>
      </c>
      <c r="AR74" s="84" t="s">
        <v>355</v>
      </c>
      <c r="AS74" s="28"/>
      <c r="AT74" s="118">
        <f t="shared" si="33"/>
        <v>29</v>
      </c>
      <c r="AU74" s="137">
        <f>GEOMEAN(AT74)</f>
        <v>29</v>
      </c>
      <c r="AV74" s="91">
        <f>MIN(AU74:AU75)</f>
        <v>2.4494897427831779</v>
      </c>
      <c r="AW74" s="22"/>
    </row>
    <row r="75" spans="1:49" s="19" customFormat="1" x14ac:dyDescent="0.2">
      <c r="A75" s="160" t="s">
        <v>200</v>
      </c>
      <c r="B75" s="10" t="s">
        <v>247</v>
      </c>
      <c r="C75" s="28"/>
      <c r="D75" s="19" t="s">
        <v>322</v>
      </c>
      <c r="E75" s="69" t="s">
        <v>250</v>
      </c>
      <c r="F75" s="10" t="s">
        <v>241</v>
      </c>
      <c r="G75" s="32" t="s">
        <v>373</v>
      </c>
      <c r="H75" s="10" t="s">
        <v>71</v>
      </c>
      <c r="I75" s="63" t="s">
        <v>251</v>
      </c>
      <c r="J75" s="28"/>
      <c r="K75" s="10" t="s">
        <v>132</v>
      </c>
      <c r="L75" s="10" t="s">
        <v>23</v>
      </c>
      <c r="M75" s="10">
        <v>2.4</v>
      </c>
      <c r="N75" s="10">
        <v>14</v>
      </c>
      <c r="O75" s="10" t="s">
        <v>76</v>
      </c>
      <c r="P75" s="10" t="s">
        <v>77</v>
      </c>
      <c r="Q75" s="28"/>
      <c r="R75" s="28"/>
      <c r="S75" s="28"/>
      <c r="T75" s="86">
        <f t="shared" si="30"/>
        <v>2.4</v>
      </c>
      <c r="U75" s="10" t="s">
        <v>79</v>
      </c>
      <c r="W75" s="67" t="s">
        <v>322</v>
      </c>
      <c r="X75" s="32" t="s">
        <v>297</v>
      </c>
      <c r="Y75" s="32" t="s">
        <v>84</v>
      </c>
      <c r="Z75" s="32">
        <v>24</v>
      </c>
      <c r="AA75" s="32">
        <v>170</v>
      </c>
      <c r="AB75" s="32" t="s">
        <v>289</v>
      </c>
      <c r="AC75" s="28"/>
      <c r="AD75" s="4" t="s">
        <v>23</v>
      </c>
      <c r="AE75" s="10">
        <f>VLOOKUP(AD75,$BD$10:$BE$16,2,FALSE)</f>
        <v>1</v>
      </c>
      <c r="AF75" s="10">
        <f>T75/AE75</f>
        <v>2.4</v>
      </c>
      <c r="AG75" s="19" t="str">
        <f>P75</f>
        <v>chronic</v>
      </c>
      <c r="AH75" s="10">
        <f t="shared" si="31"/>
        <v>1</v>
      </c>
      <c r="AI75" s="21">
        <f>AF75/AH75</f>
        <v>2.4</v>
      </c>
      <c r="AK75" s="5" t="str">
        <f>L75</f>
        <v>NOEC</v>
      </c>
      <c r="AL75" s="8" t="s">
        <v>24</v>
      </c>
      <c r="AM75" s="8" t="str">
        <f>AG75</f>
        <v>chronic</v>
      </c>
      <c r="AN75" s="8" t="str">
        <f>IF(AM75="chronic","y","n")</f>
        <v>y</v>
      </c>
      <c r="AO75" s="78" t="str">
        <f>K75</f>
        <v>Mortality</v>
      </c>
      <c r="AP75" s="83" t="s">
        <v>343</v>
      </c>
      <c r="AQ75" s="6">
        <f>N75</f>
        <v>14</v>
      </c>
      <c r="AR75" s="84" t="s">
        <v>353</v>
      </c>
      <c r="AS75" s="28"/>
      <c r="AT75" s="117">
        <f t="shared" si="33"/>
        <v>2.4</v>
      </c>
      <c r="AU75" s="138">
        <f>GEOMEAN(AT75:AT76)</f>
        <v>2.4494897427831779</v>
      </c>
      <c r="AW75" s="22"/>
    </row>
    <row r="76" spans="1:49" s="19" customFormat="1" x14ac:dyDescent="0.2">
      <c r="A76" s="160" t="s">
        <v>204</v>
      </c>
      <c r="B76" s="10" t="s">
        <v>247</v>
      </c>
      <c r="C76" s="28"/>
      <c r="D76" s="19" t="s">
        <v>322</v>
      </c>
      <c r="E76" s="69" t="s">
        <v>250</v>
      </c>
      <c r="F76" s="10" t="s">
        <v>241</v>
      </c>
      <c r="G76" s="32" t="s">
        <v>373</v>
      </c>
      <c r="H76" s="10" t="s">
        <v>71</v>
      </c>
      <c r="I76" s="63" t="s">
        <v>251</v>
      </c>
      <c r="J76" s="28"/>
      <c r="K76" s="10" t="s">
        <v>132</v>
      </c>
      <c r="L76" s="10" t="s">
        <v>23</v>
      </c>
      <c r="M76" s="10">
        <v>2.5</v>
      </c>
      <c r="N76" s="10">
        <v>14</v>
      </c>
      <c r="O76" s="10" t="s">
        <v>76</v>
      </c>
      <c r="P76" s="10" t="s">
        <v>77</v>
      </c>
      <c r="Q76" s="28"/>
      <c r="R76" s="28"/>
      <c r="S76" s="28"/>
      <c r="T76" s="86">
        <f t="shared" si="30"/>
        <v>2.5</v>
      </c>
      <c r="U76" s="10" t="s">
        <v>79</v>
      </c>
      <c r="W76" s="67" t="s">
        <v>322</v>
      </c>
      <c r="X76" s="32" t="s">
        <v>297</v>
      </c>
      <c r="Y76" s="32" t="s">
        <v>84</v>
      </c>
      <c r="Z76" s="32">
        <v>24</v>
      </c>
      <c r="AA76" s="32">
        <v>170</v>
      </c>
      <c r="AB76" s="32" t="s">
        <v>289</v>
      </c>
      <c r="AC76" s="28"/>
      <c r="AD76" s="4" t="s">
        <v>23</v>
      </c>
      <c r="AE76" s="10">
        <f>VLOOKUP(AD76,$BD$10:$BE$16,2,FALSE)</f>
        <v>1</v>
      </c>
      <c r="AF76" s="10">
        <f>T76/AE76</f>
        <v>2.5</v>
      </c>
      <c r="AG76" s="19" t="str">
        <f>P76</f>
        <v>chronic</v>
      </c>
      <c r="AH76" s="10">
        <f t="shared" si="31"/>
        <v>1</v>
      </c>
      <c r="AI76" s="21">
        <f>AF76/AH76</f>
        <v>2.5</v>
      </c>
      <c r="AK76" s="5" t="str">
        <f>L76</f>
        <v>NOEC</v>
      </c>
      <c r="AL76" s="8" t="s">
        <v>24</v>
      </c>
      <c r="AM76" s="8" t="str">
        <f>AG76</f>
        <v>chronic</v>
      </c>
      <c r="AN76" s="8" t="str">
        <f>IF(AM76="chronic","y","n")</f>
        <v>y</v>
      </c>
      <c r="AO76" s="78" t="str">
        <f>K76</f>
        <v>Mortality</v>
      </c>
      <c r="AP76" s="83" t="s">
        <v>343</v>
      </c>
      <c r="AQ76" s="6">
        <f>N76</f>
        <v>14</v>
      </c>
      <c r="AR76" s="84" t="s">
        <v>353</v>
      </c>
      <c r="AS76" s="28"/>
      <c r="AT76" s="117">
        <f t="shared" si="33"/>
        <v>2.5</v>
      </c>
      <c r="AU76" s="110"/>
      <c r="AW76" s="22"/>
    </row>
    <row r="77" spans="1:49" s="19" customFormat="1" x14ac:dyDescent="0.2">
      <c r="A77" s="160" t="s">
        <v>197</v>
      </c>
      <c r="B77" s="10" t="s">
        <v>246</v>
      </c>
      <c r="C77" s="28"/>
      <c r="D77" s="19" t="s">
        <v>322</v>
      </c>
      <c r="E77" s="69" t="s">
        <v>250</v>
      </c>
      <c r="F77" s="10" t="s">
        <v>241</v>
      </c>
      <c r="G77" s="32" t="s">
        <v>373</v>
      </c>
      <c r="H77" s="10" t="s">
        <v>71</v>
      </c>
      <c r="I77" s="63" t="s">
        <v>251</v>
      </c>
      <c r="J77" s="28"/>
      <c r="K77" s="10" t="s">
        <v>133</v>
      </c>
      <c r="L77" s="10" t="s">
        <v>23</v>
      </c>
      <c r="M77" s="10">
        <v>6.4</v>
      </c>
      <c r="N77" s="10">
        <v>21</v>
      </c>
      <c r="O77" s="10" t="s">
        <v>76</v>
      </c>
      <c r="P77" s="10" t="s">
        <v>77</v>
      </c>
      <c r="Q77" s="28"/>
      <c r="R77" s="28"/>
      <c r="S77" s="28"/>
      <c r="T77" s="86">
        <f t="shared" si="30"/>
        <v>6.4</v>
      </c>
      <c r="U77" s="10" t="s">
        <v>79</v>
      </c>
      <c r="W77" s="67" t="s">
        <v>322</v>
      </c>
      <c r="X77" s="32" t="s">
        <v>297</v>
      </c>
      <c r="Y77" s="32" t="s">
        <v>84</v>
      </c>
      <c r="Z77" s="32" t="s">
        <v>287</v>
      </c>
      <c r="AA77" s="32">
        <v>148</v>
      </c>
      <c r="AB77" s="32" t="s">
        <v>288</v>
      </c>
      <c r="AC77" s="28"/>
      <c r="AD77" s="4" t="s">
        <v>23</v>
      </c>
      <c r="AE77" s="10">
        <f t="shared" si="13"/>
        <v>1</v>
      </c>
      <c r="AF77" s="10">
        <f t="shared" si="6"/>
        <v>6.4</v>
      </c>
      <c r="AG77" s="19" t="str">
        <f t="shared" si="2"/>
        <v>chronic</v>
      </c>
      <c r="AH77" s="10">
        <f t="shared" si="31"/>
        <v>1</v>
      </c>
      <c r="AI77" s="21">
        <f t="shared" si="7"/>
        <v>6.4</v>
      </c>
      <c r="AK77" s="5" t="str">
        <f t="shared" si="3"/>
        <v>NOEC</v>
      </c>
      <c r="AL77" s="8" t="s">
        <v>24</v>
      </c>
      <c r="AM77" s="8" t="str">
        <f t="shared" si="4"/>
        <v>chronic</v>
      </c>
      <c r="AN77" s="8" t="str">
        <f t="shared" si="8"/>
        <v>y</v>
      </c>
      <c r="AO77" s="78" t="str">
        <f t="shared" si="11"/>
        <v>Biomass (length)</v>
      </c>
      <c r="AP77" s="83" t="s">
        <v>344</v>
      </c>
      <c r="AQ77" s="6">
        <f t="shared" si="1"/>
        <v>21</v>
      </c>
      <c r="AR77" s="84" t="s">
        <v>356</v>
      </c>
      <c r="AS77" s="28"/>
      <c r="AT77" s="117">
        <f t="shared" si="33"/>
        <v>6.4</v>
      </c>
      <c r="AU77" s="139">
        <f>GEOMEAN(AT77:AT78)</f>
        <v>13.145341380123988</v>
      </c>
      <c r="AV77" s="91">
        <f>MIN(AU77:AU79)</f>
        <v>2.4494897427831779</v>
      </c>
      <c r="AW77" s="22"/>
    </row>
    <row r="78" spans="1:49" s="19" customFormat="1" x14ac:dyDescent="0.2">
      <c r="A78" s="160" t="s">
        <v>208</v>
      </c>
      <c r="B78" s="10" t="s">
        <v>248</v>
      </c>
      <c r="C78" s="28"/>
      <c r="D78" s="19" t="s">
        <v>323</v>
      </c>
      <c r="E78" s="69" t="s">
        <v>250</v>
      </c>
      <c r="F78" s="10" t="s">
        <v>241</v>
      </c>
      <c r="G78" s="32" t="s">
        <v>373</v>
      </c>
      <c r="H78" s="10" t="s">
        <v>71</v>
      </c>
      <c r="I78" s="63" t="s">
        <v>251</v>
      </c>
      <c r="J78" s="28"/>
      <c r="K78" s="10" t="s">
        <v>133</v>
      </c>
      <c r="L78" s="10" t="s">
        <v>23</v>
      </c>
      <c r="M78" s="10">
        <v>27</v>
      </c>
      <c r="N78" s="10">
        <v>21</v>
      </c>
      <c r="O78" s="10" t="s">
        <v>76</v>
      </c>
      <c r="P78" s="10" t="s">
        <v>77</v>
      </c>
      <c r="Q78" s="28"/>
      <c r="R78" s="28"/>
      <c r="S78" s="28"/>
      <c r="T78" s="43">
        <f>M78</f>
        <v>27</v>
      </c>
      <c r="U78" s="10" t="s">
        <v>79</v>
      </c>
      <c r="W78" s="67" t="s">
        <v>323</v>
      </c>
      <c r="X78" s="32" t="s">
        <v>297</v>
      </c>
      <c r="Y78" s="32" t="s">
        <v>84</v>
      </c>
      <c r="Z78" s="32">
        <v>19</v>
      </c>
      <c r="AA78" s="32">
        <v>166</v>
      </c>
      <c r="AB78" s="32" t="s">
        <v>290</v>
      </c>
      <c r="AC78" s="28"/>
      <c r="AD78" s="4" t="s">
        <v>23</v>
      </c>
      <c r="AE78" s="10">
        <f>VLOOKUP(AD78,$BD$10:$BE$16,2,FALSE)</f>
        <v>1</v>
      </c>
      <c r="AF78" s="10">
        <f>T78/AE78</f>
        <v>27</v>
      </c>
      <c r="AG78" s="19" t="str">
        <f>P78</f>
        <v>chronic</v>
      </c>
      <c r="AH78" s="10">
        <f>VLOOKUP(AG78,$BD$24:$BE$26,2,FALSE)</f>
        <v>1</v>
      </c>
      <c r="AI78" s="21">
        <f>AF78/AH78</f>
        <v>27</v>
      </c>
      <c r="AK78" s="5" t="str">
        <f>L78</f>
        <v>NOEC</v>
      </c>
      <c r="AL78" s="8" t="s">
        <v>24</v>
      </c>
      <c r="AM78" s="8" t="str">
        <f>AG78</f>
        <v>chronic</v>
      </c>
      <c r="AN78" s="8" t="str">
        <f>IF(AM78="chronic","y","n")</f>
        <v>y</v>
      </c>
      <c r="AO78" s="78" t="str">
        <f>K78</f>
        <v>Biomass (length)</v>
      </c>
      <c r="AP78" s="83" t="s">
        <v>344</v>
      </c>
      <c r="AQ78" s="6">
        <f>N78</f>
        <v>21</v>
      </c>
      <c r="AR78" s="84" t="s">
        <v>356</v>
      </c>
      <c r="AS78" s="28"/>
      <c r="AT78" s="117">
        <f t="shared" si="33"/>
        <v>27</v>
      </c>
      <c r="AU78" s="110"/>
      <c r="AW78" s="22"/>
    </row>
    <row r="79" spans="1:49" s="19" customFormat="1" x14ac:dyDescent="0.2">
      <c r="A79" s="160" t="s">
        <v>201</v>
      </c>
      <c r="B79" s="10" t="s">
        <v>247</v>
      </c>
      <c r="C79" s="28"/>
      <c r="D79" s="19" t="s">
        <v>322</v>
      </c>
      <c r="E79" s="69" t="s">
        <v>250</v>
      </c>
      <c r="F79" s="10" t="s">
        <v>241</v>
      </c>
      <c r="G79" s="32" t="s">
        <v>373</v>
      </c>
      <c r="H79" s="10" t="s">
        <v>71</v>
      </c>
      <c r="I79" s="63" t="s">
        <v>251</v>
      </c>
      <c r="J79" s="28"/>
      <c r="K79" s="10" t="s">
        <v>134</v>
      </c>
      <c r="L79" s="10" t="s">
        <v>23</v>
      </c>
      <c r="M79" s="10">
        <v>2.4</v>
      </c>
      <c r="N79" s="10">
        <v>14</v>
      </c>
      <c r="O79" s="10" t="s">
        <v>76</v>
      </c>
      <c r="P79" s="10" t="s">
        <v>77</v>
      </c>
      <c r="Q79" s="28"/>
      <c r="R79" s="28"/>
      <c r="S79" s="28"/>
      <c r="T79" s="86">
        <f t="shared" si="30"/>
        <v>2.4</v>
      </c>
      <c r="U79" s="10" t="s">
        <v>79</v>
      </c>
      <c r="W79" s="67" t="s">
        <v>322</v>
      </c>
      <c r="X79" s="32" t="s">
        <v>297</v>
      </c>
      <c r="Y79" s="32" t="s">
        <v>84</v>
      </c>
      <c r="Z79" s="32">
        <v>24</v>
      </c>
      <c r="AA79" s="32">
        <v>170</v>
      </c>
      <c r="AB79" s="32" t="s">
        <v>289</v>
      </c>
      <c r="AC79" s="28"/>
      <c r="AD79" s="4" t="s">
        <v>23</v>
      </c>
      <c r="AE79" s="10">
        <f t="shared" si="13"/>
        <v>1</v>
      </c>
      <c r="AF79" s="10">
        <f t="shared" si="6"/>
        <v>2.4</v>
      </c>
      <c r="AG79" s="19" t="str">
        <f t="shared" si="2"/>
        <v>chronic</v>
      </c>
      <c r="AH79" s="10">
        <f t="shared" si="31"/>
        <v>1</v>
      </c>
      <c r="AI79" s="21">
        <f t="shared" si="7"/>
        <v>2.4</v>
      </c>
      <c r="AK79" s="5" t="str">
        <f t="shared" si="3"/>
        <v>NOEC</v>
      </c>
      <c r="AL79" s="8" t="s">
        <v>24</v>
      </c>
      <c r="AM79" s="8" t="str">
        <f t="shared" si="4"/>
        <v>chronic</v>
      </c>
      <c r="AN79" s="8" t="str">
        <f t="shared" si="8"/>
        <v>y</v>
      </c>
      <c r="AO79" s="78" t="str">
        <f t="shared" si="11"/>
        <v>Biomass (dry weight)</v>
      </c>
      <c r="AP79" s="83" t="s">
        <v>344</v>
      </c>
      <c r="AQ79" s="6">
        <f t="shared" si="1"/>
        <v>14</v>
      </c>
      <c r="AR79" s="84" t="s">
        <v>354</v>
      </c>
      <c r="AS79" s="28"/>
      <c r="AT79" s="117">
        <f t="shared" si="33"/>
        <v>2.4</v>
      </c>
      <c r="AU79" s="140">
        <f>GEOMEAN(AT79:AT80)</f>
        <v>2.4494897427831779</v>
      </c>
      <c r="AW79" s="22"/>
    </row>
    <row r="80" spans="1:49" s="19" customFormat="1" x14ac:dyDescent="0.2">
      <c r="A80" s="160" t="s">
        <v>205</v>
      </c>
      <c r="B80" s="10" t="s">
        <v>247</v>
      </c>
      <c r="C80" s="28"/>
      <c r="D80" s="19" t="s">
        <v>322</v>
      </c>
      <c r="E80" s="69" t="s">
        <v>250</v>
      </c>
      <c r="F80" s="10" t="s">
        <v>241</v>
      </c>
      <c r="G80" s="32" t="s">
        <v>373</v>
      </c>
      <c r="H80" s="10" t="s">
        <v>71</v>
      </c>
      <c r="I80" s="63" t="s">
        <v>251</v>
      </c>
      <c r="J80" s="28"/>
      <c r="K80" s="10" t="s">
        <v>134</v>
      </c>
      <c r="L80" s="10" t="s">
        <v>23</v>
      </c>
      <c r="M80" s="10">
        <v>2.5</v>
      </c>
      <c r="N80" s="10">
        <v>14</v>
      </c>
      <c r="O80" s="10" t="s">
        <v>76</v>
      </c>
      <c r="P80" s="10" t="s">
        <v>77</v>
      </c>
      <c r="Q80" s="28"/>
      <c r="R80" s="28"/>
      <c r="S80" s="28"/>
      <c r="T80" s="86">
        <f t="shared" si="30"/>
        <v>2.5</v>
      </c>
      <c r="U80" s="10" t="s">
        <v>79</v>
      </c>
      <c r="W80" s="67" t="s">
        <v>322</v>
      </c>
      <c r="X80" s="32" t="s">
        <v>297</v>
      </c>
      <c r="Y80" s="32" t="s">
        <v>84</v>
      </c>
      <c r="Z80" s="32">
        <v>24</v>
      </c>
      <c r="AA80" s="32">
        <v>170</v>
      </c>
      <c r="AB80" s="32" t="s">
        <v>289</v>
      </c>
      <c r="AC80" s="28"/>
      <c r="AD80" s="4" t="s">
        <v>23</v>
      </c>
      <c r="AE80" s="10">
        <f t="shared" si="13"/>
        <v>1</v>
      </c>
      <c r="AF80" s="10">
        <f t="shared" si="6"/>
        <v>2.5</v>
      </c>
      <c r="AG80" s="19" t="str">
        <f t="shared" si="2"/>
        <v>chronic</v>
      </c>
      <c r="AH80" s="10">
        <f t="shared" si="31"/>
        <v>1</v>
      </c>
      <c r="AI80" s="21">
        <f t="shared" si="7"/>
        <v>2.5</v>
      </c>
      <c r="AK80" s="5" t="str">
        <f t="shared" si="3"/>
        <v>NOEC</v>
      </c>
      <c r="AL80" s="8" t="s">
        <v>24</v>
      </c>
      <c r="AM80" s="8" t="str">
        <f t="shared" si="4"/>
        <v>chronic</v>
      </c>
      <c r="AN80" s="8" t="str">
        <f t="shared" si="8"/>
        <v>y</v>
      </c>
      <c r="AO80" s="78" t="str">
        <f t="shared" si="11"/>
        <v>Biomass (dry weight)</v>
      </c>
      <c r="AP80" s="83" t="s">
        <v>344</v>
      </c>
      <c r="AQ80" s="6">
        <f t="shared" ref="AQ80:AQ124" si="34">N80</f>
        <v>14</v>
      </c>
      <c r="AR80" s="84" t="s">
        <v>354</v>
      </c>
      <c r="AS80" s="28"/>
      <c r="AT80" s="117">
        <f t="shared" si="33"/>
        <v>2.5</v>
      </c>
      <c r="AU80" s="110"/>
      <c r="AW80" s="22"/>
    </row>
    <row r="81" spans="1:52" s="19" customFormat="1" ht="14" x14ac:dyDescent="0.2">
      <c r="A81" s="160"/>
      <c r="B81" s="10"/>
      <c r="C81" s="28"/>
      <c r="E81" s="10"/>
      <c r="F81" s="10"/>
      <c r="G81" s="10"/>
      <c r="I81" s="43"/>
      <c r="J81" s="28"/>
      <c r="K81" s="10"/>
      <c r="L81" s="10"/>
      <c r="M81" s="10"/>
      <c r="N81" s="10"/>
      <c r="O81" s="10"/>
      <c r="Q81" s="28"/>
      <c r="R81" s="28"/>
      <c r="S81" s="28"/>
      <c r="T81" s="43"/>
      <c r="U81" s="10"/>
      <c r="W81" s="67"/>
      <c r="X81" s="32"/>
      <c r="Y81" s="32"/>
      <c r="Z81" s="32"/>
      <c r="AA81" s="32"/>
      <c r="AB81" s="32"/>
      <c r="AC81" s="28"/>
      <c r="AD81" s="4"/>
      <c r="AE81" s="10"/>
      <c r="AF81" s="10"/>
      <c r="AH81" s="10"/>
      <c r="AI81" s="21"/>
      <c r="AK81" s="5"/>
      <c r="AL81" s="8"/>
      <c r="AM81" s="8"/>
      <c r="AN81" s="8"/>
      <c r="AO81" s="78"/>
      <c r="AP81" s="83"/>
      <c r="AQ81" s="6"/>
      <c r="AR81" s="84"/>
      <c r="AS81" s="28"/>
      <c r="AT81" s="84"/>
      <c r="AU81" s="110"/>
      <c r="AW81" s="22"/>
    </row>
    <row r="82" spans="1:52" s="19" customFormat="1" x14ac:dyDescent="0.2">
      <c r="A82" s="160" t="s">
        <v>211</v>
      </c>
      <c r="B82" s="10" t="s">
        <v>258</v>
      </c>
      <c r="C82" s="28"/>
      <c r="D82" s="19" t="s">
        <v>325</v>
      </c>
      <c r="E82" s="69" t="s">
        <v>263</v>
      </c>
      <c r="F82" s="10" t="s">
        <v>270</v>
      </c>
      <c r="G82" s="10" t="s">
        <v>269</v>
      </c>
      <c r="H82" s="10" t="s">
        <v>271</v>
      </c>
      <c r="I82" s="43" t="s">
        <v>272</v>
      </c>
      <c r="J82" s="28"/>
      <c r="K82" s="10" t="s">
        <v>276</v>
      </c>
      <c r="L82" s="10" t="s">
        <v>23</v>
      </c>
      <c r="M82" s="10">
        <v>6.1</v>
      </c>
      <c r="N82" s="10">
        <v>28</v>
      </c>
      <c r="O82" s="10" t="s">
        <v>76</v>
      </c>
      <c r="P82" s="10" t="s">
        <v>77</v>
      </c>
      <c r="Q82" s="28"/>
      <c r="R82" s="28"/>
      <c r="S82" s="28"/>
      <c r="T82" s="86">
        <f t="shared" si="30"/>
        <v>6.1</v>
      </c>
      <c r="U82" s="10" t="s">
        <v>79</v>
      </c>
      <c r="W82" s="67" t="s">
        <v>325</v>
      </c>
      <c r="X82" s="32" t="s">
        <v>297</v>
      </c>
      <c r="Y82" s="162" t="s">
        <v>109</v>
      </c>
      <c r="Z82" s="32" t="s">
        <v>295</v>
      </c>
      <c r="AA82" s="32">
        <v>23</v>
      </c>
      <c r="AB82" s="32" t="s">
        <v>291</v>
      </c>
      <c r="AC82" s="28"/>
      <c r="AD82" s="4" t="s">
        <v>23</v>
      </c>
      <c r="AE82" s="10">
        <f t="shared" si="13"/>
        <v>1</v>
      </c>
      <c r="AF82" s="10">
        <f t="shared" ref="AF82:AF129" si="35">T82/AE82</f>
        <v>6.1</v>
      </c>
      <c r="AG82" s="19" t="str">
        <f t="shared" ref="AG82:AG127" si="36">P82</f>
        <v>chronic</v>
      </c>
      <c r="AH82" s="10">
        <f>VLOOKUP(AG82,$BD$24:$BE$26,2,FALSE)</f>
        <v>1</v>
      </c>
      <c r="AI82" s="21">
        <f t="shared" ref="AI82:AI129" si="37">AF82/AH82</f>
        <v>6.1</v>
      </c>
      <c r="AK82" s="5" t="str">
        <f t="shared" ref="AK82:AK129" si="38">L82</f>
        <v>NOEC</v>
      </c>
      <c r="AL82" s="8" t="s">
        <v>24</v>
      </c>
      <c r="AM82" s="8" t="str">
        <f t="shared" ref="AM82:AM129" si="39">AG82</f>
        <v>chronic</v>
      </c>
      <c r="AN82" s="8" t="str">
        <f t="shared" ref="AN82:AN129" si="40">IF(AM82="chronic","y","n")</f>
        <v>y</v>
      </c>
      <c r="AO82" s="78" t="str">
        <f t="shared" si="11"/>
        <v>biomass (dry weight)</v>
      </c>
      <c r="AP82" s="83" t="s">
        <v>18</v>
      </c>
      <c r="AQ82" s="6">
        <f t="shared" si="34"/>
        <v>28</v>
      </c>
      <c r="AR82" s="84" t="s">
        <v>19</v>
      </c>
      <c r="AS82" s="28"/>
      <c r="AT82" s="117">
        <f>AI82</f>
        <v>6.1</v>
      </c>
      <c r="AU82" s="128">
        <f>GEOMEAN(AT82)</f>
        <v>6.1</v>
      </c>
      <c r="AV82" s="91">
        <f>MIN(AU82)</f>
        <v>6.1</v>
      </c>
      <c r="AW82" s="114">
        <f>MIN(AV82)</f>
        <v>6.1</v>
      </c>
      <c r="AY82" s="19" t="s">
        <v>403</v>
      </c>
    </row>
    <row r="83" spans="1:52" s="19" customFormat="1" ht="14" x14ac:dyDescent="0.2">
      <c r="A83" s="160"/>
      <c r="B83" s="10"/>
      <c r="C83" s="28"/>
      <c r="E83" s="69"/>
      <c r="F83" s="10"/>
      <c r="G83" s="10"/>
      <c r="H83" s="10"/>
      <c r="I83" s="43"/>
      <c r="J83" s="28"/>
      <c r="K83" s="10"/>
      <c r="L83" s="10"/>
      <c r="M83" s="10"/>
      <c r="N83" s="10"/>
      <c r="O83" s="10"/>
      <c r="P83" s="10"/>
      <c r="Q83" s="28"/>
      <c r="R83" s="28"/>
      <c r="S83" s="28"/>
      <c r="T83" s="43"/>
      <c r="U83" s="10"/>
      <c r="W83" s="67"/>
      <c r="X83" s="32"/>
      <c r="Y83" s="32"/>
      <c r="Z83" s="32"/>
      <c r="AA83" s="32"/>
      <c r="AB83" s="32"/>
      <c r="AC83" s="28"/>
      <c r="AD83" s="4"/>
      <c r="AE83" s="10"/>
      <c r="AF83" s="10"/>
      <c r="AH83" s="10"/>
      <c r="AI83" s="21"/>
      <c r="AK83" s="5"/>
      <c r="AL83" s="8"/>
      <c r="AM83" s="8"/>
      <c r="AN83" s="8"/>
      <c r="AO83" s="78"/>
      <c r="AP83" s="83"/>
      <c r="AQ83" s="6"/>
      <c r="AR83" s="84"/>
      <c r="AS83" s="28"/>
      <c r="AT83" s="84"/>
      <c r="AU83" s="110"/>
      <c r="AW83" s="22"/>
    </row>
    <row r="84" spans="1:52" s="19" customFormat="1" ht="12.75" customHeight="1" x14ac:dyDescent="0.2">
      <c r="A84" s="160" t="s">
        <v>212</v>
      </c>
      <c r="B84" s="10" t="s">
        <v>259</v>
      </c>
      <c r="C84" s="28"/>
      <c r="D84" s="19" t="s">
        <v>326</v>
      </c>
      <c r="E84" s="69" t="s">
        <v>264</v>
      </c>
      <c r="F84" s="10" t="s">
        <v>270</v>
      </c>
      <c r="G84" s="10" t="s">
        <v>269</v>
      </c>
      <c r="H84" s="10" t="s">
        <v>271</v>
      </c>
      <c r="I84" s="43" t="s">
        <v>273</v>
      </c>
      <c r="J84" s="28"/>
      <c r="K84" s="10" t="s">
        <v>277</v>
      </c>
      <c r="L84" s="10" t="s">
        <v>30</v>
      </c>
      <c r="M84" s="10">
        <v>1.4</v>
      </c>
      <c r="N84" s="10">
        <v>7</v>
      </c>
      <c r="O84" s="10" t="s">
        <v>76</v>
      </c>
      <c r="P84" s="10" t="s">
        <v>77</v>
      </c>
      <c r="Q84" s="28"/>
      <c r="R84" s="28"/>
      <c r="S84" s="28"/>
      <c r="T84" s="86">
        <f t="shared" si="30"/>
        <v>1.4</v>
      </c>
      <c r="U84" s="10" t="s">
        <v>79</v>
      </c>
      <c r="W84" s="67" t="s">
        <v>326</v>
      </c>
      <c r="X84" s="32" t="s">
        <v>297</v>
      </c>
      <c r="Y84" s="32" t="s">
        <v>392</v>
      </c>
      <c r="Z84" s="32">
        <v>25</v>
      </c>
      <c r="AA84" s="32">
        <v>81</v>
      </c>
      <c r="AB84" s="32" t="s">
        <v>292</v>
      </c>
      <c r="AC84" s="28"/>
      <c r="AD84" s="4" t="s">
        <v>30</v>
      </c>
      <c r="AE84" s="10">
        <f t="shared" si="13"/>
        <v>1</v>
      </c>
      <c r="AF84" s="10">
        <f t="shared" si="35"/>
        <v>1.4</v>
      </c>
      <c r="AG84" s="19" t="str">
        <f t="shared" si="36"/>
        <v>chronic</v>
      </c>
      <c r="AH84" s="10">
        <f>VLOOKUP(AG84,$BD$24:$BE$26,2,FALSE)</f>
        <v>1</v>
      </c>
      <c r="AI84" s="21">
        <f t="shared" si="37"/>
        <v>1.4</v>
      </c>
      <c r="AK84" s="5" t="str">
        <f t="shared" si="38"/>
        <v>EC10</v>
      </c>
      <c r="AL84" s="8" t="s">
        <v>24</v>
      </c>
      <c r="AM84" s="8" t="str">
        <f t="shared" si="39"/>
        <v>chronic</v>
      </c>
      <c r="AN84" s="8" t="str">
        <f t="shared" si="40"/>
        <v>y</v>
      </c>
      <c r="AO84" s="78" t="str">
        <f t="shared" si="11"/>
        <v>Growth</v>
      </c>
      <c r="AP84" s="83" t="s">
        <v>18</v>
      </c>
      <c r="AQ84" s="6">
        <f t="shared" si="34"/>
        <v>7</v>
      </c>
      <c r="AR84" s="84" t="s">
        <v>19</v>
      </c>
      <c r="AS84" s="28"/>
      <c r="AT84" s="117">
        <f>AI84</f>
        <v>1.4</v>
      </c>
      <c r="AU84" s="128">
        <f>GEOMEAN(AT84)</f>
        <v>1.4</v>
      </c>
      <c r="AV84" s="91">
        <f>MIN(AU84)</f>
        <v>1.4</v>
      </c>
      <c r="AW84" s="114">
        <f>MIN(AV84)</f>
        <v>1.4</v>
      </c>
      <c r="AY84" s="172" t="s">
        <v>418</v>
      </c>
    </row>
    <row r="85" spans="1:52" s="19" customFormat="1" x14ac:dyDescent="0.2">
      <c r="A85" s="160" t="s">
        <v>213</v>
      </c>
      <c r="B85" s="10" t="s">
        <v>259</v>
      </c>
      <c r="C85" s="28"/>
      <c r="D85" s="19" t="s">
        <v>326</v>
      </c>
      <c r="E85" s="69" t="s">
        <v>264</v>
      </c>
      <c r="F85" s="10" t="s">
        <v>270</v>
      </c>
      <c r="G85" s="10" t="s">
        <v>269</v>
      </c>
      <c r="H85" s="10" t="s">
        <v>271</v>
      </c>
      <c r="I85" s="43" t="s">
        <v>273</v>
      </c>
      <c r="J85" s="28"/>
      <c r="K85" s="10" t="s">
        <v>277</v>
      </c>
      <c r="L85" s="10" t="s">
        <v>23</v>
      </c>
      <c r="M85" s="10">
        <v>3.6</v>
      </c>
      <c r="N85" s="10">
        <v>7</v>
      </c>
      <c r="O85" s="10" t="s">
        <v>76</v>
      </c>
      <c r="P85" s="10" t="s">
        <v>77</v>
      </c>
      <c r="Q85" s="28"/>
      <c r="R85" s="28"/>
      <c r="S85" s="28"/>
      <c r="T85" s="86">
        <f t="shared" si="30"/>
        <v>3.6</v>
      </c>
      <c r="U85" s="10" t="s">
        <v>79</v>
      </c>
      <c r="W85" s="67" t="s">
        <v>326</v>
      </c>
      <c r="X85" s="32" t="s">
        <v>297</v>
      </c>
      <c r="Y85" s="32" t="s">
        <v>392</v>
      </c>
      <c r="Z85" s="32">
        <v>25</v>
      </c>
      <c r="AA85" s="32">
        <v>81</v>
      </c>
      <c r="AB85" s="32" t="s">
        <v>292</v>
      </c>
      <c r="AC85" s="28"/>
      <c r="AD85" s="4" t="s">
        <v>23</v>
      </c>
      <c r="AE85" s="10">
        <f t="shared" si="13"/>
        <v>1</v>
      </c>
      <c r="AF85" s="10">
        <f t="shared" si="35"/>
        <v>3.6</v>
      </c>
      <c r="AG85" s="19" t="str">
        <f t="shared" si="36"/>
        <v>chronic</v>
      </c>
      <c r="AH85" s="10">
        <f>VLOOKUP(AG85,$BD$24:$BE$26,2,FALSE)</f>
        <v>1</v>
      </c>
      <c r="AI85" s="21">
        <f t="shared" si="37"/>
        <v>3.6</v>
      </c>
      <c r="AK85" s="5" t="str">
        <f t="shared" si="38"/>
        <v>NOEC</v>
      </c>
      <c r="AL85" s="8" t="s">
        <v>24</v>
      </c>
      <c r="AM85" s="8" t="str">
        <f t="shared" si="39"/>
        <v>chronic</v>
      </c>
      <c r="AN85" s="8" t="str">
        <f t="shared" si="40"/>
        <v>y</v>
      </c>
      <c r="AO85" s="9" t="s">
        <v>382</v>
      </c>
      <c r="AP85" s="94"/>
      <c r="AQ85" s="116"/>
      <c r="AR85" s="93"/>
      <c r="AS85" s="28"/>
      <c r="AT85" s="94"/>
      <c r="AU85" s="109"/>
      <c r="AV85" s="93"/>
      <c r="AW85" s="103"/>
      <c r="AY85" s="172"/>
    </row>
    <row r="86" spans="1:52" s="19" customFormat="1" ht="14" x14ac:dyDescent="0.2">
      <c r="A86" s="160"/>
      <c r="B86" s="10"/>
      <c r="C86" s="28"/>
      <c r="E86" s="69"/>
      <c r="F86" s="10"/>
      <c r="G86" s="10"/>
      <c r="H86" s="10"/>
      <c r="I86" s="43"/>
      <c r="J86" s="28"/>
      <c r="K86" s="10"/>
      <c r="L86" s="10"/>
      <c r="M86" s="10"/>
      <c r="N86" s="10"/>
      <c r="O86" s="10"/>
      <c r="P86" s="10"/>
      <c r="Q86" s="28"/>
      <c r="R86" s="28"/>
      <c r="S86" s="28"/>
      <c r="T86" s="43"/>
      <c r="U86" s="10"/>
      <c r="W86" s="67"/>
      <c r="X86" s="32"/>
      <c r="Y86" s="32"/>
      <c r="Z86" s="32"/>
      <c r="AA86" s="32"/>
      <c r="AB86" s="32"/>
      <c r="AC86" s="28"/>
      <c r="AD86" s="4"/>
      <c r="AE86" s="10"/>
      <c r="AF86" s="10"/>
      <c r="AH86" s="10"/>
      <c r="AI86" s="21"/>
      <c r="AK86" s="5"/>
      <c r="AL86" s="8"/>
      <c r="AM86" s="8"/>
      <c r="AN86" s="8"/>
      <c r="AO86" s="78"/>
      <c r="AP86" s="83"/>
      <c r="AQ86" s="6"/>
      <c r="AR86" s="84"/>
      <c r="AS86" s="28"/>
      <c r="AT86" s="84"/>
      <c r="AU86" s="110"/>
      <c r="AW86" s="22"/>
      <c r="AY86" s="169"/>
    </row>
    <row r="87" spans="1:52" s="19" customFormat="1" x14ac:dyDescent="0.2">
      <c r="A87" s="161" t="s">
        <v>214</v>
      </c>
      <c r="B87" s="64" t="s">
        <v>260</v>
      </c>
      <c r="C87" s="70"/>
      <c r="D87" s="19" t="s">
        <v>327</v>
      </c>
      <c r="E87" s="71" t="s">
        <v>265</v>
      </c>
      <c r="F87" s="64" t="s">
        <v>270</v>
      </c>
      <c r="G87" s="64" t="s">
        <v>269</v>
      </c>
      <c r="H87" s="64" t="s">
        <v>271</v>
      </c>
      <c r="I87" s="73" t="s">
        <v>274</v>
      </c>
      <c r="J87" s="70"/>
      <c r="K87" s="64" t="s">
        <v>278</v>
      </c>
      <c r="L87" s="64" t="s">
        <v>23</v>
      </c>
      <c r="M87" s="64">
        <v>8</v>
      </c>
      <c r="N87" s="64">
        <v>7</v>
      </c>
      <c r="O87" s="64" t="s">
        <v>76</v>
      </c>
      <c r="P87" s="64" t="s">
        <v>77</v>
      </c>
      <c r="Q87" s="70"/>
      <c r="R87" s="70"/>
      <c r="S87" s="70"/>
      <c r="T87" s="73">
        <f t="shared" si="30"/>
        <v>8</v>
      </c>
      <c r="U87" s="64" t="s">
        <v>257</v>
      </c>
      <c r="W87" s="67" t="s">
        <v>327</v>
      </c>
      <c r="X87" s="32" t="s">
        <v>297</v>
      </c>
      <c r="Y87" s="32">
        <v>47</v>
      </c>
      <c r="Z87" s="32">
        <v>24</v>
      </c>
      <c r="AA87" s="32" t="s">
        <v>84</v>
      </c>
      <c r="AB87" s="32" t="s">
        <v>273</v>
      </c>
      <c r="AC87" s="28"/>
      <c r="AD87" s="4" t="s">
        <v>23</v>
      </c>
      <c r="AE87" s="10">
        <f t="shared" si="13"/>
        <v>1</v>
      </c>
      <c r="AF87" s="10">
        <f t="shared" si="35"/>
        <v>8</v>
      </c>
      <c r="AG87" s="19" t="str">
        <f t="shared" si="36"/>
        <v>chronic</v>
      </c>
      <c r="AH87" s="10">
        <f>VLOOKUP(AG87,$BD$24:$BE$26,2,FALSE)</f>
        <v>1</v>
      </c>
      <c r="AI87" s="21">
        <f t="shared" si="37"/>
        <v>8</v>
      </c>
      <c r="AK87" s="5" t="str">
        <f t="shared" si="38"/>
        <v>NOEC</v>
      </c>
      <c r="AL87" s="8" t="s">
        <v>24</v>
      </c>
      <c r="AM87" s="8" t="str">
        <f t="shared" si="39"/>
        <v>chronic</v>
      </c>
      <c r="AN87" s="8" t="str">
        <f t="shared" si="40"/>
        <v>y</v>
      </c>
      <c r="AO87" s="173" t="s">
        <v>419</v>
      </c>
      <c r="AP87" s="173"/>
      <c r="AQ87" s="173"/>
      <c r="AR87" s="173"/>
      <c r="AS87" s="28"/>
      <c r="AT87" s="146"/>
      <c r="AU87" s="146"/>
      <c r="AV87" s="147"/>
      <c r="AW87" s="148"/>
      <c r="AY87" s="19" t="s">
        <v>401</v>
      </c>
      <c r="AZ87" s="187" t="s">
        <v>422</v>
      </c>
    </row>
    <row r="88" spans="1:52" s="19" customFormat="1" x14ac:dyDescent="0.2">
      <c r="A88" s="161" t="s">
        <v>215</v>
      </c>
      <c r="B88" s="64" t="s">
        <v>260</v>
      </c>
      <c r="C88" s="70"/>
      <c r="D88" s="19" t="s">
        <v>327</v>
      </c>
      <c r="E88" s="71" t="s">
        <v>265</v>
      </c>
      <c r="F88" s="64" t="s">
        <v>270</v>
      </c>
      <c r="G88" s="64" t="s">
        <v>269</v>
      </c>
      <c r="H88" s="64" t="s">
        <v>271</v>
      </c>
      <c r="I88" s="73" t="s">
        <v>274</v>
      </c>
      <c r="J88" s="70"/>
      <c r="K88" s="64" t="s">
        <v>276</v>
      </c>
      <c r="L88" s="64" t="s">
        <v>23</v>
      </c>
      <c r="M88" s="64">
        <v>32</v>
      </c>
      <c r="N88" s="64">
        <v>7</v>
      </c>
      <c r="O88" s="64" t="s">
        <v>76</v>
      </c>
      <c r="P88" s="64" t="s">
        <v>77</v>
      </c>
      <c r="Q88" s="70"/>
      <c r="R88" s="70"/>
      <c r="S88" s="70"/>
      <c r="T88" s="73">
        <f t="shared" si="30"/>
        <v>32</v>
      </c>
      <c r="U88" s="64" t="s">
        <v>257</v>
      </c>
      <c r="W88" s="67" t="s">
        <v>327</v>
      </c>
      <c r="X88" s="32" t="s">
        <v>297</v>
      </c>
      <c r="Y88" s="32">
        <v>47</v>
      </c>
      <c r="Z88" s="32">
        <v>24</v>
      </c>
      <c r="AA88" s="32" t="s">
        <v>84</v>
      </c>
      <c r="AB88" s="32" t="s">
        <v>273</v>
      </c>
      <c r="AC88" s="28"/>
      <c r="AD88" s="4" t="s">
        <v>23</v>
      </c>
      <c r="AE88" s="10">
        <f t="shared" si="13"/>
        <v>1</v>
      </c>
      <c r="AF88" s="10">
        <f t="shared" si="35"/>
        <v>32</v>
      </c>
      <c r="AG88" s="19" t="str">
        <f t="shared" si="36"/>
        <v>chronic</v>
      </c>
      <c r="AH88" s="10">
        <f>VLOOKUP(AG88,$BD$24:$BE$26,2,FALSE)</f>
        <v>1</v>
      </c>
      <c r="AI88" s="21">
        <f t="shared" si="37"/>
        <v>32</v>
      </c>
      <c r="AK88" s="5" t="str">
        <f t="shared" si="38"/>
        <v>NOEC</v>
      </c>
      <c r="AL88" s="8" t="s">
        <v>24</v>
      </c>
      <c r="AM88" s="8" t="str">
        <f t="shared" si="39"/>
        <v>chronic</v>
      </c>
      <c r="AN88" s="8" t="str">
        <f t="shared" si="40"/>
        <v>y</v>
      </c>
      <c r="AO88" s="173"/>
      <c r="AP88" s="173"/>
      <c r="AQ88" s="173"/>
      <c r="AR88" s="173"/>
      <c r="AS88" s="28"/>
      <c r="AT88" s="109"/>
      <c r="AU88" s="109"/>
      <c r="AV88" s="147"/>
      <c r="AW88" s="103"/>
      <c r="AZ88" s="187"/>
    </row>
    <row r="89" spans="1:52" s="19" customFormat="1" x14ac:dyDescent="0.2">
      <c r="A89" s="161" t="s">
        <v>216</v>
      </c>
      <c r="B89" s="64" t="s">
        <v>260</v>
      </c>
      <c r="C89" s="70"/>
      <c r="D89" s="19" t="s">
        <v>327</v>
      </c>
      <c r="E89" s="71" t="s">
        <v>265</v>
      </c>
      <c r="F89" s="64" t="s">
        <v>270</v>
      </c>
      <c r="G89" s="64" t="s">
        <v>269</v>
      </c>
      <c r="H89" s="64" t="s">
        <v>271</v>
      </c>
      <c r="I89" s="73" t="s">
        <v>274</v>
      </c>
      <c r="J89" s="70"/>
      <c r="K89" s="64" t="s">
        <v>279</v>
      </c>
      <c r="L89" s="64" t="s">
        <v>23</v>
      </c>
      <c r="M89" s="64">
        <v>8</v>
      </c>
      <c r="N89" s="64">
        <v>7</v>
      </c>
      <c r="O89" s="64" t="s">
        <v>76</v>
      </c>
      <c r="P89" s="64" t="s">
        <v>77</v>
      </c>
      <c r="Q89" s="70"/>
      <c r="R89" s="70"/>
      <c r="S89" s="70"/>
      <c r="T89" s="73">
        <f t="shared" si="30"/>
        <v>8</v>
      </c>
      <c r="U89" s="64" t="s">
        <v>257</v>
      </c>
      <c r="W89" s="67" t="s">
        <v>327</v>
      </c>
      <c r="X89" s="32" t="s">
        <v>297</v>
      </c>
      <c r="Y89" s="32">
        <v>47</v>
      </c>
      <c r="Z89" s="32">
        <v>24</v>
      </c>
      <c r="AA89" s="29" t="s">
        <v>84</v>
      </c>
      <c r="AB89" s="32" t="s">
        <v>273</v>
      </c>
      <c r="AC89" s="28"/>
      <c r="AD89" s="4" t="s">
        <v>23</v>
      </c>
      <c r="AE89" s="10">
        <f t="shared" si="13"/>
        <v>1</v>
      </c>
      <c r="AF89" s="10">
        <f t="shared" si="35"/>
        <v>8</v>
      </c>
      <c r="AG89" s="19" t="str">
        <f t="shared" si="36"/>
        <v>chronic</v>
      </c>
      <c r="AH89" s="10">
        <f>VLOOKUP(AG89,$BD$24:$BE$26,2,FALSE)</f>
        <v>1</v>
      </c>
      <c r="AI89" s="21">
        <f t="shared" si="37"/>
        <v>8</v>
      </c>
      <c r="AK89" s="5" t="str">
        <f t="shared" si="38"/>
        <v>NOEC</v>
      </c>
      <c r="AL89" s="8" t="s">
        <v>24</v>
      </c>
      <c r="AM89" s="8" t="str">
        <f t="shared" si="39"/>
        <v>chronic</v>
      </c>
      <c r="AN89" s="8" t="str">
        <f t="shared" si="40"/>
        <v>y</v>
      </c>
      <c r="AO89" s="141"/>
      <c r="AP89" s="94"/>
      <c r="AQ89" s="116"/>
      <c r="AR89" s="94"/>
      <c r="AS89" s="28"/>
      <c r="AT89" s="146"/>
      <c r="AU89" s="146"/>
      <c r="AV89" s="147"/>
      <c r="AW89" s="103"/>
      <c r="AZ89" s="187"/>
    </row>
    <row r="90" spans="1:52" s="19" customFormat="1" ht="14" x14ac:dyDescent="0.2">
      <c r="A90" s="161"/>
      <c r="B90" s="64"/>
      <c r="C90" s="70"/>
      <c r="E90" s="71"/>
      <c r="F90" s="64"/>
      <c r="G90" s="64"/>
      <c r="H90" s="64"/>
      <c r="I90" s="73"/>
      <c r="J90" s="70"/>
      <c r="K90" s="64"/>
      <c r="L90" s="64"/>
      <c r="M90" s="64"/>
      <c r="N90" s="64"/>
      <c r="O90" s="64"/>
      <c r="P90" s="64"/>
      <c r="Q90" s="70"/>
      <c r="R90" s="70"/>
      <c r="S90" s="70"/>
      <c r="T90" s="73"/>
      <c r="U90" s="64"/>
      <c r="W90" s="67"/>
      <c r="X90" s="32"/>
      <c r="Y90" s="32"/>
      <c r="Z90" s="32"/>
      <c r="AA90" s="29"/>
      <c r="AB90" s="32"/>
      <c r="AC90" s="28"/>
      <c r="AD90" s="4"/>
      <c r="AE90" s="10"/>
      <c r="AF90" s="10"/>
      <c r="AH90" s="10"/>
      <c r="AI90" s="21"/>
      <c r="AK90" s="5"/>
      <c r="AL90" s="8"/>
      <c r="AM90" s="8"/>
      <c r="AN90" s="8"/>
      <c r="AO90" s="78"/>
      <c r="AP90" s="83"/>
      <c r="AQ90" s="6"/>
      <c r="AR90" s="84"/>
      <c r="AS90" s="28"/>
      <c r="AT90" s="109"/>
      <c r="AU90" s="109"/>
      <c r="AV90" s="93"/>
      <c r="AW90" s="103"/>
      <c r="AZ90" s="187"/>
    </row>
    <row r="91" spans="1:52" s="19" customFormat="1" x14ac:dyDescent="0.2">
      <c r="A91" s="161" t="s">
        <v>217</v>
      </c>
      <c r="B91" s="64" t="s">
        <v>260</v>
      </c>
      <c r="C91" s="70"/>
      <c r="D91" s="19" t="s">
        <v>327</v>
      </c>
      <c r="E91" s="71" t="s">
        <v>266</v>
      </c>
      <c r="F91" s="64" t="s">
        <v>270</v>
      </c>
      <c r="G91" s="64" t="s">
        <v>269</v>
      </c>
      <c r="H91" s="64" t="s">
        <v>271</v>
      </c>
      <c r="I91" s="73" t="s">
        <v>274</v>
      </c>
      <c r="J91" s="70"/>
      <c r="K91" s="64" t="s">
        <v>278</v>
      </c>
      <c r="L91" s="64" t="s">
        <v>23</v>
      </c>
      <c r="M91" s="64">
        <v>8</v>
      </c>
      <c r="N91" s="64">
        <v>7</v>
      </c>
      <c r="O91" s="64" t="s">
        <v>76</v>
      </c>
      <c r="P91" s="64" t="s">
        <v>77</v>
      </c>
      <c r="Q91" s="70"/>
      <c r="R91" s="70"/>
      <c r="S91" s="70"/>
      <c r="T91" s="73">
        <f t="shared" si="30"/>
        <v>8</v>
      </c>
      <c r="U91" s="64" t="s">
        <v>257</v>
      </c>
      <c r="W91" s="67" t="s">
        <v>327</v>
      </c>
      <c r="X91" s="32" t="s">
        <v>297</v>
      </c>
      <c r="Y91" s="32">
        <v>47</v>
      </c>
      <c r="Z91" s="32">
        <v>24</v>
      </c>
      <c r="AA91" s="32" t="s">
        <v>84</v>
      </c>
      <c r="AB91" s="32" t="s">
        <v>273</v>
      </c>
      <c r="AC91" s="28"/>
      <c r="AD91" s="4" t="s">
        <v>23</v>
      </c>
      <c r="AE91" s="10">
        <f t="shared" si="13"/>
        <v>1</v>
      </c>
      <c r="AF91" s="10">
        <f t="shared" si="35"/>
        <v>8</v>
      </c>
      <c r="AG91" s="19" t="str">
        <f t="shared" si="36"/>
        <v>chronic</v>
      </c>
      <c r="AH91" s="10">
        <f>VLOOKUP(AG91,$BD$24:$BE$26,2,FALSE)</f>
        <v>1</v>
      </c>
      <c r="AI91" s="21">
        <f t="shared" si="37"/>
        <v>8</v>
      </c>
      <c r="AK91" s="5" t="str">
        <f t="shared" si="38"/>
        <v>NOEC</v>
      </c>
      <c r="AL91" s="8" t="s">
        <v>24</v>
      </c>
      <c r="AM91" s="8" t="str">
        <f t="shared" si="39"/>
        <v>chronic</v>
      </c>
      <c r="AN91" s="8" t="str">
        <f t="shared" si="40"/>
        <v>y</v>
      </c>
      <c r="AO91" s="173" t="s">
        <v>419</v>
      </c>
      <c r="AP91" s="173"/>
      <c r="AQ91" s="173"/>
      <c r="AR91" s="173"/>
      <c r="AS91" s="28"/>
      <c r="AT91" s="146"/>
      <c r="AU91" s="146"/>
      <c r="AV91" s="147"/>
      <c r="AW91" s="148"/>
      <c r="AY91" s="19" t="s">
        <v>401</v>
      </c>
      <c r="AZ91" s="187"/>
    </row>
    <row r="92" spans="1:52" s="19" customFormat="1" x14ac:dyDescent="0.2">
      <c r="A92" s="161" t="s">
        <v>218</v>
      </c>
      <c r="B92" s="64" t="s">
        <v>260</v>
      </c>
      <c r="C92" s="70"/>
      <c r="D92" s="19" t="s">
        <v>327</v>
      </c>
      <c r="E92" s="71" t="s">
        <v>266</v>
      </c>
      <c r="F92" s="64" t="s">
        <v>270</v>
      </c>
      <c r="G92" s="64" t="s">
        <v>269</v>
      </c>
      <c r="H92" s="64" t="s">
        <v>271</v>
      </c>
      <c r="I92" s="73" t="s">
        <v>274</v>
      </c>
      <c r="J92" s="70"/>
      <c r="K92" s="64" t="s">
        <v>276</v>
      </c>
      <c r="L92" s="64" t="s">
        <v>23</v>
      </c>
      <c r="M92" s="64">
        <v>16</v>
      </c>
      <c r="N92" s="64">
        <v>7</v>
      </c>
      <c r="O92" s="64" t="s">
        <v>76</v>
      </c>
      <c r="P92" s="64" t="s">
        <v>77</v>
      </c>
      <c r="Q92" s="70"/>
      <c r="R92" s="70"/>
      <c r="S92" s="70"/>
      <c r="T92" s="73">
        <f t="shared" si="30"/>
        <v>16</v>
      </c>
      <c r="U92" s="64" t="s">
        <v>257</v>
      </c>
      <c r="W92" s="67" t="s">
        <v>327</v>
      </c>
      <c r="X92" s="32" t="s">
        <v>297</v>
      </c>
      <c r="Y92" s="32">
        <v>47</v>
      </c>
      <c r="Z92" s="32">
        <v>24</v>
      </c>
      <c r="AA92" s="32" t="s">
        <v>84</v>
      </c>
      <c r="AB92" s="32" t="s">
        <v>273</v>
      </c>
      <c r="AC92" s="28"/>
      <c r="AD92" s="4" t="s">
        <v>23</v>
      </c>
      <c r="AE92" s="10">
        <f t="shared" si="13"/>
        <v>1</v>
      </c>
      <c r="AF92" s="10">
        <f t="shared" si="35"/>
        <v>16</v>
      </c>
      <c r="AG92" s="19" t="str">
        <f t="shared" si="36"/>
        <v>chronic</v>
      </c>
      <c r="AH92" s="10">
        <f>VLOOKUP(AG92,$BD$24:$BE$26,2,FALSE)</f>
        <v>1</v>
      </c>
      <c r="AI92" s="21">
        <f t="shared" si="37"/>
        <v>16</v>
      </c>
      <c r="AK92" s="5" t="str">
        <f t="shared" si="38"/>
        <v>NOEC</v>
      </c>
      <c r="AL92" s="8" t="s">
        <v>24</v>
      </c>
      <c r="AM92" s="8" t="str">
        <f t="shared" si="39"/>
        <v>chronic</v>
      </c>
      <c r="AN92" s="8" t="str">
        <f t="shared" si="40"/>
        <v>y</v>
      </c>
      <c r="AO92" s="173"/>
      <c r="AP92" s="173"/>
      <c r="AQ92" s="173"/>
      <c r="AR92" s="173"/>
      <c r="AS92" s="28"/>
      <c r="AT92" s="109"/>
      <c r="AU92" s="109"/>
      <c r="AV92" s="147"/>
      <c r="AW92" s="103"/>
      <c r="AZ92" s="187"/>
    </row>
    <row r="93" spans="1:52" s="19" customFormat="1" x14ac:dyDescent="0.2">
      <c r="A93" s="161" t="s">
        <v>219</v>
      </c>
      <c r="B93" s="64" t="s">
        <v>260</v>
      </c>
      <c r="C93" s="70"/>
      <c r="D93" s="19" t="s">
        <v>327</v>
      </c>
      <c r="E93" s="71" t="s">
        <v>266</v>
      </c>
      <c r="F93" s="64" t="s">
        <v>270</v>
      </c>
      <c r="G93" s="64" t="s">
        <v>269</v>
      </c>
      <c r="H93" s="64" t="s">
        <v>271</v>
      </c>
      <c r="I93" s="73" t="s">
        <v>274</v>
      </c>
      <c r="J93" s="70"/>
      <c r="K93" s="64" t="s">
        <v>279</v>
      </c>
      <c r="L93" s="64" t="s">
        <v>23</v>
      </c>
      <c r="M93" s="64">
        <v>8</v>
      </c>
      <c r="N93" s="64">
        <v>7</v>
      </c>
      <c r="O93" s="64" t="s">
        <v>76</v>
      </c>
      <c r="P93" s="64" t="s">
        <v>77</v>
      </c>
      <c r="Q93" s="70"/>
      <c r="R93" s="70"/>
      <c r="S93" s="70"/>
      <c r="T93" s="73">
        <f t="shared" si="30"/>
        <v>8</v>
      </c>
      <c r="U93" s="64" t="s">
        <v>257</v>
      </c>
      <c r="W93" s="67" t="s">
        <v>327</v>
      </c>
      <c r="X93" s="32" t="s">
        <v>297</v>
      </c>
      <c r="Y93" s="32">
        <v>47</v>
      </c>
      <c r="Z93" s="32">
        <v>24</v>
      </c>
      <c r="AA93" s="32" t="s">
        <v>84</v>
      </c>
      <c r="AB93" s="32" t="s">
        <v>273</v>
      </c>
      <c r="AC93" s="28"/>
      <c r="AD93" s="4" t="s">
        <v>23</v>
      </c>
      <c r="AE93" s="10">
        <f t="shared" si="13"/>
        <v>1</v>
      </c>
      <c r="AF93" s="10">
        <f t="shared" si="35"/>
        <v>8</v>
      </c>
      <c r="AG93" s="19" t="str">
        <f t="shared" si="36"/>
        <v>chronic</v>
      </c>
      <c r="AH93" s="10">
        <f>VLOOKUP(AG93,$BD$24:$BE$26,2,FALSE)</f>
        <v>1</v>
      </c>
      <c r="AI93" s="21">
        <f t="shared" si="37"/>
        <v>8</v>
      </c>
      <c r="AK93" s="5" t="str">
        <f t="shared" si="38"/>
        <v>NOEC</v>
      </c>
      <c r="AL93" s="8" t="s">
        <v>24</v>
      </c>
      <c r="AM93" s="8" t="str">
        <f t="shared" si="39"/>
        <v>chronic</v>
      </c>
      <c r="AN93" s="8" t="str">
        <f t="shared" si="40"/>
        <v>y</v>
      </c>
      <c r="AO93" s="141"/>
      <c r="AP93" s="94"/>
      <c r="AQ93" s="116"/>
      <c r="AR93" s="94"/>
      <c r="AS93" s="28"/>
      <c r="AT93" s="146"/>
      <c r="AU93" s="146"/>
      <c r="AV93" s="147"/>
      <c r="AW93" s="103"/>
      <c r="AZ93" s="187"/>
    </row>
    <row r="94" spans="1:52" s="19" customFormat="1" ht="14" x14ac:dyDescent="0.2">
      <c r="A94" s="161"/>
      <c r="B94" s="64"/>
      <c r="C94" s="70"/>
      <c r="E94" s="71"/>
      <c r="F94" s="64"/>
      <c r="G94" s="64"/>
      <c r="H94" s="64"/>
      <c r="I94" s="73"/>
      <c r="J94" s="70"/>
      <c r="K94" s="64"/>
      <c r="L94" s="64"/>
      <c r="M94" s="64"/>
      <c r="N94" s="64"/>
      <c r="O94" s="64"/>
      <c r="P94" s="64"/>
      <c r="Q94" s="70"/>
      <c r="R94" s="70"/>
      <c r="S94" s="70"/>
      <c r="T94" s="43"/>
      <c r="U94" s="64"/>
      <c r="W94" s="67"/>
      <c r="X94" s="32"/>
      <c r="Y94" s="32"/>
      <c r="Z94" s="32"/>
      <c r="AA94" s="32"/>
      <c r="AB94" s="32"/>
      <c r="AC94" s="28"/>
      <c r="AD94" s="4"/>
      <c r="AE94" s="10"/>
      <c r="AF94" s="10"/>
      <c r="AH94" s="10"/>
      <c r="AI94" s="21"/>
      <c r="AK94" s="5"/>
      <c r="AL94" s="8"/>
      <c r="AM94" s="8"/>
      <c r="AN94" s="8"/>
      <c r="AO94" s="78"/>
      <c r="AP94" s="83"/>
      <c r="AQ94" s="6"/>
      <c r="AR94" s="84"/>
      <c r="AS94" s="28"/>
      <c r="AT94" s="84"/>
      <c r="AU94" s="110"/>
      <c r="AW94" s="22"/>
      <c r="AZ94" s="187"/>
    </row>
    <row r="95" spans="1:52" s="19" customFormat="1" x14ac:dyDescent="0.2">
      <c r="A95" s="160" t="s">
        <v>220</v>
      </c>
      <c r="B95" s="10" t="s">
        <v>261</v>
      </c>
      <c r="C95" s="28"/>
      <c r="D95" s="19" t="s">
        <v>328</v>
      </c>
      <c r="E95" s="69" t="s">
        <v>267</v>
      </c>
      <c r="F95" s="10" t="s">
        <v>270</v>
      </c>
      <c r="G95" s="10" t="s">
        <v>269</v>
      </c>
      <c r="H95" s="10" t="s">
        <v>271</v>
      </c>
      <c r="I95" s="43" t="s">
        <v>272</v>
      </c>
      <c r="J95" s="28"/>
      <c r="K95" s="10" t="s">
        <v>280</v>
      </c>
      <c r="L95" s="10" t="s">
        <v>23</v>
      </c>
      <c r="M95" s="10">
        <v>5</v>
      </c>
      <c r="N95" s="10">
        <v>30</v>
      </c>
      <c r="O95" s="10" t="s">
        <v>76</v>
      </c>
      <c r="P95" s="10" t="s">
        <v>77</v>
      </c>
      <c r="Q95" s="28"/>
      <c r="R95" s="28"/>
      <c r="S95" s="28"/>
      <c r="T95" s="86">
        <f t="shared" si="30"/>
        <v>5</v>
      </c>
      <c r="U95" s="10" t="s">
        <v>79</v>
      </c>
      <c r="W95" s="67" t="s">
        <v>328</v>
      </c>
      <c r="X95" s="32" t="s">
        <v>297</v>
      </c>
      <c r="Y95" s="32" t="s">
        <v>84</v>
      </c>
      <c r="Z95" s="32">
        <v>22</v>
      </c>
      <c r="AA95" s="32" t="s">
        <v>84</v>
      </c>
      <c r="AB95" s="32" t="s">
        <v>293</v>
      </c>
      <c r="AC95" s="4"/>
      <c r="AD95" s="4" t="s">
        <v>23</v>
      </c>
      <c r="AE95" s="10">
        <f t="shared" ref="AE95:AE128" si="41">VLOOKUP(AD95,$BD$10:$BE$16,2,FALSE)</f>
        <v>1</v>
      </c>
      <c r="AF95" s="10">
        <f t="shared" si="35"/>
        <v>5</v>
      </c>
      <c r="AG95" s="19" t="str">
        <f t="shared" si="36"/>
        <v>chronic</v>
      </c>
      <c r="AH95" s="10">
        <f>VLOOKUP(AG95,$BD$24:$BE$26,2,FALSE)</f>
        <v>1</v>
      </c>
      <c r="AI95" s="21">
        <f t="shared" si="37"/>
        <v>5</v>
      </c>
      <c r="AK95" s="5" t="str">
        <f t="shared" si="38"/>
        <v>NOEC</v>
      </c>
      <c r="AL95" s="8" t="s">
        <v>24</v>
      </c>
      <c r="AM95" s="8" t="str">
        <f t="shared" si="39"/>
        <v>chronic</v>
      </c>
      <c r="AN95" s="8" t="str">
        <f t="shared" si="40"/>
        <v>y</v>
      </c>
      <c r="AO95" s="9" t="s">
        <v>382</v>
      </c>
      <c r="AP95" s="94"/>
      <c r="AQ95" s="116"/>
      <c r="AR95" s="93"/>
      <c r="AS95" s="28"/>
      <c r="AT95" s="94"/>
      <c r="AU95" s="109"/>
      <c r="AV95" s="93"/>
      <c r="AW95" s="103"/>
      <c r="AZ95" s="28"/>
    </row>
    <row r="96" spans="1:52" s="19" customFormat="1" x14ac:dyDescent="0.2">
      <c r="A96" s="160" t="s">
        <v>223</v>
      </c>
      <c r="B96" s="10" t="s">
        <v>261</v>
      </c>
      <c r="C96" s="28"/>
      <c r="D96" s="19" t="s">
        <v>328</v>
      </c>
      <c r="E96" s="69" t="s">
        <v>267</v>
      </c>
      <c r="F96" s="10" t="s">
        <v>270</v>
      </c>
      <c r="G96" s="10" t="s">
        <v>269</v>
      </c>
      <c r="H96" s="10" t="s">
        <v>271</v>
      </c>
      <c r="I96" s="10" t="s">
        <v>272</v>
      </c>
      <c r="J96" s="28"/>
      <c r="K96" s="10" t="s">
        <v>280</v>
      </c>
      <c r="L96" s="10" t="s">
        <v>284</v>
      </c>
      <c r="M96" s="10">
        <v>4.9000000000000004</v>
      </c>
      <c r="N96" s="10">
        <v>30</v>
      </c>
      <c r="O96" s="10" t="s">
        <v>76</v>
      </c>
      <c r="P96" s="10" t="s">
        <v>77</v>
      </c>
      <c r="Q96" s="28"/>
      <c r="R96" s="28"/>
      <c r="S96" s="28"/>
      <c r="T96" s="86">
        <f>M96</f>
        <v>4.9000000000000004</v>
      </c>
      <c r="U96" s="10" t="s">
        <v>79</v>
      </c>
      <c r="W96" s="67" t="s">
        <v>328</v>
      </c>
      <c r="X96" s="32" t="s">
        <v>297</v>
      </c>
      <c r="Y96" s="32" t="s">
        <v>84</v>
      </c>
      <c r="Z96" s="32">
        <v>22</v>
      </c>
      <c r="AA96" s="32" t="s">
        <v>84</v>
      </c>
      <c r="AB96" s="32" t="s">
        <v>293</v>
      </c>
      <c r="AC96" s="4"/>
      <c r="AD96" s="4" t="s">
        <v>30</v>
      </c>
      <c r="AE96" s="10">
        <f>VLOOKUP(AD96,$BD$10:$BE$16,2,FALSE)</f>
        <v>1</v>
      </c>
      <c r="AF96" s="10">
        <f>T96/AE96</f>
        <v>4.9000000000000004</v>
      </c>
      <c r="AG96" s="19" t="str">
        <f>P96</f>
        <v>chronic</v>
      </c>
      <c r="AH96" s="10">
        <f>VLOOKUP(AG96,$BD$24:$BE$26,2,FALSE)</f>
        <v>1</v>
      </c>
      <c r="AI96" s="21">
        <f>AF96/AH96</f>
        <v>4.9000000000000004</v>
      </c>
      <c r="AK96" s="5" t="str">
        <f>L96</f>
        <v>IC10</v>
      </c>
      <c r="AL96" s="8" t="s">
        <v>24</v>
      </c>
      <c r="AM96" s="8" t="str">
        <f>AG96</f>
        <v>chronic</v>
      </c>
      <c r="AN96" s="8" t="str">
        <f>IF(AM96="chronic","y","n")</f>
        <v>y</v>
      </c>
      <c r="AO96" s="78" t="str">
        <f>K96</f>
        <v>Shoot growth</v>
      </c>
      <c r="AP96" s="83" t="s">
        <v>18</v>
      </c>
      <c r="AQ96" s="6">
        <f>N96</f>
        <v>30</v>
      </c>
      <c r="AR96" s="84" t="s">
        <v>19</v>
      </c>
      <c r="AS96" s="28"/>
      <c r="AT96" s="117">
        <f t="shared" ref="AT96:AT98" si="42">AI96</f>
        <v>4.9000000000000004</v>
      </c>
      <c r="AU96" s="128">
        <f>GEOMEAN(AT96)</f>
        <v>4.9000000000000004</v>
      </c>
      <c r="AV96" s="91">
        <f>MIN(AU96)</f>
        <v>4.9000000000000004</v>
      </c>
      <c r="AW96" s="114">
        <f>MIN(AV96:AV98)</f>
        <v>4.9000000000000004</v>
      </c>
      <c r="AY96" s="19" t="s">
        <v>402</v>
      </c>
      <c r="AZ96" s="28"/>
    </row>
    <row r="97" spans="1:53" s="19" customFormat="1" x14ac:dyDescent="0.2">
      <c r="A97" s="160" t="s">
        <v>221</v>
      </c>
      <c r="B97" s="10" t="s">
        <v>261</v>
      </c>
      <c r="C97" s="28"/>
      <c r="D97" s="19" t="s">
        <v>328</v>
      </c>
      <c r="E97" s="69" t="s">
        <v>267</v>
      </c>
      <c r="F97" s="10" t="s">
        <v>270</v>
      </c>
      <c r="G97" s="10" t="s">
        <v>269</v>
      </c>
      <c r="H97" s="10" t="s">
        <v>271</v>
      </c>
      <c r="I97" s="43" t="s">
        <v>272</v>
      </c>
      <c r="J97" s="28"/>
      <c r="K97" s="10" t="s">
        <v>281</v>
      </c>
      <c r="L97" s="10" t="s">
        <v>23</v>
      </c>
      <c r="M97" s="10">
        <v>7.5</v>
      </c>
      <c r="N97" s="10">
        <v>30</v>
      </c>
      <c r="O97" s="10" t="s">
        <v>76</v>
      </c>
      <c r="P97" s="10" t="s">
        <v>77</v>
      </c>
      <c r="Q97" s="28"/>
      <c r="R97" s="28"/>
      <c r="S97" s="28"/>
      <c r="T97" s="86">
        <f t="shared" si="30"/>
        <v>7.5</v>
      </c>
      <c r="U97" s="10" t="s">
        <v>79</v>
      </c>
      <c r="W97" s="67" t="s">
        <v>328</v>
      </c>
      <c r="X97" s="32" t="s">
        <v>297</v>
      </c>
      <c r="Y97" s="32" t="s">
        <v>84</v>
      </c>
      <c r="Z97" s="32">
        <v>22</v>
      </c>
      <c r="AA97" s="32" t="s">
        <v>84</v>
      </c>
      <c r="AB97" s="32" t="s">
        <v>293</v>
      </c>
      <c r="AC97" s="4"/>
      <c r="AD97" s="4" t="s">
        <v>23</v>
      </c>
      <c r="AE97" s="10">
        <f t="shared" si="41"/>
        <v>1</v>
      </c>
      <c r="AF97" s="10">
        <f t="shared" si="35"/>
        <v>7.5</v>
      </c>
      <c r="AG97" s="19" t="str">
        <f t="shared" si="36"/>
        <v>chronic</v>
      </c>
      <c r="AH97" s="10">
        <f>VLOOKUP(AG97,$BD$24:$BE$26,2,FALSE)</f>
        <v>1</v>
      </c>
      <c r="AI97" s="21">
        <f t="shared" si="37"/>
        <v>7.5</v>
      </c>
      <c r="AK97" s="5" t="str">
        <f t="shared" si="38"/>
        <v>NOEC</v>
      </c>
      <c r="AL97" s="8" t="s">
        <v>24</v>
      </c>
      <c r="AM97" s="8" t="str">
        <f t="shared" si="39"/>
        <v>chronic</v>
      </c>
      <c r="AN97" s="8" t="str">
        <f t="shared" si="40"/>
        <v>y</v>
      </c>
      <c r="AO97" s="78" t="str">
        <f t="shared" ref="AO97:AO124" si="43">K97</f>
        <v>Shoot weight</v>
      </c>
      <c r="AP97" s="83" t="s">
        <v>31</v>
      </c>
      <c r="AQ97" s="6">
        <f t="shared" si="34"/>
        <v>30</v>
      </c>
      <c r="AR97" s="84" t="s">
        <v>32</v>
      </c>
      <c r="AS97" s="28"/>
      <c r="AT97" s="117">
        <f t="shared" si="42"/>
        <v>7.5</v>
      </c>
      <c r="AU97" s="132">
        <f>GEOMEAN(AT97)</f>
        <v>7.5</v>
      </c>
      <c r="AV97" s="91">
        <f t="shared" ref="AV97:AV98" si="44">MIN(AU97)</f>
        <v>7.5</v>
      </c>
      <c r="AW97" s="22"/>
      <c r="AZ97" s="28"/>
    </row>
    <row r="98" spans="1:53" s="19" customFormat="1" x14ac:dyDescent="0.2">
      <c r="A98" s="160" t="s">
        <v>222</v>
      </c>
      <c r="B98" s="10" t="s">
        <v>261</v>
      </c>
      <c r="C98" s="28"/>
      <c r="D98" s="19" t="s">
        <v>328</v>
      </c>
      <c r="E98" s="69" t="s">
        <v>267</v>
      </c>
      <c r="F98" s="10" t="s">
        <v>270</v>
      </c>
      <c r="G98" s="10" t="s">
        <v>269</v>
      </c>
      <c r="H98" s="10" t="s">
        <v>271</v>
      </c>
      <c r="I98" s="43" t="s">
        <v>272</v>
      </c>
      <c r="J98" s="28"/>
      <c r="K98" s="10" t="s">
        <v>282</v>
      </c>
      <c r="L98" s="10" t="s">
        <v>23</v>
      </c>
      <c r="M98" s="10">
        <v>20</v>
      </c>
      <c r="N98" s="10">
        <v>30</v>
      </c>
      <c r="O98" s="10" t="s">
        <v>76</v>
      </c>
      <c r="P98" s="10" t="s">
        <v>77</v>
      </c>
      <c r="Q98" s="28"/>
      <c r="R98" s="28"/>
      <c r="S98" s="28"/>
      <c r="T98" s="43">
        <f t="shared" si="30"/>
        <v>20</v>
      </c>
      <c r="U98" s="10" t="s">
        <v>79</v>
      </c>
      <c r="W98" s="67" t="s">
        <v>328</v>
      </c>
      <c r="X98" s="32" t="s">
        <v>297</v>
      </c>
      <c r="Y98" s="32" t="s">
        <v>84</v>
      </c>
      <c r="Z98" s="32">
        <v>22</v>
      </c>
      <c r="AA98" s="32" t="s">
        <v>84</v>
      </c>
      <c r="AB98" s="32" t="s">
        <v>293</v>
      </c>
      <c r="AC98" s="28"/>
      <c r="AD98" s="4" t="s">
        <v>23</v>
      </c>
      <c r="AE98" s="10">
        <f t="shared" si="41"/>
        <v>1</v>
      </c>
      <c r="AF98" s="10">
        <f t="shared" si="35"/>
        <v>20</v>
      </c>
      <c r="AG98" s="19" t="str">
        <f t="shared" si="36"/>
        <v>chronic</v>
      </c>
      <c r="AH98" s="10">
        <f>VLOOKUP(AG98,$BD$24:$BE$26,2,FALSE)</f>
        <v>1</v>
      </c>
      <c r="AI98" s="21">
        <f t="shared" si="37"/>
        <v>20</v>
      </c>
      <c r="AK98" s="5" t="str">
        <f t="shared" si="38"/>
        <v>NOEC</v>
      </c>
      <c r="AL98" s="8" t="s">
        <v>24</v>
      </c>
      <c r="AM98" s="8" t="str">
        <f t="shared" si="39"/>
        <v>chronic</v>
      </c>
      <c r="AN98" s="8" t="str">
        <f t="shared" si="40"/>
        <v>y</v>
      </c>
      <c r="AO98" s="78" t="str">
        <f t="shared" si="43"/>
        <v>Node number</v>
      </c>
      <c r="AP98" s="83" t="s">
        <v>341</v>
      </c>
      <c r="AQ98" s="6">
        <f t="shared" si="34"/>
        <v>30</v>
      </c>
      <c r="AR98" s="84" t="s">
        <v>350</v>
      </c>
      <c r="AS98" s="28"/>
      <c r="AT98" s="118">
        <f t="shared" si="42"/>
        <v>20</v>
      </c>
      <c r="AU98" s="126">
        <f>GEOMEAN(AT98)</f>
        <v>20</v>
      </c>
      <c r="AV98" s="91">
        <f t="shared" si="44"/>
        <v>20</v>
      </c>
      <c r="AW98" s="22"/>
      <c r="AZ98" s="28"/>
    </row>
    <row r="99" spans="1:53" s="19" customFormat="1" ht="14" x14ac:dyDescent="0.2">
      <c r="A99" s="160"/>
      <c r="B99" s="10"/>
      <c r="C99" s="28"/>
      <c r="E99" s="69"/>
      <c r="F99" s="10"/>
      <c r="G99" s="10"/>
      <c r="H99" s="10"/>
      <c r="I99" s="10"/>
      <c r="J99" s="28"/>
      <c r="K99" s="10"/>
      <c r="L99" s="10"/>
      <c r="M99" s="10"/>
      <c r="N99" s="10"/>
      <c r="O99" s="10"/>
      <c r="P99" s="10"/>
      <c r="Q99" s="28"/>
      <c r="R99" s="28"/>
      <c r="S99" s="28"/>
      <c r="T99" s="43"/>
      <c r="U99" s="10"/>
      <c r="W99" s="67"/>
      <c r="X99" s="32"/>
      <c r="Y99" s="32"/>
      <c r="Z99" s="32"/>
      <c r="AA99" s="32"/>
      <c r="AB99" s="32"/>
      <c r="AC99" s="4"/>
      <c r="AD99" s="4"/>
      <c r="AE99" s="10"/>
      <c r="AF99" s="10"/>
      <c r="AH99" s="10"/>
      <c r="AI99" s="21"/>
      <c r="AK99" s="5"/>
      <c r="AL99" s="8"/>
      <c r="AM99" s="8"/>
      <c r="AN99" s="8"/>
      <c r="AO99" s="78"/>
      <c r="AP99" s="83"/>
      <c r="AQ99" s="6"/>
      <c r="AR99" s="84"/>
      <c r="AS99" s="28"/>
      <c r="AT99" s="84"/>
      <c r="AU99" s="110"/>
      <c r="AW99" s="22"/>
    </row>
    <row r="100" spans="1:53" s="19" customFormat="1" x14ac:dyDescent="0.2">
      <c r="A100" s="160" t="s">
        <v>224</v>
      </c>
      <c r="B100" s="10" t="s">
        <v>262</v>
      </c>
      <c r="C100" s="28"/>
      <c r="D100" s="19" t="s">
        <v>329</v>
      </c>
      <c r="E100" s="69" t="s">
        <v>268</v>
      </c>
      <c r="F100" s="10" t="s">
        <v>270</v>
      </c>
      <c r="G100" s="10" t="s">
        <v>269</v>
      </c>
      <c r="H100" s="10" t="s">
        <v>271</v>
      </c>
      <c r="I100" s="43" t="s">
        <v>275</v>
      </c>
      <c r="J100" s="28"/>
      <c r="K100" s="10" t="s">
        <v>277</v>
      </c>
      <c r="L100" s="10" t="s">
        <v>23</v>
      </c>
      <c r="M100" s="10">
        <v>6.1</v>
      </c>
      <c r="N100" s="10">
        <v>10</v>
      </c>
      <c r="O100" s="10" t="s">
        <v>76</v>
      </c>
      <c r="P100" s="10" t="s">
        <v>77</v>
      </c>
      <c r="Q100" s="28"/>
      <c r="R100" s="28"/>
      <c r="S100" s="28"/>
      <c r="T100" s="86">
        <f t="shared" si="30"/>
        <v>6.1</v>
      </c>
      <c r="U100" s="10" t="s">
        <v>79</v>
      </c>
      <c r="W100" s="67" t="s">
        <v>329</v>
      </c>
      <c r="X100" s="32" t="s">
        <v>297</v>
      </c>
      <c r="Y100" s="32" t="s">
        <v>84</v>
      </c>
      <c r="Z100" s="32">
        <v>25</v>
      </c>
      <c r="AA100" s="32" t="s">
        <v>84</v>
      </c>
      <c r="AB100" s="32" t="s">
        <v>294</v>
      </c>
      <c r="AC100" s="4"/>
      <c r="AD100" s="4" t="s">
        <v>23</v>
      </c>
      <c r="AE100" s="10">
        <f t="shared" si="41"/>
        <v>1</v>
      </c>
      <c r="AF100" s="10">
        <f t="shared" si="35"/>
        <v>6.1</v>
      </c>
      <c r="AG100" s="19" t="str">
        <f t="shared" si="36"/>
        <v>chronic</v>
      </c>
      <c r="AH100" s="10">
        <f>VLOOKUP(AG100,$BD$24:$BE$26,2,FALSE)</f>
        <v>1</v>
      </c>
      <c r="AI100" s="21">
        <f t="shared" si="37"/>
        <v>6.1</v>
      </c>
      <c r="AK100" s="5" t="str">
        <f t="shared" si="38"/>
        <v>NOEC</v>
      </c>
      <c r="AL100" s="8" t="s">
        <v>24</v>
      </c>
      <c r="AM100" s="8" t="str">
        <f t="shared" si="39"/>
        <v>chronic</v>
      </c>
      <c r="AN100" s="8" t="str">
        <f t="shared" si="40"/>
        <v>y</v>
      </c>
      <c r="AO100" s="9" t="s">
        <v>362</v>
      </c>
      <c r="AP100" s="94"/>
      <c r="AQ100" s="116"/>
      <c r="AR100" s="94"/>
      <c r="AS100" s="28"/>
      <c r="AT100" s="145"/>
      <c r="AU100" s="146"/>
      <c r="AV100" s="147"/>
      <c r="AW100" s="148"/>
    </row>
    <row r="101" spans="1:53" s="19" customFormat="1" x14ac:dyDescent="0.2">
      <c r="A101" s="160" t="s">
        <v>225</v>
      </c>
      <c r="B101" s="10" t="s">
        <v>262</v>
      </c>
      <c r="C101" s="28"/>
      <c r="D101" s="19" t="s">
        <v>329</v>
      </c>
      <c r="E101" s="69" t="s">
        <v>268</v>
      </c>
      <c r="F101" s="10" t="s">
        <v>270</v>
      </c>
      <c r="G101" s="10" t="s">
        <v>269</v>
      </c>
      <c r="H101" s="10" t="s">
        <v>271</v>
      </c>
      <c r="I101" s="43" t="s">
        <v>275</v>
      </c>
      <c r="J101" s="28"/>
      <c r="K101" s="10" t="s">
        <v>283</v>
      </c>
      <c r="L101" s="10" t="s">
        <v>23</v>
      </c>
      <c r="M101" s="10">
        <v>18.899999999999999</v>
      </c>
      <c r="N101" s="10">
        <v>10</v>
      </c>
      <c r="O101" s="10" t="s">
        <v>76</v>
      </c>
      <c r="P101" s="10" t="s">
        <v>77</v>
      </c>
      <c r="Q101" s="28"/>
      <c r="R101" s="28"/>
      <c r="S101" s="28"/>
      <c r="T101" s="43">
        <f t="shared" si="30"/>
        <v>18.899999999999999</v>
      </c>
      <c r="U101" s="10" t="s">
        <v>79</v>
      </c>
      <c r="W101" s="67" t="s">
        <v>329</v>
      </c>
      <c r="X101" s="32" t="s">
        <v>297</v>
      </c>
      <c r="Y101" s="32" t="s">
        <v>84</v>
      </c>
      <c r="Z101" s="32">
        <v>25</v>
      </c>
      <c r="AA101" s="32" t="s">
        <v>84</v>
      </c>
      <c r="AB101" s="32" t="s">
        <v>294</v>
      </c>
      <c r="AC101" s="28"/>
      <c r="AD101" s="4" t="s">
        <v>23</v>
      </c>
      <c r="AE101" s="10">
        <f t="shared" si="41"/>
        <v>1</v>
      </c>
      <c r="AF101" s="10">
        <f t="shared" si="35"/>
        <v>18.899999999999999</v>
      </c>
      <c r="AG101" s="19" t="str">
        <f t="shared" si="36"/>
        <v>chronic</v>
      </c>
      <c r="AH101" s="10">
        <f>VLOOKUP(AG101,$BD$24:$BE$26,2,FALSE)</f>
        <v>1</v>
      </c>
      <c r="AI101" s="21">
        <f t="shared" si="37"/>
        <v>18.899999999999999</v>
      </c>
      <c r="AK101" s="5" t="str">
        <f t="shared" si="38"/>
        <v>NOEC</v>
      </c>
      <c r="AL101" s="8" t="s">
        <v>24</v>
      </c>
      <c r="AM101" s="8" t="str">
        <f t="shared" si="39"/>
        <v>chronic</v>
      </c>
      <c r="AN101" s="8" t="str">
        <f t="shared" si="40"/>
        <v>y</v>
      </c>
      <c r="AO101" s="141"/>
      <c r="AP101" s="94"/>
      <c r="AQ101" s="116"/>
      <c r="AR101" s="94"/>
      <c r="AS101" s="28"/>
      <c r="AT101" s="149"/>
      <c r="AU101" s="109"/>
      <c r="AV101" s="147"/>
      <c r="AW101" s="103"/>
    </row>
    <row r="102" spans="1:53" s="19" customFormat="1" ht="14" x14ac:dyDescent="0.2">
      <c r="A102" s="160"/>
      <c r="B102" s="10"/>
      <c r="C102" s="28"/>
      <c r="E102" s="10"/>
      <c r="F102" s="10"/>
      <c r="G102" s="10"/>
      <c r="I102" s="43"/>
      <c r="J102" s="28"/>
      <c r="K102" s="10"/>
      <c r="L102" s="10"/>
      <c r="M102" s="10"/>
      <c r="N102" s="10"/>
      <c r="O102" s="10"/>
      <c r="Q102" s="28"/>
      <c r="R102" s="28"/>
      <c r="S102" s="28"/>
      <c r="T102" s="43"/>
      <c r="U102" s="10"/>
      <c r="W102" s="67"/>
      <c r="X102" s="32"/>
      <c r="Y102" s="32"/>
      <c r="Z102" s="32"/>
      <c r="AA102" s="32"/>
      <c r="AB102" s="32"/>
      <c r="AC102" s="4"/>
      <c r="AD102" s="4"/>
      <c r="AE102" s="10"/>
      <c r="AF102" s="10"/>
      <c r="AH102" s="10"/>
      <c r="AI102" s="21"/>
      <c r="AK102" s="5"/>
      <c r="AL102" s="8"/>
      <c r="AM102" s="8"/>
      <c r="AN102" s="8"/>
      <c r="AO102" s="78"/>
      <c r="AP102" s="83"/>
      <c r="AQ102" s="6"/>
      <c r="AR102" s="84"/>
      <c r="AS102" s="28"/>
      <c r="AT102" s="84"/>
      <c r="AU102" s="110"/>
      <c r="AW102" s="22"/>
    </row>
    <row r="103" spans="1:53" s="19" customFormat="1" ht="15" customHeight="1" x14ac:dyDescent="0.2">
      <c r="A103" s="161" t="s">
        <v>226</v>
      </c>
      <c r="B103" s="64" t="s">
        <v>300</v>
      </c>
      <c r="C103" s="70"/>
      <c r="D103" s="19" t="s">
        <v>330</v>
      </c>
      <c r="E103" s="71" t="s">
        <v>302</v>
      </c>
      <c r="F103" s="64" t="s">
        <v>308</v>
      </c>
      <c r="G103" s="64" t="s">
        <v>310</v>
      </c>
      <c r="H103" s="64" t="s">
        <v>271</v>
      </c>
      <c r="I103" s="64" t="s">
        <v>273</v>
      </c>
      <c r="J103" s="70"/>
      <c r="K103" s="64" t="s">
        <v>313</v>
      </c>
      <c r="L103" s="64" t="s">
        <v>23</v>
      </c>
      <c r="M103" s="64" t="s">
        <v>314</v>
      </c>
      <c r="N103" s="74" t="s">
        <v>100</v>
      </c>
      <c r="O103" s="64" t="s">
        <v>76</v>
      </c>
      <c r="P103" s="64" t="s">
        <v>77</v>
      </c>
      <c r="Q103" s="70"/>
      <c r="R103" s="70"/>
      <c r="S103" s="70"/>
      <c r="T103" s="73" t="str">
        <f t="shared" si="30"/>
        <v xml:space="preserve">&gt;30 </v>
      </c>
      <c r="U103" s="64" t="s">
        <v>257</v>
      </c>
      <c r="W103" s="67" t="s">
        <v>330</v>
      </c>
      <c r="X103" s="32" t="s">
        <v>297</v>
      </c>
      <c r="Y103" s="32" t="s">
        <v>84</v>
      </c>
      <c r="Z103" s="32">
        <v>20</v>
      </c>
      <c r="AA103" s="32" t="s">
        <v>84</v>
      </c>
      <c r="AB103" s="32" t="s">
        <v>84</v>
      </c>
      <c r="AC103" s="4"/>
      <c r="AD103" s="4" t="s">
        <v>23</v>
      </c>
      <c r="AE103" s="10">
        <f t="shared" si="41"/>
        <v>1</v>
      </c>
      <c r="AF103" s="10" t="s">
        <v>348</v>
      </c>
      <c r="AG103" s="19" t="str">
        <f t="shared" si="36"/>
        <v>chronic</v>
      </c>
      <c r="AH103" s="10">
        <f>VLOOKUP(AG103,$BD$24:$BE$26,2,FALSE)</f>
        <v>1</v>
      </c>
      <c r="AI103" s="21" t="s">
        <v>339</v>
      </c>
      <c r="AK103" s="5" t="str">
        <f t="shared" si="38"/>
        <v>NOEC</v>
      </c>
      <c r="AL103" s="85" t="s">
        <v>17</v>
      </c>
      <c r="AM103" s="8" t="str">
        <f t="shared" si="39"/>
        <v>chronic</v>
      </c>
      <c r="AN103" s="8" t="str">
        <f t="shared" si="40"/>
        <v>y</v>
      </c>
      <c r="AO103" s="9" t="s">
        <v>358</v>
      </c>
      <c r="AP103" s="94"/>
      <c r="AQ103" s="116"/>
      <c r="AR103" s="93"/>
      <c r="AS103" s="28"/>
      <c r="AT103" s="94"/>
      <c r="AU103" s="109"/>
      <c r="AV103" s="93"/>
      <c r="AW103" s="103"/>
      <c r="BA103" s="172" t="s">
        <v>420</v>
      </c>
    </row>
    <row r="104" spans="1:53" s="19" customFormat="1" x14ac:dyDescent="0.2">
      <c r="A104" s="161" t="s">
        <v>359</v>
      </c>
      <c r="B104" s="64" t="s">
        <v>300</v>
      </c>
      <c r="C104" s="70"/>
      <c r="D104" s="19" t="s">
        <v>330</v>
      </c>
      <c r="E104" s="71" t="s">
        <v>302</v>
      </c>
      <c r="F104" s="64" t="s">
        <v>308</v>
      </c>
      <c r="G104" s="64" t="s">
        <v>310</v>
      </c>
      <c r="H104" s="64" t="s">
        <v>271</v>
      </c>
      <c r="I104" s="64" t="s">
        <v>273</v>
      </c>
      <c r="J104" s="70"/>
      <c r="K104" s="64" t="s">
        <v>372</v>
      </c>
      <c r="L104" s="64" t="s">
        <v>23</v>
      </c>
      <c r="M104" s="64">
        <v>10</v>
      </c>
      <c r="N104" s="74" t="s">
        <v>100</v>
      </c>
      <c r="O104" s="64" t="s">
        <v>76</v>
      </c>
      <c r="P104" s="64" t="s">
        <v>77</v>
      </c>
      <c r="Q104" s="70"/>
      <c r="R104" s="70"/>
      <c r="S104" s="70"/>
      <c r="T104" s="73">
        <f t="shared" si="30"/>
        <v>10</v>
      </c>
      <c r="U104" s="64" t="s">
        <v>257</v>
      </c>
      <c r="W104" s="67" t="s">
        <v>330</v>
      </c>
      <c r="X104" s="32" t="s">
        <v>297</v>
      </c>
      <c r="Y104" s="32" t="s">
        <v>84</v>
      </c>
      <c r="Z104" s="32">
        <v>20</v>
      </c>
      <c r="AA104" s="32" t="s">
        <v>84</v>
      </c>
      <c r="AB104" s="32" t="s">
        <v>84</v>
      </c>
      <c r="AC104" s="4"/>
      <c r="AD104" s="4" t="s">
        <v>23</v>
      </c>
      <c r="AE104" s="10">
        <f t="shared" si="41"/>
        <v>1</v>
      </c>
      <c r="AF104" s="10">
        <f t="shared" si="35"/>
        <v>10</v>
      </c>
      <c r="AG104" s="19" t="str">
        <f t="shared" si="36"/>
        <v>chronic</v>
      </c>
      <c r="AH104" s="10">
        <f>VLOOKUP(AG104,$BD$24:$BE$26,2,FALSE)</f>
        <v>1</v>
      </c>
      <c r="AI104" s="21">
        <f t="shared" si="37"/>
        <v>10</v>
      </c>
      <c r="AK104" s="5" t="str">
        <f t="shared" si="38"/>
        <v>NOEC</v>
      </c>
      <c r="AL104" s="8" t="s">
        <v>24</v>
      </c>
      <c r="AM104" s="8" t="str">
        <f t="shared" si="39"/>
        <v>chronic</v>
      </c>
      <c r="AN104" s="8" t="str">
        <f t="shared" si="40"/>
        <v>y</v>
      </c>
      <c r="AO104" s="78" t="str">
        <f t="shared" ref="AO104" si="45">K104</f>
        <v>Growth, yield (Chl a)</v>
      </c>
      <c r="AP104" s="83" t="s">
        <v>18</v>
      </c>
      <c r="AQ104" s="6" t="str">
        <f t="shared" ref="AQ104" si="46">N104</f>
        <v>4-14</v>
      </c>
      <c r="AR104" s="84" t="s">
        <v>19</v>
      </c>
      <c r="AS104" s="28"/>
      <c r="AT104" s="117">
        <f>AI104</f>
        <v>10</v>
      </c>
      <c r="AU104" s="128">
        <f>GEOMEAN(AT104)</f>
        <v>10</v>
      </c>
      <c r="AV104" s="91">
        <f>MIN(AU104)</f>
        <v>10</v>
      </c>
      <c r="AW104" s="96">
        <f>MIN(AV104)</f>
        <v>10</v>
      </c>
      <c r="AY104" s="19" t="s">
        <v>400</v>
      </c>
      <c r="AZ104" s="168" t="s">
        <v>421</v>
      </c>
      <c r="BA104" s="172"/>
    </row>
    <row r="105" spans="1:53" s="19" customFormat="1" ht="14" x14ac:dyDescent="0.2">
      <c r="A105" s="161"/>
      <c r="B105" s="64"/>
      <c r="C105" s="70"/>
      <c r="E105" s="71"/>
      <c r="F105" s="64"/>
      <c r="G105" s="64"/>
      <c r="H105" s="64"/>
      <c r="I105" s="64"/>
      <c r="J105" s="70"/>
      <c r="K105" s="64"/>
      <c r="L105" s="64"/>
      <c r="M105" s="64"/>
      <c r="N105" s="74"/>
      <c r="O105" s="64"/>
      <c r="P105" s="64"/>
      <c r="Q105" s="70"/>
      <c r="R105" s="70"/>
      <c r="S105" s="70"/>
      <c r="T105" s="73"/>
      <c r="U105" s="64"/>
      <c r="W105" s="67"/>
      <c r="X105" s="32"/>
      <c r="Y105" s="32"/>
      <c r="Z105" s="32"/>
      <c r="AA105" s="32"/>
      <c r="AB105" s="32"/>
      <c r="AC105" s="4"/>
      <c r="AD105" s="4"/>
      <c r="AE105" s="10"/>
      <c r="AF105" s="10"/>
      <c r="AH105" s="10"/>
      <c r="AI105" s="21"/>
      <c r="AK105" s="5"/>
      <c r="AL105" s="8"/>
      <c r="AM105" s="8"/>
      <c r="AN105" s="8"/>
      <c r="AO105" s="78"/>
      <c r="AP105" s="83"/>
      <c r="AQ105" s="6"/>
      <c r="AR105" s="84"/>
      <c r="AS105" s="28"/>
      <c r="AT105" s="84"/>
      <c r="AU105" s="110"/>
      <c r="AW105" s="22"/>
    </row>
    <row r="106" spans="1:53" s="19" customFormat="1" ht="12.75" customHeight="1" x14ac:dyDescent="0.2">
      <c r="A106" s="161" t="s">
        <v>227</v>
      </c>
      <c r="B106" s="64" t="s">
        <v>300</v>
      </c>
      <c r="C106" s="70"/>
      <c r="D106" s="19" t="s">
        <v>330</v>
      </c>
      <c r="E106" s="71" t="s">
        <v>303</v>
      </c>
      <c r="F106" s="64" t="s">
        <v>308</v>
      </c>
      <c r="G106" s="64" t="s">
        <v>310</v>
      </c>
      <c r="H106" s="64" t="s">
        <v>271</v>
      </c>
      <c r="I106" s="64" t="s">
        <v>273</v>
      </c>
      <c r="J106" s="70"/>
      <c r="K106" s="64" t="s">
        <v>313</v>
      </c>
      <c r="L106" s="64" t="s">
        <v>26</v>
      </c>
      <c r="M106" s="64">
        <v>1</v>
      </c>
      <c r="N106" s="74" t="s">
        <v>61</v>
      </c>
      <c r="O106" s="64" t="s">
        <v>76</v>
      </c>
      <c r="P106" s="64" t="s">
        <v>77</v>
      </c>
      <c r="Q106" s="70"/>
      <c r="R106" s="70"/>
      <c r="S106" s="70"/>
      <c r="T106" s="73">
        <f t="shared" si="30"/>
        <v>1</v>
      </c>
      <c r="U106" s="64" t="s">
        <v>257</v>
      </c>
      <c r="W106" s="67" t="s">
        <v>330</v>
      </c>
      <c r="X106" s="32" t="s">
        <v>297</v>
      </c>
      <c r="Y106" s="32" t="s">
        <v>84</v>
      </c>
      <c r="Z106" s="32">
        <v>20</v>
      </c>
      <c r="AA106" s="32" t="s">
        <v>84</v>
      </c>
      <c r="AB106" s="32" t="s">
        <v>84</v>
      </c>
      <c r="AC106" s="4"/>
      <c r="AD106" s="4" t="s">
        <v>26</v>
      </c>
      <c r="AE106" s="10">
        <f t="shared" si="41"/>
        <v>2.5</v>
      </c>
      <c r="AF106" s="10">
        <f t="shared" si="35"/>
        <v>0.4</v>
      </c>
      <c r="AG106" s="19" t="str">
        <f t="shared" si="36"/>
        <v>chronic</v>
      </c>
      <c r="AH106" s="10">
        <f>VLOOKUP(AG106,$BD$24:$BE$26,2,FALSE)</f>
        <v>1</v>
      </c>
      <c r="AI106" s="21">
        <f t="shared" si="37"/>
        <v>0.4</v>
      </c>
      <c r="AK106" s="5" t="str">
        <f t="shared" si="38"/>
        <v>LOEC</v>
      </c>
      <c r="AL106" s="85" t="s">
        <v>17</v>
      </c>
      <c r="AM106" s="8" t="str">
        <f t="shared" si="39"/>
        <v>chronic</v>
      </c>
      <c r="AN106" s="8" t="str">
        <f t="shared" si="40"/>
        <v>y</v>
      </c>
      <c r="AO106" s="9" t="s">
        <v>358</v>
      </c>
      <c r="AP106" s="94"/>
      <c r="AQ106" s="116"/>
      <c r="AR106" s="93"/>
      <c r="AS106" s="28"/>
      <c r="AT106" s="94"/>
      <c r="AU106" s="109"/>
      <c r="AV106" s="93"/>
      <c r="AW106" s="103"/>
    </row>
    <row r="107" spans="1:53" s="19" customFormat="1" x14ac:dyDescent="0.2">
      <c r="A107" s="161" t="s">
        <v>337</v>
      </c>
      <c r="B107" s="64" t="s">
        <v>300</v>
      </c>
      <c r="C107" s="70"/>
      <c r="D107" s="19" t="s">
        <v>330</v>
      </c>
      <c r="E107" s="71" t="s">
        <v>303</v>
      </c>
      <c r="F107" s="64" t="s">
        <v>308</v>
      </c>
      <c r="G107" s="64" t="s">
        <v>310</v>
      </c>
      <c r="H107" s="64" t="s">
        <v>271</v>
      </c>
      <c r="I107" s="64" t="s">
        <v>273</v>
      </c>
      <c r="J107" s="70"/>
      <c r="K107" s="64" t="s">
        <v>313</v>
      </c>
      <c r="L107" s="64" t="s">
        <v>23</v>
      </c>
      <c r="M107" s="64" t="s">
        <v>315</v>
      </c>
      <c r="N107" s="74" t="s">
        <v>61</v>
      </c>
      <c r="O107" s="64" t="s">
        <v>76</v>
      </c>
      <c r="P107" s="64" t="s">
        <v>77</v>
      </c>
      <c r="Q107" s="70"/>
      <c r="R107" s="70"/>
      <c r="S107" s="70"/>
      <c r="T107" s="73" t="str">
        <f t="shared" si="30"/>
        <v xml:space="preserve">&lt;1 </v>
      </c>
      <c r="U107" s="64" t="s">
        <v>257</v>
      </c>
      <c r="W107" s="67" t="s">
        <v>330</v>
      </c>
      <c r="X107" s="32" t="s">
        <v>297</v>
      </c>
      <c r="Y107" s="32" t="s">
        <v>84</v>
      </c>
      <c r="Z107" s="32">
        <v>20</v>
      </c>
      <c r="AA107" s="32" t="s">
        <v>84</v>
      </c>
      <c r="AB107" s="32" t="s">
        <v>84</v>
      </c>
      <c r="AC107" s="4"/>
      <c r="AD107" s="4" t="s">
        <v>23</v>
      </c>
      <c r="AE107" s="10">
        <f t="shared" si="41"/>
        <v>1</v>
      </c>
      <c r="AF107" s="10" t="s">
        <v>349</v>
      </c>
      <c r="AG107" s="19" t="str">
        <f t="shared" si="36"/>
        <v>chronic</v>
      </c>
      <c r="AH107" s="10">
        <f>VLOOKUP(AG107,$BD$24:$BE$26,2,FALSE)</f>
        <v>1</v>
      </c>
      <c r="AI107" s="21" t="s">
        <v>339</v>
      </c>
      <c r="AK107" s="5" t="str">
        <f t="shared" si="38"/>
        <v>NOEC</v>
      </c>
      <c r="AL107" s="8" t="s">
        <v>24</v>
      </c>
      <c r="AM107" s="8" t="str">
        <f t="shared" si="39"/>
        <v>chronic</v>
      </c>
      <c r="AN107" s="8" t="str">
        <f t="shared" si="40"/>
        <v>y</v>
      </c>
      <c r="AO107" s="141"/>
      <c r="AP107" s="94"/>
      <c r="AQ107" s="116"/>
      <c r="AR107" s="93"/>
      <c r="AS107" s="28"/>
      <c r="AT107" s="94"/>
      <c r="AU107" s="109"/>
      <c r="AV107" s="93"/>
      <c r="AW107" s="103"/>
      <c r="BA107" s="172" t="s">
        <v>420</v>
      </c>
    </row>
    <row r="108" spans="1:53" s="19" customFormat="1" x14ac:dyDescent="0.2">
      <c r="A108" s="161" t="s">
        <v>337</v>
      </c>
      <c r="B108" s="64" t="s">
        <v>300</v>
      </c>
      <c r="C108" s="70"/>
      <c r="D108" s="19" t="s">
        <v>330</v>
      </c>
      <c r="E108" s="71" t="s">
        <v>303</v>
      </c>
      <c r="F108" s="64" t="s">
        <v>308</v>
      </c>
      <c r="G108" s="64" t="s">
        <v>310</v>
      </c>
      <c r="H108" s="64" t="s">
        <v>271</v>
      </c>
      <c r="I108" s="64" t="s">
        <v>273</v>
      </c>
      <c r="J108" s="70"/>
      <c r="K108" s="64" t="s">
        <v>313</v>
      </c>
      <c r="L108" s="64" t="s">
        <v>370</v>
      </c>
      <c r="M108" s="64">
        <v>0.6</v>
      </c>
      <c r="N108" s="74" t="s">
        <v>61</v>
      </c>
      <c r="O108" s="64" t="s">
        <v>76</v>
      </c>
      <c r="P108" s="64" t="s">
        <v>77</v>
      </c>
      <c r="Q108" s="70"/>
      <c r="R108" s="70"/>
      <c r="S108" s="70"/>
      <c r="T108" s="87">
        <v>0.6</v>
      </c>
      <c r="U108" s="64" t="s">
        <v>257</v>
      </c>
      <c r="W108" s="67" t="s">
        <v>330</v>
      </c>
      <c r="X108" s="32" t="s">
        <v>297</v>
      </c>
      <c r="Y108" s="32" t="s">
        <v>84</v>
      </c>
      <c r="Z108" s="32">
        <v>20</v>
      </c>
      <c r="AA108" s="32" t="s">
        <v>84</v>
      </c>
      <c r="AB108" s="32" t="s">
        <v>84</v>
      </c>
      <c r="AC108" s="4"/>
      <c r="AD108" s="4" t="s">
        <v>30</v>
      </c>
      <c r="AE108" s="150">
        <f t="shared" ref="AE108" si="47">VLOOKUP(AD108,$BD$10:$BE$16,2,FALSE)</f>
        <v>1</v>
      </c>
      <c r="AF108" s="10">
        <f t="shared" si="35"/>
        <v>0.6</v>
      </c>
      <c r="AG108" s="19" t="str">
        <f t="shared" si="36"/>
        <v>chronic</v>
      </c>
      <c r="AH108" s="10">
        <f>VLOOKUP(AG108,$BD$24:$BE$26,2,FALSE)</f>
        <v>1</v>
      </c>
      <c r="AI108" s="21">
        <f t="shared" si="37"/>
        <v>0.6</v>
      </c>
      <c r="AK108" s="5" t="str">
        <f t="shared" si="38"/>
        <v>IC10*</v>
      </c>
      <c r="AL108" s="8" t="s">
        <v>24</v>
      </c>
      <c r="AM108" s="8" t="str">
        <f t="shared" si="39"/>
        <v>chronic</v>
      </c>
      <c r="AN108" s="8" t="str">
        <f t="shared" si="40"/>
        <v>y</v>
      </c>
      <c r="AO108" s="78" t="str">
        <f t="shared" ref="AO108" si="48">K108</f>
        <v>Growth rate (Chl a)</v>
      </c>
      <c r="AP108" s="83" t="s">
        <v>18</v>
      </c>
      <c r="AQ108" s="6" t="str">
        <f t="shared" si="34"/>
        <v>4-12</v>
      </c>
      <c r="AR108" s="84" t="s">
        <v>19</v>
      </c>
      <c r="AS108" s="28"/>
      <c r="AT108" s="117">
        <f>AI108</f>
        <v>0.6</v>
      </c>
      <c r="AU108" s="128">
        <f>GEOMEAN(AT108)</f>
        <v>0.6</v>
      </c>
      <c r="AV108" s="91">
        <f>MIN(AU108)</f>
        <v>0.6</v>
      </c>
      <c r="AW108" s="114">
        <f>MIN(AV108)</f>
        <v>0.6</v>
      </c>
      <c r="AY108" s="19" t="s">
        <v>400</v>
      </c>
      <c r="AZ108" s="168" t="s">
        <v>421</v>
      </c>
      <c r="BA108" s="172"/>
    </row>
    <row r="109" spans="1:53" s="19" customFormat="1" ht="14" x14ac:dyDescent="0.2">
      <c r="A109" s="161"/>
      <c r="B109" s="64"/>
      <c r="C109" s="70"/>
      <c r="E109" s="71"/>
      <c r="F109" s="64"/>
      <c r="G109" s="64"/>
      <c r="H109" s="64"/>
      <c r="I109" s="64"/>
      <c r="J109" s="70"/>
      <c r="K109" s="64"/>
      <c r="L109" s="64"/>
      <c r="M109" s="64"/>
      <c r="N109" s="74"/>
      <c r="O109" s="64"/>
      <c r="P109" s="64"/>
      <c r="Q109" s="70"/>
      <c r="R109" s="70"/>
      <c r="S109" s="70"/>
      <c r="T109" s="73"/>
      <c r="U109" s="64"/>
      <c r="W109" s="67"/>
      <c r="X109" s="32"/>
      <c r="Y109" s="32"/>
      <c r="Z109" s="32"/>
      <c r="AA109" s="32"/>
      <c r="AB109" s="32"/>
      <c r="AC109" s="4"/>
      <c r="AD109" s="4"/>
      <c r="AE109" s="10"/>
      <c r="AF109" s="10"/>
      <c r="AH109" s="10"/>
      <c r="AI109" s="21"/>
      <c r="AK109" s="5"/>
      <c r="AL109" s="8"/>
      <c r="AM109" s="8"/>
      <c r="AN109" s="8"/>
      <c r="AO109" s="78"/>
      <c r="AP109" s="83"/>
      <c r="AQ109" s="6"/>
      <c r="AR109" s="28"/>
      <c r="AS109" s="28"/>
      <c r="AT109" s="94"/>
      <c r="AU109" s="109"/>
      <c r="AV109" s="93"/>
      <c r="AW109" s="103"/>
    </row>
    <row r="110" spans="1:53" s="19" customFormat="1" ht="12.75" customHeight="1" x14ac:dyDescent="0.2">
      <c r="A110" s="161" t="s">
        <v>228</v>
      </c>
      <c r="B110" s="64" t="s">
        <v>300</v>
      </c>
      <c r="C110" s="70"/>
      <c r="D110" s="19" t="s">
        <v>330</v>
      </c>
      <c r="E110" s="71" t="s">
        <v>304</v>
      </c>
      <c r="F110" s="64" t="s">
        <v>308</v>
      </c>
      <c r="G110" s="64" t="s">
        <v>310</v>
      </c>
      <c r="H110" s="64" t="s">
        <v>271</v>
      </c>
      <c r="I110" s="64" t="s">
        <v>273</v>
      </c>
      <c r="J110" s="70"/>
      <c r="K110" s="64" t="s">
        <v>313</v>
      </c>
      <c r="L110" s="64" t="s">
        <v>23</v>
      </c>
      <c r="M110" s="64" t="s">
        <v>314</v>
      </c>
      <c r="N110" s="74" t="s">
        <v>102</v>
      </c>
      <c r="O110" s="64" t="s">
        <v>76</v>
      </c>
      <c r="P110" s="64" t="s">
        <v>77</v>
      </c>
      <c r="Q110" s="70"/>
      <c r="R110" s="70"/>
      <c r="S110" s="70"/>
      <c r="T110" s="73" t="str">
        <f t="shared" si="30"/>
        <v xml:space="preserve">&gt;30 </v>
      </c>
      <c r="U110" s="64" t="s">
        <v>257</v>
      </c>
      <c r="W110" s="67" t="s">
        <v>330</v>
      </c>
      <c r="X110" s="32" t="s">
        <v>297</v>
      </c>
      <c r="Y110" s="32" t="s">
        <v>84</v>
      </c>
      <c r="Z110" s="32">
        <v>20</v>
      </c>
      <c r="AA110" s="32" t="s">
        <v>84</v>
      </c>
      <c r="AB110" s="32" t="s">
        <v>84</v>
      </c>
      <c r="AC110" s="4"/>
      <c r="AD110" s="4" t="s">
        <v>23</v>
      </c>
      <c r="AE110" s="10">
        <f t="shared" si="41"/>
        <v>1</v>
      </c>
      <c r="AF110" s="10" t="s">
        <v>348</v>
      </c>
      <c r="AG110" s="19" t="str">
        <f t="shared" si="36"/>
        <v>chronic</v>
      </c>
      <c r="AH110" s="10">
        <f>VLOOKUP(AG110,$BD$24:$BE$26,2,FALSE)</f>
        <v>1</v>
      </c>
      <c r="AI110" s="21" t="s">
        <v>339</v>
      </c>
      <c r="AK110" s="5" t="str">
        <f t="shared" si="38"/>
        <v>NOEC</v>
      </c>
      <c r="AL110" s="8" t="s">
        <v>24</v>
      </c>
      <c r="AM110" s="8" t="str">
        <f t="shared" si="39"/>
        <v>chronic</v>
      </c>
      <c r="AN110" s="8" t="str">
        <f t="shared" si="40"/>
        <v>y</v>
      </c>
      <c r="AO110" s="141"/>
      <c r="AP110" s="94"/>
      <c r="AQ110" s="116"/>
      <c r="AR110" s="93"/>
      <c r="AS110" s="28"/>
      <c r="AT110" s="94"/>
      <c r="AU110" s="109"/>
      <c r="AV110" s="93"/>
      <c r="AW110" s="103"/>
      <c r="BA110" s="172" t="s">
        <v>420</v>
      </c>
    </row>
    <row r="111" spans="1:53" s="19" customFormat="1" x14ac:dyDescent="0.2">
      <c r="A111" s="161" t="s">
        <v>360</v>
      </c>
      <c r="B111" s="64" t="s">
        <v>300</v>
      </c>
      <c r="C111" s="70"/>
      <c r="D111" s="19" t="s">
        <v>330</v>
      </c>
      <c r="E111" s="71" t="s">
        <v>304</v>
      </c>
      <c r="F111" s="64" t="s">
        <v>308</v>
      </c>
      <c r="G111" s="64" t="s">
        <v>310</v>
      </c>
      <c r="H111" s="64" t="s">
        <v>271</v>
      </c>
      <c r="I111" s="64" t="s">
        <v>273</v>
      </c>
      <c r="J111" s="70"/>
      <c r="K111" s="64" t="s">
        <v>372</v>
      </c>
      <c r="L111" s="64" t="s">
        <v>23</v>
      </c>
      <c r="M111" s="64">
        <v>1</v>
      </c>
      <c r="N111" s="74" t="s">
        <v>102</v>
      </c>
      <c r="O111" s="64" t="s">
        <v>76</v>
      </c>
      <c r="P111" s="64" t="s">
        <v>77</v>
      </c>
      <c r="Q111" s="70"/>
      <c r="R111" s="70"/>
      <c r="S111" s="70"/>
      <c r="T111" s="73">
        <f t="shared" si="30"/>
        <v>1</v>
      </c>
      <c r="U111" s="64" t="s">
        <v>257</v>
      </c>
      <c r="W111" s="67" t="s">
        <v>330</v>
      </c>
      <c r="X111" s="32" t="s">
        <v>297</v>
      </c>
      <c r="Y111" s="32" t="s">
        <v>84</v>
      </c>
      <c r="Z111" s="32">
        <v>20</v>
      </c>
      <c r="AA111" s="32" t="s">
        <v>84</v>
      </c>
      <c r="AB111" s="32" t="s">
        <v>84</v>
      </c>
      <c r="AC111" s="4"/>
      <c r="AD111" s="4" t="s">
        <v>23</v>
      </c>
      <c r="AE111" s="10">
        <f t="shared" si="41"/>
        <v>1</v>
      </c>
      <c r="AF111" s="10">
        <f t="shared" si="35"/>
        <v>1</v>
      </c>
      <c r="AG111" s="19" t="str">
        <f t="shared" si="36"/>
        <v>chronic</v>
      </c>
      <c r="AH111" s="10">
        <f>VLOOKUP(AG111,$BD$24:$BE$26,2,FALSE)</f>
        <v>1</v>
      </c>
      <c r="AI111" s="21">
        <f t="shared" si="37"/>
        <v>1</v>
      </c>
      <c r="AK111" s="5" t="str">
        <f t="shared" si="38"/>
        <v>NOEC</v>
      </c>
      <c r="AL111" s="8" t="s">
        <v>24</v>
      </c>
      <c r="AM111" s="8" t="str">
        <f t="shared" si="39"/>
        <v>chronic</v>
      </c>
      <c r="AN111" s="8" t="str">
        <f t="shared" si="40"/>
        <v>y</v>
      </c>
      <c r="AO111" s="78" t="str">
        <f t="shared" ref="AO111" si="49">K111</f>
        <v>Growth, yield (Chl a)</v>
      </c>
      <c r="AP111" s="83" t="s">
        <v>18</v>
      </c>
      <c r="AQ111" s="6" t="str">
        <f t="shared" ref="AQ111" si="50">N111</f>
        <v>4-16</v>
      </c>
      <c r="AR111" s="84" t="s">
        <v>32</v>
      </c>
      <c r="AS111" s="28"/>
      <c r="AT111" s="117">
        <f t="shared" ref="AT111" si="51">AI111</f>
        <v>1</v>
      </c>
      <c r="AU111" s="132">
        <f>GEOMEAN(AT111)</f>
        <v>1</v>
      </c>
      <c r="AV111" s="142">
        <f>MIN(AU111)</f>
        <v>1</v>
      </c>
      <c r="AW111" s="96">
        <f>MIN(AV111)</f>
        <v>1</v>
      </c>
      <c r="AY111" s="19" t="s">
        <v>400</v>
      </c>
      <c r="AZ111" s="168" t="s">
        <v>421</v>
      </c>
      <c r="BA111" s="172"/>
    </row>
    <row r="112" spans="1:53" s="19" customFormat="1" ht="14" x14ac:dyDescent="0.2">
      <c r="A112" s="161"/>
      <c r="B112" s="64"/>
      <c r="C112" s="70"/>
      <c r="E112" s="71"/>
      <c r="F112" s="64"/>
      <c r="G112" s="64"/>
      <c r="H112" s="64"/>
      <c r="I112" s="64"/>
      <c r="J112" s="70"/>
      <c r="K112" s="64"/>
      <c r="L112" s="64"/>
      <c r="M112" s="64"/>
      <c r="N112" s="74"/>
      <c r="O112" s="64"/>
      <c r="P112" s="64"/>
      <c r="Q112" s="70"/>
      <c r="R112" s="70"/>
      <c r="S112" s="70"/>
      <c r="T112" s="73"/>
      <c r="U112" s="64"/>
      <c r="W112" s="67"/>
      <c r="X112" s="32"/>
      <c r="Y112" s="32"/>
      <c r="Z112" s="32"/>
      <c r="AA112" s="32"/>
      <c r="AB112" s="32"/>
      <c r="AC112" s="4"/>
      <c r="AD112" s="4"/>
      <c r="AE112" s="10"/>
      <c r="AF112" s="10"/>
      <c r="AH112" s="10"/>
      <c r="AI112" s="21"/>
      <c r="AK112" s="5"/>
      <c r="AL112" s="8"/>
      <c r="AM112" s="8"/>
      <c r="AN112" s="8"/>
      <c r="AO112" s="78"/>
      <c r="AP112" s="83"/>
      <c r="AQ112" s="6"/>
      <c r="AR112" s="84"/>
      <c r="AS112" s="28"/>
      <c r="AT112" s="84"/>
      <c r="AU112" s="110"/>
      <c r="AW112" s="22"/>
    </row>
    <row r="113" spans="1:53" s="19" customFormat="1" x14ac:dyDescent="0.2">
      <c r="A113" s="161" t="s">
        <v>229</v>
      </c>
      <c r="B113" s="64" t="s">
        <v>300</v>
      </c>
      <c r="C113" s="70"/>
      <c r="D113" s="19" t="s">
        <v>330</v>
      </c>
      <c r="E113" s="71" t="s">
        <v>305</v>
      </c>
      <c r="F113" s="64" t="s">
        <v>308</v>
      </c>
      <c r="G113" s="64" t="s">
        <v>310</v>
      </c>
      <c r="H113" s="64" t="s">
        <v>271</v>
      </c>
      <c r="I113" s="64" t="s">
        <v>273</v>
      </c>
      <c r="J113" s="70"/>
      <c r="K113" s="64" t="s">
        <v>313</v>
      </c>
      <c r="L113" s="64" t="s">
        <v>23</v>
      </c>
      <c r="M113" s="64" t="s">
        <v>315</v>
      </c>
      <c r="N113" s="74" t="s">
        <v>334</v>
      </c>
      <c r="O113" s="64" t="s">
        <v>76</v>
      </c>
      <c r="P113" s="64" t="s">
        <v>77</v>
      </c>
      <c r="Q113" s="70"/>
      <c r="R113" s="70"/>
      <c r="S113" s="70"/>
      <c r="T113" s="73" t="str">
        <f t="shared" si="30"/>
        <v xml:space="preserve">&lt;1 </v>
      </c>
      <c r="U113" s="64" t="s">
        <v>257</v>
      </c>
      <c r="W113" s="67" t="s">
        <v>330</v>
      </c>
      <c r="X113" s="32" t="s">
        <v>297</v>
      </c>
      <c r="Y113" s="32" t="s">
        <v>84</v>
      </c>
      <c r="Z113" s="32">
        <v>20</v>
      </c>
      <c r="AA113" s="32" t="s">
        <v>84</v>
      </c>
      <c r="AB113" s="32" t="s">
        <v>84</v>
      </c>
      <c r="AC113" s="4"/>
      <c r="AD113" s="4" t="s">
        <v>23</v>
      </c>
      <c r="AE113" s="10">
        <f t="shared" si="41"/>
        <v>1</v>
      </c>
      <c r="AF113" s="10" t="s">
        <v>349</v>
      </c>
      <c r="AG113" s="19" t="str">
        <f t="shared" si="36"/>
        <v>chronic</v>
      </c>
      <c r="AH113" s="10">
        <f>VLOOKUP(AG113,$BD$24:$BE$26,2,FALSE)</f>
        <v>1</v>
      </c>
      <c r="AI113" s="21" t="s">
        <v>339</v>
      </c>
      <c r="AK113" s="5" t="str">
        <f t="shared" si="38"/>
        <v>NOEC</v>
      </c>
      <c r="AL113" s="8" t="s">
        <v>24</v>
      </c>
      <c r="AM113" s="8" t="str">
        <f t="shared" si="39"/>
        <v>chronic</v>
      </c>
      <c r="AN113" s="8" t="str">
        <f t="shared" si="40"/>
        <v>y</v>
      </c>
      <c r="AO113" s="9" t="s">
        <v>358</v>
      </c>
      <c r="AP113" s="94"/>
      <c r="AQ113" s="116"/>
      <c r="AR113" s="93"/>
      <c r="AS113" s="28"/>
      <c r="AT113" s="94"/>
      <c r="AU113" s="109"/>
      <c r="AV113" s="93"/>
      <c r="AW113" s="103"/>
    </row>
    <row r="114" spans="1:53" s="19" customFormat="1" x14ac:dyDescent="0.2">
      <c r="A114" s="161" t="s">
        <v>338</v>
      </c>
      <c r="B114" s="64" t="s">
        <v>300</v>
      </c>
      <c r="C114" s="70"/>
      <c r="D114" s="19" t="s">
        <v>330</v>
      </c>
      <c r="E114" s="71" t="s">
        <v>305</v>
      </c>
      <c r="F114" s="64" t="s">
        <v>308</v>
      </c>
      <c r="G114" s="64" t="s">
        <v>310</v>
      </c>
      <c r="H114" s="64" t="s">
        <v>271</v>
      </c>
      <c r="I114" s="64" t="s">
        <v>273</v>
      </c>
      <c r="J114" s="70"/>
      <c r="K114" s="64" t="s">
        <v>313</v>
      </c>
      <c r="L114" s="64" t="s">
        <v>26</v>
      </c>
      <c r="M114" s="64">
        <v>1</v>
      </c>
      <c r="N114" s="74" t="s">
        <v>334</v>
      </c>
      <c r="O114" s="64" t="s">
        <v>76</v>
      </c>
      <c r="P114" s="64" t="s">
        <v>77</v>
      </c>
      <c r="Q114" s="70"/>
      <c r="R114" s="70"/>
      <c r="S114" s="70"/>
      <c r="T114" s="73">
        <f t="shared" si="30"/>
        <v>1</v>
      </c>
      <c r="U114" s="64" t="s">
        <v>257</v>
      </c>
      <c r="W114" s="67" t="s">
        <v>330</v>
      </c>
      <c r="X114" s="32" t="s">
        <v>297</v>
      </c>
      <c r="Y114" s="32" t="s">
        <v>84</v>
      </c>
      <c r="Z114" s="32">
        <v>20</v>
      </c>
      <c r="AA114" s="32" t="s">
        <v>84</v>
      </c>
      <c r="AB114" s="32" t="s">
        <v>84</v>
      </c>
      <c r="AC114" s="4"/>
      <c r="AD114" s="4" t="s">
        <v>26</v>
      </c>
      <c r="AE114" s="10">
        <f t="shared" si="41"/>
        <v>2.5</v>
      </c>
      <c r="AF114" s="10">
        <f t="shared" si="35"/>
        <v>0.4</v>
      </c>
      <c r="AG114" s="19" t="str">
        <f t="shared" si="36"/>
        <v>chronic</v>
      </c>
      <c r="AH114" s="10">
        <f>VLOOKUP(AG114,$BD$24:$BE$26,2,FALSE)</f>
        <v>1</v>
      </c>
      <c r="AI114" s="21">
        <f t="shared" si="37"/>
        <v>0.4</v>
      </c>
      <c r="AK114" s="5" t="str">
        <f t="shared" si="38"/>
        <v>LOEC</v>
      </c>
      <c r="AL114" s="85" t="s">
        <v>17</v>
      </c>
      <c r="AM114" s="8" t="str">
        <f t="shared" si="39"/>
        <v>chronic</v>
      </c>
      <c r="AN114" s="8" t="str">
        <f t="shared" si="40"/>
        <v>y</v>
      </c>
      <c r="AO114" s="141"/>
      <c r="AP114" s="94"/>
      <c r="AQ114" s="116"/>
      <c r="AR114" s="93"/>
      <c r="AS114" s="28"/>
      <c r="AT114" s="94"/>
      <c r="AU114" s="109"/>
      <c r="AV114" s="93"/>
      <c r="AW114" s="103"/>
    </row>
    <row r="115" spans="1:53" s="19" customFormat="1" x14ac:dyDescent="0.2">
      <c r="A115" s="161" t="s">
        <v>361</v>
      </c>
      <c r="B115" s="64" t="s">
        <v>300</v>
      </c>
      <c r="C115" s="70"/>
      <c r="D115" s="19" t="s">
        <v>330</v>
      </c>
      <c r="E115" s="71" t="s">
        <v>305</v>
      </c>
      <c r="F115" s="64" t="s">
        <v>308</v>
      </c>
      <c r="G115" s="64" t="s">
        <v>310</v>
      </c>
      <c r="H115" s="64" t="s">
        <v>271</v>
      </c>
      <c r="I115" s="64" t="s">
        <v>273</v>
      </c>
      <c r="J115" s="70"/>
      <c r="K115" s="64" t="s">
        <v>372</v>
      </c>
      <c r="L115" s="64" t="s">
        <v>23</v>
      </c>
      <c r="M115" s="64" t="s">
        <v>315</v>
      </c>
      <c r="N115" s="74" t="s">
        <v>334</v>
      </c>
      <c r="O115" s="64" t="s">
        <v>76</v>
      </c>
      <c r="P115" s="64" t="s">
        <v>77</v>
      </c>
      <c r="Q115" s="70"/>
      <c r="R115" s="70"/>
      <c r="S115" s="70"/>
      <c r="T115" s="73" t="str">
        <f t="shared" si="30"/>
        <v xml:space="preserve">&lt;1 </v>
      </c>
      <c r="U115" s="64" t="s">
        <v>257</v>
      </c>
      <c r="W115" s="67" t="s">
        <v>330</v>
      </c>
      <c r="X115" s="32" t="s">
        <v>297</v>
      </c>
      <c r="Y115" s="32" t="s">
        <v>84</v>
      </c>
      <c r="Z115" s="32">
        <v>20</v>
      </c>
      <c r="AA115" s="32" t="s">
        <v>84</v>
      </c>
      <c r="AB115" s="32" t="s">
        <v>84</v>
      </c>
      <c r="AC115" s="4"/>
      <c r="AD115" s="4" t="s">
        <v>23</v>
      </c>
      <c r="AE115" s="10">
        <f t="shared" si="41"/>
        <v>1</v>
      </c>
      <c r="AF115" s="10" t="s">
        <v>349</v>
      </c>
      <c r="AG115" s="19" t="str">
        <f t="shared" si="36"/>
        <v>chronic</v>
      </c>
      <c r="AH115" s="10">
        <f>VLOOKUP(AG115,$BD$24:$BE$26,2,FALSE)</f>
        <v>1</v>
      </c>
      <c r="AI115" s="21" t="s">
        <v>339</v>
      </c>
      <c r="AK115" s="5" t="str">
        <f t="shared" si="38"/>
        <v>NOEC</v>
      </c>
      <c r="AL115" s="8" t="s">
        <v>24</v>
      </c>
      <c r="AM115" s="8" t="str">
        <f t="shared" si="39"/>
        <v>chronic</v>
      </c>
      <c r="AN115" s="8" t="str">
        <f t="shared" si="40"/>
        <v>y</v>
      </c>
      <c r="AO115" s="141"/>
      <c r="AP115" s="94"/>
      <c r="AQ115" s="116"/>
      <c r="AR115" s="93"/>
      <c r="AS115" s="28"/>
      <c r="AT115" s="94"/>
      <c r="AU115" s="109"/>
      <c r="AV115" s="93"/>
      <c r="AW115" s="103"/>
    </row>
    <row r="116" spans="1:53" s="19" customFormat="1" ht="14" x14ac:dyDescent="0.2">
      <c r="A116" s="161"/>
      <c r="B116" s="64"/>
      <c r="C116" s="70"/>
      <c r="E116" s="71"/>
      <c r="F116" s="64"/>
      <c r="G116" s="64"/>
      <c r="H116" s="64"/>
      <c r="I116" s="64"/>
      <c r="J116" s="70"/>
      <c r="K116" s="64"/>
      <c r="L116" s="64"/>
      <c r="M116" s="64"/>
      <c r="N116" s="74"/>
      <c r="O116" s="64"/>
      <c r="P116" s="64"/>
      <c r="Q116" s="70"/>
      <c r="R116" s="70"/>
      <c r="S116" s="70"/>
      <c r="T116" s="43"/>
      <c r="U116" s="64"/>
      <c r="W116" s="67"/>
      <c r="X116" s="32"/>
      <c r="Y116" s="32"/>
      <c r="Z116" s="32"/>
      <c r="AA116" s="32"/>
      <c r="AB116" s="32"/>
      <c r="AC116" s="4"/>
      <c r="AD116" s="4"/>
      <c r="AE116" s="10"/>
      <c r="AF116" s="10"/>
      <c r="AH116" s="10"/>
      <c r="AI116" s="21"/>
      <c r="AK116" s="5"/>
      <c r="AL116" s="8"/>
      <c r="AM116" s="8"/>
      <c r="AN116" s="8"/>
      <c r="AO116" s="78"/>
      <c r="AP116" s="83"/>
      <c r="AQ116" s="6"/>
      <c r="AR116" s="84"/>
      <c r="AS116" s="28"/>
      <c r="AT116" s="84"/>
      <c r="AU116" s="110"/>
      <c r="AW116" s="22"/>
    </row>
    <row r="117" spans="1:53" s="19" customFormat="1" ht="15" customHeight="1" x14ac:dyDescent="0.2">
      <c r="A117" s="160" t="s">
        <v>230</v>
      </c>
      <c r="B117" s="10" t="s">
        <v>301</v>
      </c>
      <c r="C117" s="28"/>
      <c r="D117" s="19" t="s">
        <v>331</v>
      </c>
      <c r="E117" s="69" t="s">
        <v>357</v>
      </c>
      <c r="F117" s="10" t="s">
        <v>307</v>
      </c>
      <c r="G117" s="10" t="s">
        <v>310</v>
      </c>
      <c r="H117" s="10" t="s">
        <v>271</v>
      </c>
      <c r="I117" s="10" t="s">
        <v>312</v>
      </c>
      <c r="J117" s="28"/>
      <c r="K117" s="10" t="s">
        <v>279</v>
      </c>
      <c r="L117" s="10" t="s">
        <v>23</v>
      </c>
      <c r="M117" s="10">
        <v>17</v>
      </c>
      <c r="N117" s="10">
        <v>3</v>
      </c>
      <c r="O117" s="10" t="s">
        <v>76</v>
      </c>
      <c r="P117" s="10" t="s">
        <v>77</v>
      </c>
      <c r="Q117" s="28"/>
      <c r="R117" s="28"/>
      <c r="S117" s="28"/>
      <c r="T117" s="43">
        <f t="shared" si="30"/>
        <v>17</v>
      </c>
      <c r="U117" s="10" t="s">
        <v>79</v>
      </c>
      <c r="W117" s="67" t="s">
        <v>331</v>
      </c>
      <c r="X117" s="32" t="s">
        <v>297</v>
      </c>
      <c r="Y117" s="32">
        <v>15</v>
      </c>
      <c r="Z117" s="32">
        <v>23</v>
      </c>
      <c r="AA117" s="32">
        <v>24</v>
      </c>
      <c r="AB117" s="32" t="s">
        <v>316</v>
      </c>
      <c r="AC117" s="4"/>
      <c r="AD117" s="4" t="s">
        <v>23</v>
      </c>
      <c r="AE117" s="10">
        <f t="shared" si="41"/>
        <v>1</v>
      </c>
      <c r="AF117" s="10">
        <f t="shared" si="35"/>
        <v>17</v>
      </c>
      <c r="AG117" s="19" t="str">
        <f t="shared" si="36"/>
        <v>chronic</v>
      </c>
      <c r="AH117" s="10">
        <f t="shared" ref="AH117:AH125" si="52">VLOOKUP(AG117,$BD$24:$BE$26,2,FALSE)</f>
        <v>1</v>
      </c>
      <c r="AI117" s="21">
        <f t="shared" si="37"/>
        <v>17</v>
      </c>
      <c r="AK117" s="5" t="str">
        <f t="shared" si="38"/>
        <v>NOEC</v>
      </c>
      <c r="AL117" s="8" t="s">
        <v>24</v>
      </c>
      <c r="AM117" s="8" t="str">
        <f t="shared" si="39"/>
        <v>chronic</v>
      </c>
      <c r="AN117" s="8" t="str">
        <f t="shared" si="40"/>
        <v>y</v>
      </c>
      <c r="AO117" s="9" t="s">
        <v>386</v>
      </c>
      <c r="AP117" s="94"/>
      <c r="AQ117" s="116"/>
      <c r="AR117" s="93"/>
      <c r="AS117" s="28"/>
      <c r="AT117" s="94"/>
      <c r="AU117" s="109"/>
      <c r="AV117" s="93"/>
      <c r="AW117" s="103"/>
      <c r="AZ117" s="174" t="s">
        <v>389</v>
      </c>
      <c r="BA117" s="172" t="s">
        <v>390</v>
      </c>
    </row>
    <row r="118" spans="1:53" s="19" customFormat="1" x14ac:dyDescent="0.2">
      <c r="A118" s="160" t="s">
        <v>231</v>
      </c>
      <c r="B118" s="10" t="s">
        <v>301</v>
      </c>
      <c r="C118" s="28"/>
      <c r="D118" s="19" t="s">
        <v>331</v>
      </c>
      <c r="E118" s="69" t="s">
        <v>357</v>
      </c>
      <c r="F118" s="10" t="s">
        <v>307</v>
      </c>
      <c r="G118" s="10" t="s">
        <v>310</v>
      </c>
      <c r="H118" s="10" t="s">
        <v>271</v>
      </c>
      <c r="I118" s="10" t="s">
        <v>312</v>
      </c>
      <c r="J118" s="28"/>
      <c r="K118" s="10" t="s">
        <v>279</v>
      </c>
      <c r="L118" s="10" t="s">
        <v>30</v>
      </c>
      <c r="M118" s="10">
        <v>35</v>
      </c>
      <c r="N118" s="10">
        <v>3</v>
      </c>
      <c r="O118" s="10" t="s">
        <v>76</v>
      </c>
      <c r="P118" s="10" t="s">
        <v>77</v>
      </c>
      <c r="Q118" s="28"/>
      <c r="R118" s="28"/>
      <c r="S118" s="28"/>
      <c r="T118" s="43">
        <f t="shared" si="30"/>
        <v>35</v>
      </c>
      <c r="U118" s="10" t="s">
        <v>79</v>
      </c>
      <c r="W118" s="67" t="s">
        <v>331</v>
      </c>
      <c r="X118" s="32" t="s">
        <v>297</v>
      </c>
      <c r="Y118" s="32">
        <v>15</v>
      </c>
      <c r="Z118" s="32">
        <v>23</v>
      </c>
      <c r="AA118" s="32">
        <v>24</v>
      </c>
      <c r="AB118" s="32" t="s">
        <v>316</v>
      </c>
      <c r="AC118" s="28"/>
      <c r="AD118" s="4" t="s">
        <v>30</v>
      </c>
      <c r="AE118" s="10">
        <f t="shared" si="41"/>
        <v>1</v>
      </c>
      <c r="AF118" s="10">
        <f t="shared" si="35"/>
        <v>35</v>
      </c>
      <c r="AG118" s="19" t="str">
        <f t="shared" si="36"/>
        <v>chronic</v>
      </c>
      <c r="AH118" s="10">
        <f t="shared" si="52"/>
        <v>1</v>
      </c>
      <c r="AI118" s="21">
        <f t="shared" si="37"/>
        <v>35</v>
      </c>
      <c r="AK118" s="5" t="str">
        <f t="shared" si="38"/>
        <v>EC10</v>
      </c>
      <c r="AL118" s="8" t="s">
        <v>24</v>
      </c>
      <c r="AM118" s="8" t="str">
        <f t="shared" si="39"/>
        <v>chronic</v>
      </c>
      <c r="AN118" s="8" t="str">
        <f t="shared" si="40"/>
        <v>y</v>
      </c>
      <c r="AO118" s="141"/>
      <c r="AP118" s="94"/>
      <c r="AQ118" s="116"/>
      <c r="AR118" s="93"/>
      <c r="AS118" s="28"/>
      <c r="AT118" s="94"/>
      <c r="AU118" s="109"/>
      <c r="AV118" s="93"/>
      <c r="AW118" s="103"/>
      <c r="AZ118" s="174"/>
      <c r="BA118" s="172"/>
    </row>
    <row r="119" spans="1:53" s="19" customFormat="1" ht="12.75" customHeight="1" x14ac:dyDescent="0.2">
      <c r="A119" s="160" t="s">
        <v>232</v>
      </c>
      <c r="B119" s="10" t="s">
        <v>301</v>
      </c>
      <c r="C119" s="28"/>
      <c r="D119" s="19" t="s">
        <v>331</v>
      </c>
      <c r="E119" s="69" t="s">
        <v>357</v>
      </c>
      <c r="F119" s="10" t="s">
        <v>307</v>
      </c>
      <c r="G119" s="10" t="s">
        <v>310</v>
      </c>
      <c r="H119" s="10" t="s">
        <v>271</v>
      </c>
      <c r="I119" s="10" t="s">
        <v>312</v>
      </c>
      <c r="J119" s="28"/>
      <c r="K119" s="10" t="s">
        <v>279</v>
      </c>
      <c r="L119" s="10" t="s">
        <v>58</v>
      </c>
      <c r="M119" s="10">
        <v>27</v>
      </c>
      <c r="N119" s="10">
        <v>3</v>
      </c>
      <c r="O119" s="10" t="s">
        <v>76</v>
      </c>
      <c r="P119" s="10" t="s">
        <v>77</v>
      </c>
      <c r="Q119" s="28"/>
      <c r="R119" s="28"/>
      <c r="S119" s="28"/>
      <c r="T119" s="43">
        <f t="shared" si="30"/>
        <v>27</v>
      </c>
      <c r="U119" s="10" t="s">
        <v>79</v>
      </c>
      <c r="W119" s="67" t="s">
        <v>331</v>
      </c>
      <c r="X119" s="32" t="s">
        <v>297</v>
      </c>
      <c r="Y119" s="32">
        <v>15</v>
      </c>
      <c r="Z119" s="32">
        <v>23</v>
      </c>
      <c r="AA119" s="32">
        <v>24</v>
      </c>
      <c r="AB119" s="32" t="s">
        <v>316</v>
      </c>
      <c r="AC119" s="28"/>
      <c r="AD119" s="4" t="s">
        <v>58</v>
      </c>
      <c r="AE119" s="10">
        <f t="shared" si="41"/>
        <v>1</v>
      </c>
      <c r="AF119" s="10">
        <f t="shared" si="35"/>
        <v>27</v>
      </c>
      <c r="AG119" s="19" t="str">
        <f t="shared" si="36"/>
        <v>chronic</v>
      </c>
      <c r="AH119" s="10">
        <f t="shared" si="52"/>
        <v>1</v>
      </c>
      <c r="AI119" s="21">
        <f t="shared" si="37"/>
        <v>27</v>
      </c>
      <c r="AK119" s="5" t="str">
        <f t="shared" si="38"/>
        <v>NEC</v>
      </c>
      <c r="AL119" s="8" t="s">
        <v>24</v>
      </c>
      <c r="AM119" s="8" t="str">
        <f t="shared" si="39"/>
        <v>chronic</v>
      </c>
      <c r="AN119" s="8" t="str">
        <f t="shared" si="40"/>
        <v>y</v>
      </c>
      <c r="AO119" s="78" t="str">
        <f t="shared" si="43"/>
        <v>Growth (yield)</v>
      </c>
      <c r="AP119" s="83" t="s">
        <v>18</v>
      </c>
      <c r="AQ119" s="6">
        <f t="shared" si="34"/>
        <v>3</v>
      </c>
      <c r="AR119" s="84" t="s">
        <v>19</v>
      </c>
      <c r="AS119" s="28"/>
      <c r="AT119" s="118">
        <f t="shared" ref="AT119:AT120" si="53">AI119</f>
        <v>27</v>
      </c>
      <c r="AU119" s="129">
        <f>GEOMEAN(AT119:AT120)</f>
        <v>18</v>
      </c>
      <c r="AV119" s="91">
        <f>MIN(AU119:AU124)</f>
        <v>2.8</v>
      </c>
      <c r="AW119" s="114">
        <f>MIN(AV119:AV124)</f>
        <v>2.8</v>
      </c>
      <c r="AY119" s="175" t="s">
        <v>417</v>
      </c>
      <c r="AZ119" s="174"/>
      <c r="BA119" s="172"/>
    </row>
    <row r="120" spans="1:53" s="19" customFormat="1" x14ac:dyDescent="0.2">
      <c r="A120" s="160" t="s">
        <v>237</v>
      </c>
      <c r="B120" s="10" t="s">
        <v>259</v>
      </c>
      <c r="C120" s="28"/>
      <c r="D120" s="19" t="s">
        <v>333</v>
      </c>
      <c r="E120" s="69" t="s">
        <v>357</v>
      </c>
      <c r="F120" s="10" t="s">
        <v>307</v>
      </c>
      <c r="G120" s="10" t="s">
        <v>310</v>
      </c>
      <c r="H120" s="10" t="s">
        <v>271</v>
      </c>
      <c r="I120" s="10" t="s">
        <v>273</v>
      </c>
      <c r="J120" s="28"/>
      <c r="K120" s="10" t="s">
        <v>277</v>
      </c>
      <c r="L120" s="10" t="s">
        <v>284</v>
      </c>
      <c r="M120" s="10">
        <v>13</v>
      </c>
      <c r="N120" s="10">
        <v>3</v>
      </c>
      <c r="O120" s="10" t="s">
        <v>76</v>
      </c>
      <c r="P120" s="10" t="s">
        <v>77</v>
      </c>
      <c r="Q120" s="28"/>
      <c r="R120" s="28"/>
      <c r="S120" s="28"/>
      <c r="T120" s="43">
        <f t="shared" si="30"/>
        <v>13</v>
      </c>
      <c r="U120" s="10" t="s">
        <v>79</v>
      </c>
      <c r="W120" s="67" t="s">
        <v>333</v>
      </c>
      <c r="X120" s="32" t="s">
        <v>297</v>
      </c>
      <c r="Y120" s="32" t="s">
        <v>392</v>
      </c>
      <c r="Z120" s="32">
        <v>25</v>
      </c>
      <c r="AA120" s="32">
        <v>81</v>
      </c>
      <c r="AB120" s="32" t="s">
        <v>317</v>
      </c>
      <c r="AC120" s="4"/>
      <c r="AD120" s="4" t="s">
        <v>30</v>
      </c>
      <c r="AE120" s="10">
        <f t="shared" si="41"/>
        <v>1</v>
      </c>
      <c r="AF120" s="10">
        <f t="shared" si="35"/>
        <v>13</v>
      </c>
      <c r="AG120" s="19" t="str">
        <f t="shared" si="36"/>
        <v>chronic</v>
      </c>
      <c r="AH120" s="10">
        <f t="shared" si="52"/>
        <v>1</v>
      </c>
      <c r="AI120" s="21">
        <v>12</v>
      </c>
      <c r="AK120" s="5" t="str">
        <f t="shared" si="38"/>
        <v>IC10</v>
      </c>
      <c r="AL120" s="8" t="s">
        <v>24</v>
      </c>
      <c r="AM120" s="8" t="str">
        <f t="shared" si="39"/>
        <v>chronic</v>
      </c>
      <c r="AN120" s="8" t="str">
        <f t="shared" si="40"/>
        <v>y</v>
      </c>
      <c r="AO120" s="78" t="str">
        <f t="shared" si="43"/>
        <v>Growth</v>
      </c>
      <c r="AP120" s="83" t="s">
        <v>18</v>
      </c>
      <c r="AQ120" s="6">
        <f t="shared" si="34"/>
        <v>3</v>
      </c>
      <c r="AR120" s="84" t="s">
        <v>19</v>
      </c>
      <c r="AS120" s="28"/>
      <c r="AT120" s="118">
        <f t="shared" si="53"/>
        <v>12</v>
      </c>
      <c r="AU120" s="110"/>
      <c r="AW120" s="22"/>
      <c r="AY120" s="175"/>
      <c r="AZ120" s="174"/>
      <c r="BA120" s="172"/>
    </row>
    <row r="121" spans="1:53" s="19" customFormat="1" x14ac:dyDescent="0.2">
      <c r="A121" s="160" t="s">
        <v>238</v>
      </c>
      <c r="B121" s="10" t="s">
        <v>259</v>
      </c>
      <c r="C121" s="28"/>
      <c r="D121" s="19" t="s">
        <v>333</v>
      </c>
      <c r="E121" s="69" t="s">
        <v>357</v>
      </c>
      <c r="F121" s="10" t="s">
        <v>307</v>
      </c>
      <c r="G121" s="10" t="s">
        <v>310</v>
      </c>
      <c r="H121" s="10" t="s">
        <v>271</v>
      </c>
      <c r="I121" s="10" t="s">
        <v>273</v>
      </c>
      <c r="J121" s="28"/>
      <c r="K121" s="10" t="s">
        <v>277</v>
      </c>
      <c r="L121" s="10" t="s">
        <v>23</v>
      </c>
      <c r="M121" s="10">
        <v>9.5</v>
      </c>
      <c r="N121" s="10">
        <v>3</v>
      </c>
      <c r="O121" s="10" t="s">
        <v>76</v>
      </c>
      <c r="P121" s="10" t="s">
        <v>77</v>
      </c>
      <c r="Q121" s="28"/>
      <c r="R121" s="28"/>
      <c r="S121" s="28"/>
      <c r="T121" s="86">
        <f t="shared" si="30"/>
        <v>9.5</v>
      </c>
      <c r="U121" s="10" t="s">
        <v>79</v>
      </c>
      <c r="W121" s="68" t="s">
        <v>333</v>
      </c>
      <c r="X121" s="10" t="s">
        <v>297</v>
      </c>
      <c r="Y121" s="32" t="s">
        <v>392</v>
      </c>
      <c r="Z121" s="32">
        <v>25</v>
      </c>
      <c r="AA121" s="32">
        <v>81</v>
      </c>
      <c r="AB121" s="32" t="s">
        <v>317</v>
      </c>
      <c r="AC121" s="28"/>
      <c r="AD121" s="4" t="s">
        <v>23</v>
      </c>
      <c r="AE121" s="10">
        <f t="shared" si="41"/>
        <v>1</v>
      </c>
      <c r="AF121" s="10">
        <f t="shared" si="35"/>
        <v>9.5</v>
      </c>
      <c r="AG121" s="19" t="str">
        <f t="shared" si="36"/>
        <v>chronic</v>
      </c>
      <c r="AH121" s="10">
        <f t="shared" si="52"/>
        <v>1</v>
      </c>
      <c r="AI121" s="21">
        <f t="shared" si="37"/>
        <v>9.5</v>
      </c>
      <c r="AK121" s="5" t="str">
        <f t="shared" si="38"/>
        <v>NOEC</v>
      </c>
      <c r="AL121" s="8" t="s">
        <v>24</v>
      </c>
      <c r="AM121" s="8" t="str">
        <f t="shared" si="39"/>
        <v>chronic</v>
      </c>
      <c r="AN121" s="8" t="str">
        <f t="shared" si="40"/>
        <v>y</v>
      </c>
      <c r="AO121" s="9" t="s">
        <v>387</v>
      </c>
      <c r="AP121" s="94"/>
      <c r="AQ121" s="116"/>
      <c r="AR121" s="93"/>
      <c r="AS121" s="28"/>
      <c r="AT121" s="94"/>
      <c r="AU121" s="109"/>
      <c r="AV121" s="93"/>
      <c r="AW121" s="103"/>
      <c r="AY121" s="170"/>
      <c r="AZ121" s="174"/>
      <c r="BA121" s="172"/>
    </row>
    <row r="122" spans="1:53" s="19" customFormat="1" x14ac:dyDescent="0.2">
      <c r="A122" s="161" t="s">
        <v>233</v>
      </c>
      <c r="B122" s="64" t="s">
        <v>244</v>
      </c>
      <c r="C122" s="28"/>
      <c r="D122" s="163" t="s">
        <v>332</v>
      </c>
      <c r="E122" s="71" t="s">
        <v>357</v>
      </c>
      <c r="F122" s="64" t="s">
        <v>307</v>
      </c>
      <c r="G122" s="64" t="s">
        <v>310</v>
      </c>
      <c r="H122" s="64" t="s">
        <v>271</v>
      </c>
      <c r="I122" s="64" t="s">
        <v>273</v>
      </c>
      <c r="J122" s="70"/>
      <c r="K122" s="64" t="s">
        <v>277</v>
      </c>
      <c r="L122" s="64" t="s">
        <v>23</v>
      </c>
      <c r="M122" s="64">
        <v>2.8</v>
      </c>
      <c r="N122" s="64">
        <v>4</v>
      </c>
      <c r="O122" s="64" t="s">
        <v>76</v>
      </c>
      <c r="P122" s="64" t="s">
        <v>77</v>
      </c>
      <c r="Q122" s="28"/>
      <c r="R122" s="28"/>
      <c r="S122" s="28"/>
      <c r="T122" s="87">
        <f t="shared" si="30"/>
        <v>2.8</v>
      </c>
      <c r="U122" s="64" t="s">
        <v>257</v>
      </c>
      <c r="W122" s="67" t="s">
        <v>332</v>
      </c>
      <c r="X122" s="32" t="s">
        <v>297</v>
      </c>
      <c r="Y122" s="32">
        <v>7</v>
      </c>
      <c r="Z122" s="32">
        <v>24</v>
      </c>
      <c r="AA122" s="32">
        <v>9.3000000000000007</v>
      </c>
      <c r="AB122" s="32" t="s">
        <v>285</v>
      </c>
      <c r="AC122" s="28"/>
      <c r="AD122" s="4" t="s">
        <v>23</v>
      </c>
      <c r="AE122" s="10">
        <f t="shared" si="41"/>
        <v>1</v>
      </c>
      <c r="AF122" s="10">
        <f t="shared" si="35"/>
        <v>2.8</v>
      </c>
      <c r="AG122" s="19" t="str">
        <f t="shared" si="36"/>
        <v>chronic</v>
      </c>
      <c r="AH122" s="10">
        <f t="shared" si="52"/>
        <v>1</v>
      </c>
      <c r="AI122" s="21">
        <f t="shared" si="37"/>
        <v>2.8</v>
      </c>
      <c r="AK122" s="5" t="str">
        <f t="shared" si="38"/>
        <v>NOEC</v>
      </c>
      <c r="AL122" s="8" t="s">
        <v>24</v>
      </c>
      <c r="AM122" s="8" t="str">
        <f t="shared" si="39"/>
        <v>chronic</v>
      </c>
      <c r="AN122" s="8" t="str">
        <f t="shared" si="40"/>
        <v>y</v>
      </c>
      <c r="AO122" s="78" t="str">
        <f t="shared" si="43"/>
        <v>Growth</v>
      </c>
      <c r="AP122" s="83" t="s">
        <v>18</v>
      </c>
      <c r="AQ122" s="6">
        <f t="shared" si="34"/>
        <v>4</v>
      </c>
      <c r="AR122" s="84" t="s">
        <v>25</v>
      </c>
      <c r="AS122" s="28"/>
      <c r="AT122" s="117">
        <f>AI122</f>
        <v>2.8</v>
      </c>
      <c r="AU122" s="128">
        <f>GEOMEAN(AT122)</f>
        <v>2.8</v>
      </c>
      <c r="AW122" s="22"/>
      <c r="AZ122" s="174"/>
      <c r="BA122" s="172"/>
    </row>
    <row r="123" spans="1:53" s="19" customFormat="1" x14ac:dyDescent="0.2">
      <c r="A123" s="161" t="s">
        <v>234</v>
      </c>
      <c r="B123" s="64" t="s">
        <v>244</v>
      </c>
      <c r="C123" s="28"/>
      <c r="D123" s="163" t="s">
        <v>332</v>
      </c>
      <c r="E123" s="71" t="s">
        <v>357</v>
      </c>
      <c r="F123" s="64" t="s">
        <v>307</v>
      </c>
      <c r="G123" s="64" t="s">
        <v>310</v>
      </c>
      <c r="H123" s="64" t="s">
        <v>271</v>
      </c>
      <c r="I123" s="64" t="s">
        <v>273</v>
      </c>
      <c r="J123" s="70"/>
      <c r="K123" s="64" t="s">
        <v>277</v>
      </c>
      <c r="L123" s="64" t="s">
        <v>256</v>
      </c>
      <c r="M123" s="64">
        <v>5.7</v>
      </c>
      <c r="N123" s="64">
        <v>4</v>
      </c>
      <c r="O123" s="64" t="s">
        <v>76</v>
      </c>
      <c r="P123" s="64" t="s">
        <v>77</v>
      </c>
      <c r="Q123" s="28"/>
      <c r="R123" s="28"/>
      <c r="S123" s="28"/>
      <c r="T123" s="87">
        <f t="shared" si="30"/>
        <v>5.7</v>
      </c>
      <c r="U123" s="64" t="s">
        <v>257</v>
      </c>
      <c r="W123" s="67" t="s">
        <v>332</v>
      </c>
      <c r="X123" s="32" t="s">
        <v>297</v>
      </c>
      <c r="Y123" s="32">
        <v>7</v>
      </c>
      <c r="Z123" s="32">
        <v>24</v>
      </c>
      <c r="AA123" s="32">
        <v>9.3000000000000007</v>
      </c>
      <c r="AB123" s="32" t="s">
        <v>285</v>
      </c>
      <c r="AC123" s="4"/>
      <c r="AD123" s="4" t="s">
        <v>256</v>
      </c>
      <c r="AE123" s="10">
        <f t="shared" si="41"/>
        <v>2</v>
      </c>
      <c r="AF123" s="10">
        <f t="shared" si="35"/>
        <v>2.85</v>
      </c>
      <c r="AG123" s="19" t="str">
        <f t="shared" si="36"/>
        <v>chronic</v>
      </c>
      <c r="AH123" s="10">
        <f t="shared" si="52"/>
        <v>1</v>
      </c>
      <c r="AI123" s="21">
        <f t="shared" si="37"/>
        <v>2.85</v>
      </c>
      <c r="AK123" s="5" t="str">
        <f t="shared" si="38"/>
        <v>MATC</v>
      </c>
      <c r="AL123" s="8" t="s">
        <v>17</v>
      </c>
      <c r="AM123" s="8" t="str">
        <f t="shared" si="39"/>
        <v>chronic</v>
      </c>
      <c r="AN123" s="8" t="str">
        <f t="shared" si="40"/>
        <v>y</v>
      </c>
      <c r="AO123" s="9" t="s">
        <v>388</v>
      </c>
      <c r="AP123" s="94"/>
      <c r="AQ123" s="116"/>
      <c r="AR123" s="93"/>
      <c r="AS123" s="28"/>
      <c r="AT123" s="94"/>
      <c r="AU123" s="109"/>
      <c r="AV123" s="93"/>
      <c r="AW123" s="103"/>
      <c r="AZ123" s="174"/>
      <c r="BA123" s="172"/>
    </row>
    <row r="124" spans="1:53" s="19" customFormat="1" x14ac:dyDescent="0.2">
      <c r="A124" s="161" t="s">
        <v>235</v>
      </c>
      <c r="B124" s="64" t="s">
        <v>244</v>
      </c>
      <c r="C124" s="28"/>
      <c r="D124" s="163" t="s">
        <v>332</v>
      </c>
      <c r="E124" s="71" t="s">
        <v>357</v>
      </c>
      <c r="F124" s="64" t="s">
        <v>307</v>
      </c>
      <c r="G124" s="64" t="s">
        <v>310</v>
      </c>
      <c r="H124" s="64" t="s">
        <v>271</v>
      </c>
      <c r="I124" s="64" t="s">
        <v>273</v>
      </c>
      <c r="J124" s="70"/>
      <c r="K124" s="64" t="s">
        <v>277</v>
      </c>
      <c r="L124" s="64" t="s">
        <v>23</v>
      </c>
      <c r="M124" s="64">
        <v>11.4</v>
      </c>
      <c r="N124" s="64">
        <v>8</v>
      </c>
      <c r="O124" s="64" t="s">
        <v>76</v>
      </c>
      <c r="P124" s="64" t="s">
        <v>77</v>
      </c>
      <c r="Q124" s="28"/>
      <c r="R124" s="28"/>
      <c r="S124" s="28"/>
      <c r="T124" s="87">
        <f t="shared" si="30"/>
        <v>11.4</v>
      </c>
      <c r="U124" s="64" t="s">
        <v>257</v>
      </c>
      <c r="W124" s="67" t="s">
        <v>332</v>
      </c>
      <c r="X124" s="32" t="s">
        <v>297</v>
      </c>
      <c r="Y124" s="32">
        <v>7</v>
      </c>
      <c r="Z124" s="32">
        <v>24</v>
      </c>
      <c r="AA124" s="32">
        <v>9.3000000000000007</v>
      </c>
      <c r="AB124" s="32" t="s">
        <v>285</v>
      </c>
      <c r="AC124" s="28"/>
      <c r="AD124" s="4" t="s">
        <v>23</v>
      </c>
      <c r="AE124" s="10">
        <f t="shared" si="41"/>
        <v>1</v>
      </c>
      <c r="AF124" s="10">
        <f t="shared" si="35"/>
        <v>11.4</v>
      </c>
      <c r="AG124" s="19" t="str">
        <f t="shared" si="36"/>
        <v>chronic</v>
      </c>
      <c r="AH124" s="10">
        <f t="shared" si="52"/>
        <v>1</v>
      </c>
      <c r="AI124" s="21">
        <f t="shared" si="37"/>
        <v>11.4</v>
      </c>
      <c r="AK124" s="5" t="str">
        <f t="shared" si="38"/>
        <v>NOEC</v>
      </c>
      <c r="AL124" s="8" t="s">
        <v>24</v>
      </c>
      <c r="AM124" s="8" t="str">
        <f t="shared" si="39"/>
        <v>chronic</v>
      </c>
      <c r="AN124" s="8" t="str">
        <f t="shared" si="40"/>
        <v>y</v>
      </c>
      <c r="AO124" s="78" t="str">
        <f t="shared" si="43"/>
        <v>Growth</v>
      </c>
      <c r="AP124" s="83" t="s">
        <v>18</v>
      </c>
      <c r="AQ124" s="6">
        <f t="shared" si="34"/>
        <v>8</v>
      </c>
      <c r="AR124" s="84" t="s">
        <v>27</v>
      </c>
      <c r="AS124" s="28"/>
      <c r="AT124" s="118">
        <f>AI124</f>
        <v>11.4</v>
      </c>
      <c r="AU124" s="128">
        <f>GEOMEAN(AT124)</f>
        <v>11.4</v>
      </c>
      <c r="AW124" s="22"/>
      <c r="AZ124" s="174"/>
      <c r="BA124" s="172"/>
    </row>
    <row r="125" spans="1:53" s="19" customFormat="1" x14ac:dyDescent="0.2">
      <c r="A125" s="161" t="s">
        <v>236</v>
      </c>
      <c r="B125" s="64" t="s">
        <v>244</v>
      </c>
      <c r="C125" s="28"/>
      <c r="D125" s="163" t="s">
        <v>332</v>
      </c>
      <c r="E125" s="71" t="s">
        <v>357</v>
      </c>
      <c r="F125" s="64" t="s">
        <v>307</v>
      </c>
      <c r="G125" s="64" t="s">
        <v>310</v>
      </c>
      <c r="H125" s="64" t="s">
        <v>271</v>
      </c>
      <c r="I125" s="64" t="s">
        <v>273</v>
      </c>
      <c r="J125" s="70"/>
      <c r="K125" s="64" t="s">
        <v>277</v>
      </c>
      <c r="L125" s="64" t="s">
        <v>256</v>
      </c>
      <c r="M125" s="64">
        <v>16.100000000000001</v>
      </c>
      <c r="N125" s="64">
        <v>8</v>
      </c>
      <c r="O125" s="64" t="s">
        <v>76</v>
      </c>
      <c r="P125" s="64" t="s">
        <v>77</v>
      </c>
      <c r="Q125" s="28"/>
      <c r="R125" s="28"/>
      <c r="S125" s="28"/>
      <c r="T125" s="87">
        <f t="shared" si="30"/>
        <v>16.100000000000001</v>
      </c>
      <c r="U125" s="64" t="s">
        <v>257</v>
      </c>
      <c r="W125" s="67" t="s">
        <v>332</v>
      </c>
      <c r="X125" s="10" t="s">
        <v>297</v>
      </c>
      <c r="Y125" s="10">
        <v>7</v>
      </c>
      <c r="Z125" s="32">
        <v>24</v>
      </c>
      <c r="AA125" s="32">
        <v>9.3000000000000007</v>
      </c>
      <c r="AB125" s="32" t="s">
        <v>285</v>
      </c>
      <c r="AC125" s="4"/>
      <c r="AD125" s="4" t="s">
        <v>256</v>
      </c>
      <c r="AE125" s="10">
        <f t="shared" si="41"/>
        <v>2</v>
      </c>
      <c r="AF125" s="10">
        <f t="shared" si="35"/>
        <v>8.0500000000000007</v>
      </c>
      <c r="AG125" s="19" t="str">
        <f t="shared" si="36"/>
        <v>chronic</v>
      </c>
      <c r="AH125" s="10">
        <f t="shared" si="52"/>
        <v>1</v>
      </c>
      <c r="AI125" s="21">
        <f t="shared" si="37"/>
        <v>8.0500000000000007</v>
      </c>
      <c r="AK125" s="5" t="str">
        <f t="shared" si="38"/>
        <v>MATC</v>
      </c>
      <c r="AL125" s="8" t="s">
        <v>17</v>
      </c>
      <c r="AM125" s="8" t="str">
        <f t="shared" si="39"/>
        <v>chronic</v>
      </c>
      <c r="AN125" s="8" t="str">
        <f t="shared" si="40"/>
        <v>y</v>
      </c>
      <c r="AO125" s="9" t="s">
        <v>388</v>
      </c>
      <c r="AP125" s="94"/>
      <c r="AQ125" s="116"/>
      <c r="AR125" s="93"/>
      <c r="AS125" s="28"/>
      <c r="AT125" s="94"/>
      <c r="AU125" s="109"/>
      <c r="AV125" s="93"/>
      <c r="AW125" s="103"/>
      <c r="AZ125" s="174"/>
      <c r="BA125" s="172"/>
    </row>
    <row r="126" spans="1:53" s="19" customFormat="1" ht="14" x14ac:dyDescent="0.2">
      <c r="A126" s="160"/>
      <c r="B126" s="10"/>
      <c r="C126" s="28"/>
      <c r="E126" s="69"/>
      <c r="F126" s="10"/>
      <c r="G126" s="10"/>
      <c r="I126" s="10"/>
      <c r="J126" s="28"/>
      <c r="K126" s="10"/>
      <c r="L126" s="10"/>
      <c r="M126" s="10"/>
      <c r="N126" s="10"/>
      <c r="O126" s="10"/>
      <c r="Q126" s="28"/>
      <c r="R126" s="28"/>
      <c r="S126" s="28"/>
      <c r="T126" s="43"/>
      <c r="U126" s="10"/>
      <c r="W126" s="68"/>
      <c r="X126" s="10"/>
      <c r="Y126" s="10"/>
      <c r="Z126" s="32"/>
      <c r="AA126" s="32"/>
      <c r="AB126" s="32"/>
      <c r="AC126" s="4"/>
      <c r="AD126" s="4"/>
      <c r="AE126" s="10"/>
      <c r="AF126" s="10"/>
      <c r="AH126" s="10"/>
      <c r="AI126" s="21"/>
      <c r="AK126" s="5"/>
      <c r="AL126" s="8"/>
      <c r="AM126" s="8"/>
      <c r="AN126" s="8"/>
      <c r="AO126" s="78"/>
      <c r="AP126" s="83"/>
      <c r="AQ126" s="6"/>
      <c r="AR126" s="84"/>
      <c r="AS126" s="28"/>
      <c r="AT126" s="84"/>
      <c r="AU126" s="110"/>
      <c r="AW126" s="22"/>
    </row>
    <row r="127" spans="1:53" s="19" customFormat="1" x14ac:dyDescent="0.2">
      <c r="A127" s="161" t="s">
        <v>239</v>
      </c>
      <c r="B127" s="64" t="s">
        <v>300</v>
      </c>
      <c r="C127" s="70"/>
      <c r="D127" s="19" t="s">
        <v>330</v>
      </c>
      <c r="E127" s="71" t="s">
        <v>306</v>
      </c>
      <c r="F127" s="64" t="s">
        <v>309</v>
      </c>
      <c r="G127" s="64" t="s">
        <v>311</v>
      </c>
      <c r="H127" s="64" t="s">
        <v>271</v>
      </c>
      <c r="I127" s="64" t="s">
        <v>273</v>
      </c>
      <c r="J127" s="70"/>
      <c r="K127" s="64" t="s">
        <v>313</v>
      </c>
      <c r="L127" s="64" t="s">
        <v>23</v>
      </c>
      <c r="M127" s="64" t="s">
        <v>315</v>
      </c>
      <c r="N127" s="74" t="s">
        <v>335</v>
      </c>
      <c r="O127" s="64" t="s">
        <v>76</v>
      </c>
      <c r="P127" s="64" t="s">
        <v>77</v>
      </c>
      <c r="Q127" s="70"/>
      <c r="R127" s="70"/>
      <c r="S127" s="70"/>
      <c r="T127" s="73" t="str">
        <f t="shared" ref="T127:T128" si="54">M127</f>
        <v xml:space="preserve">&lt;1 </v>
      </c>
      <c r="U127" s="64" t="s">
        <v>257</v>
      </c>
      <c r="W127" s="67" t="s">
        <v>330</v>
      </c>
      <c r="X127" s="32" t="s">
        <v>297</v>
      </c>
      <c r="Y127" s="32" t="s">
        <v>84</v>
      </c>
      <c r="Z127" s="32">
        <v>20</v>
      </c>
      <c r="AA127" s="32" t="s">
        <v>84</v>
      </c>
      <c r="AB127" s="32" t="s">
        <v>84</v>
      </c>
      <c r="AC127" s="4"/>
      <c r="AD127" s="4" t="s">
        <v>23</v>
      </c>
      <c r="AE127" s="10">
        <f t="shared" si="41"/>
        <v>1</v>
      </c>
      <c r="AF127" s="10" t="s">
        <v>349</v>
      </c>
      <c r="AG127" s="19" t="str">
        <f t="shared" si="36"/>
        <v>chronic</v>
      </c>
      <c r="AH127" s="10">
        <f>VLOOKUP(AG127,$BD$24:$BE$26,2,FALSE)</f>
        <v>1</v>
      </c>
      <c r="AI127" s="21" t="s">
        <v>339</v>
      </c>
      <c r="AK127" s="5" t="str">
        <f t="shared" si="38"/>
        <v>NOEC</v>
      </c>
      <c r="AL127" s="8" t="s">
        <v>24</v>
      </c>
      <c r="AM127" s="8" t="str">
        <f t="shared" si="39"/>
        <v>chronic</v>
      </c>
      <c r="AN127" s="8" t="str">
        <f t="shared" si="40"/>
        <v>y</v>
      </c>
      <c r="AO127" s="9" t="s">
        <v>358</v>
      </c>
      <c r="AP127" s="94"/>
      <c r="AQ127" s="116"/>
      <c r="AR127" s="93"/>
      <c r="AS127" s="28"/>
      <c r="AT127" s="94"/>
      <c r="AU127" s="109"/>
      <c r="AV127" s="93"/>
      <c r="AW127" s="103"/>
    </row>
    <row r="128" spans="1:53" s="19" customFormat="1" x14ac:dyDescent="0.2">
      <c r="A128" s="161" t="s">
        <v>336</v>
      </c>
      <c r="B128" s="64">
        <v>26</v>
      </c>
      <c r="C128" s="28"/>
      <c r="D128" s="19" t="s">
        <v>330</v>
      </c>
      <c r="E128" s="71" t="s">
        <v>306</v>
      </c>
      <c r="F128" s="64" t="s">
        <v>309</v>
      </c>
      <c r="G128" s="64" t="s">
        <v>311</v>
      </c>
      <c r="H128" s="64" t="s">
        <v>271</v>
      </c>
      <c r="I128" s="64" t="s">
        <v>273</v>
      </c>
      <c r="J128" s="70"/>
      <c r="K128" s="64" t="s">
        <v>313</v>
      </c>
      <c r="L128" s="64" t="s">
        <v>26</v>
      </c>
      <c r="M128" s="64">
        <v>1</v>
      </c>
      <c r="N128" s="74" t="s">
        <v>335</v>
      </c>
      <c r="O128" s="64" t="s">
        <v>76</v>
      </c>
      <c r="P128" s="64" t="s">
        <v>77</v>
      </c>
      <c r="Q128" s="70"/>
      <c r="R128" s="70"/>
      <c r="S128" s="70"/>
      <c r="T128" s="73">
        <f t="shared" si="54"/>
        <v>1</v>
      </c>
      <c r="U128" s="64" t="s">
        <v>257</v>
      </c>
      <c r="W128" s="67" t="s">
        <v>330</v>
      </c>
      <c r="X128" s="32" t="s">
        <v>297</v>
      </c>
      <c r="Y128" s="32" t="s">
        <v>84</v>
      </c>
      <c r="Z128" s="32">
        <v>20</v>
      </c>
      <c r="AA128" s="32" t="s">
        <v>84</v>
      </c>
      <c r="AB128" s="32" t="s">
        <v>84</v>
      </c>
      <c r="AC128" s="28"/>
      <c r="AD128" s="4" t="s">
        <v>26</v>
      </c>
      <c r="AE128" s="10">
        <f t="shared" si="41"/>
        <v>2.5</v>
      </c>
      <c r="AF128" s="10">
        <f t="shared" si="35"/>
        <v>0.4</v>
      </c>
      <c r="AG128" s="19" t="str">
        <f>P128</f>
        <v>chronic</v>
      </c>
      <c r="AH128" s="10">
        <f>VLOOKUP(AG128,$BD$24:$BE$26,2,FALSE)</f>
        <v>1</v>
      </c>
      <c r="AI128" s="21">
        <f t="shared" si="37"/>
        <v>0.4</v>
      </c>
      <c r="AK128" s="5" t="str">
        <f t="shared" si="38"/>
        <v>LOEC</v>
      </c>
      <c r="AL128" s="85" t="s">
        <v>17</v>
      </c>
      <c r="AM128" s="8" t="str">
        <f t="shared" si="39"/>
        <v>chronic</v>
      </c>
      <c r="AN128" s="8" t="str">
        <f t="shared" si="40"/>
        <v>y</v>
      </c>
      <c r="AO128" s="9"/>
      <c r="AP128" s="94"/>
      <c r="AQ128" s="116"/>
      <c r="AR128" s="93"/>
      <c r="AS128" s="28"/>
      <c r="AT128" s="94"/>
      <c r="AU128" s="109"/>
      <c r="AV128" s="93"/>
      <c r="AW128" s="103"/>
      <c r="BA128" s="172" t="s">
        <v>420</v>
      </c>
    </row>
    <row r="129" spans="1:53" s="19" customFormat="1" x14ac:dyDescent="0.2">
      <c r="A129" s="161" t="s">
        <v>239</v>
      </c>
      <c r="B129" s="64" t="s">
        <v>300</v>
      </c>
      <c r="C129" s="70"/>
      <c r="D129" s="19" t="s">
        <v>330</v>
      </c>
      <c r="E129" s="71" t="s">
        <v>306</v>
      </c>
      <c r="F129" s="64" t="s">
        <v>309</v>
      </c>
      <c r="G129" s="64" t="s">
        <v>311</v>
      </c>
      <c r="H129" s="64" t="s">
        <v>271</v>
      </c>
      <c r="I129" s="64" t="s">
        <v>273</v>
      </c>
      <c r="J129" s="70"/>
      <c r="K129" s="64" t="s">
        <v>372</v>
      </c>
      <c r="L129" s="64" t="s">
        <v>23</v>
      </c>
      <c r="M129" s="64">
        <v>10</v>
      </c>
      <c r="N129" s="74" t="s">
        <v>335</v>
      </c>
      <c r="O129" s="64" t="s">
        <v>76</v>
      </c>
      <c r="P129" s="64" t="s">
        <v>77</v>
      </c>
      <c r="Q129" s="28"/>
      <c r="R129" s="28"/>
      <c r="S129" s="28"/>
      <c r="T129" s="64">
        <v>10</v>
      </c>
      <c r="U129" s="64" t="s">
        <v>257</v>
      </c>
      <c r="W129" s="67" t="s">
        <v>330</v>
      </c>
      <c r="X129" s="32" t="s">
        <v>297</v>
      </c>
      <c r="Y129" s="32" t="s">
        <v>84</v>
      </c>
      <c r="Z129" s="32">
        <v>20</v>
      </c>
      <c r="AA129" s="32" t="s">
        <v>84</v>
      </c>
      <c r="AB129" s="32" t="s">
        <v>84</v>
      </c>
      <c r="AC129" s="28"/>
      <c r="AD129" s="4" t="s">
        <v>23</v>
      </c>
      <c r="AE129" s="10">
        <f t="shared" ref="AE129" si="55">VLOOKUP(AD129,$BD$10:$BE$16,2,FALSE)</f>
        <v>1</v>
      </c>
      <c r="AF129" s="10">
        <f t="shared" si="35"/>
        <v>10</v>
      </c>
      <c r="AG129" s="19" t="str">
        <f>P129</f>
        <v>chronic</v>
      </c>
      <c r="AH129" s="10">
        <f>VLOOKUP(AG129,$BD$24:$BE$26,2,FALSE)</f>
        <v>1</v>
      </c>
      <c r="AI129" s="21">
        <f t="shared" si="37"/>
        <v>10</v>
      </c>
      <c r="AK129" s="21" t="str">
        <f t="shared" si="38"/>
        <v>NOEC</v>
      </c>
      <c r="AL129" s="8" t="s">
        <v>24</v>
      </c>
      <c r="AM129" s="8" t="str">
        <f t="shared" si="39"/>
        <v>chronic</v>
      </c>
      <c r="AN129" s="8" t="str">
        <f t="shared" si="40"/>
        <v>y</v>
      </c>
      <c r="AO129" s="78" t="str">
        <f t="shared" ref="AO129" si="56">K129</f>
        <v>Growth, yield (Chl a)</v>
      </c>
      <c r="AP129" s="83" t="s">
        <v>18</v>
      </c>
      <c r="AQ129" s="6" t="str">
        <f t="shared" ref="AQ129" si="57">N129</f>
        <v>6-26</v>
      </c>
      <c r="AR129" s="84" t="s">
        <v>19</v>
      </c>
      <c r="AS129" s="28"/>
      <c r="AT129" s="118">
        <f t="shared" ref="AT129" si="58">AI129</f>
        <v>10</v>
      </c>
      <c r="AU129" s="132">
        <f>GEOMEAN(AT129)</f>
        <v>10</v>
      </c>
      <c r="AV129" s="142">
        <f>MIN(AU129)</f>
        <v>10</v>
      </c>
      <c r="AW129" s="96">
        <f>MIN(AV129)</f>
        <v>10</v>
      </c>
      <c r="AY129" s="19" t="s">
        <v>400</v>
      </c>
      <c r="AZ129" s="168" t="s">
        <v>421</v>
      </c>
      <c r="BA129" s="172"/>
    </row>
    <row r="130" spans="1:53" s="19" customFormat="1" ht="14" x14ac:dyDescent="0.2">
      <c r="A130" s="159"/>
      <c r="B130" s="10"/>
      <c r="C130" s="28"/>
      <c r="E130" s="10"/>
      <c r="F130" s="10"/>
      <c r="G130" s="10"/>
      <c r="I130" s="10"/>
      <c r="J130" s="28"/>
      <c r="K130" s="10"/>
      <c r="L130" s="10"/>
      <c r="M130" s="10"/>
      <c r="N130" s="10"/>
      <c r="O130" s="10"/>
      <c r="Q130" s="28"/>
      <c r="R130" s="28"/>
      <c r="S130" s="28"/>
      <c r="T130" s="10"/>
      <c r="U130" s="10"/>
      <c r="W130" s="68"/>
      <c r="X130" s="10"/>
      <c r="Y130" s="10"/>
      <c r="Z130" s="10"/>
      <c r="AA130" s="10"/>
      <c r="AB130" s="10"/>
      <c r="AC130" s="28"/>
      <c r="AE130" s="10"/>
      <c r="AF130" s="10"/>
      <c r="AI130" s="10"/>
      <c r="AK130" s="10"/>
      <c r="AL130" s="8"/>
      <c r="AM130" s="10"/>
      <c r="AO130" s="28"/>
      <c r="AP130" s="83"/>
      <c r="AR130" s="84"/>
      <c r="AS130" s="28"/>
      <c r="AT130" s="84"/>
      <c r="AU130" s="110"/>
      <c r="AW130" s="22"/>
    </row>
    <row r="131" spans="1:53" s="19" customFormat="1" ht="14" x14ac:dyDescent="0.2">
      <c r="A131" s="159" t="s">
        <v>371</v>
      </c>
      <c r="B131" s="10"/>
      <c r="C131" s="28"/>
      <c r="E131" s="10"/>
      <c r="F131" s="10"/>
      <c r="G131" s="10"/>
      <c r="I131" s="10"/>
      <c r="J131" s="28"/>
      <c r="K131" s="10"/>
      <c r="L131" s="10"/>
      <c r="M131" s="10"/>
      <c r="N131" s="10"/>
      <c r="O131" s="10"/>
      <c r="Q131" s="28"/>
      <c r="R131" s="28"/>
      <c r="S131" s="28"/>
      <c r="T131" s="10"/>
      <c r="U131" s="10"/>
      <c r="W131" s="68"/>
      <c r="X131" s="10"/>
      <c r="Y131" s="10"/>
      <c r="Z131" s="10"/>
      <c r="AA131" s="10"/>
      <c r="AB131" s="10"/>
      <c r="AC131" s="28"/>
      <c r="AE131" s="10"/>
      <c r="AF131" s="10"/>
      <c r="AI131" s="10"/>
      <c r="AK131" s="10"/>
      <c r="AL131" s="8"/>
      <c r="AM131" s="10"/>
      <c r="AO131" s="28"/>
      <c r="AP131" s="83"/>
      <c r="AR131" s="84"/>
      <c r="AS131" s="28"/>
      <c r="AT131" s="84"/>
      <c r="AU131" s="110"/>
      <c r="AW131" s="22"/>
    </row>
    <row r="132" spans="1:53" s="19" customFormat="1" ht="14" x14ac:dyDescent="0.2">
      <c r="A132" s="159" t="s">
        <v>395</v>
      </c>
      <c r="B132" s="10"/>
      <c r="C132" s="28"/>
      <c r="E132" s="10"/>
      <c r="F132" s="10"/>
      <c r="G132" s="10"/>
      <c r="I132" s="10"/>
      <c r="J132" s="28"/>
      <c r="K132" s="10"/>
      <c r="L132" s="10"/>
      <c r="M132" s="10"/>
      <c r="N132" s="10"/>
      <c r="O132" s="10"/>
      <c r="Q132" s="28"/>
      <c r="R132" s="28"/>
      <c r="S132" s="28"/>
      <c r="T132" s="10"/>
      <c r="U132" s="10"/>
      <c r="W132" s="67"/>
      <c r="X132" s="32"/>
      <c r="Y132" s="32"/>
      <c r="Z132" s="32"/>
      <c r="AA132" s="32"/>
      <c r="AB132" s="32"/>
      <c r="AC132" s="28"/>
      <c r="AE132" s="10"/>
      <c r="AF132" s="10"/>
      <c r="AI132" s="10"/>
      <c r="AK132" s="10"/>
      <c r="AL132" s="8"/>
      <c r="AM132" s="10"/>
      <c r="AO132" s="28"/>
      <c r="AP132" s="83"/>
      <c r="AR132" s="84"/>
      <c r="AS132" s="28"/>
      <c r="AT132" s="84"/>
      <c r="AU132" s="110"/>
      <c r="AW132" s="22"/>
    </row>
    <row r="133" spans="1:53" s="19" customFormat="1" ht="14" x14ac:dyDescent="0.2">
      <c r="A133" s="159"/>
      <c r="B133" s="10"/>
      <c r="C133" s="28"/>
      <c r="E133" s="10"/>
      <c r="F133" s="10"/>
      <c r="G133" s="10"/>
      <c r="I133" s="10"/>
      <c r="J133" s="28"/>
      <c r="K133" s="10"/>
      <c r="L133" s="10"/>
      <c r="M133" s="10"/>
      <c r="N133" s="10"/>
      <c r="O133" s="10"/>
      <c r="Q133" s="28"/>
      <c r="R133" s="28"/>
      <c r="S133" s="28"/>
      <c r="T133" s="10"/>
      <c r="U133" s="10"/>
      <c r="W133" s="67"/>
      <c r="X133" s="32"/>
      <c r="Y133" s="32"/>
      <c r="Z133" s="32"/>
      <c r="AA133" s="32"/>
      <c r="AB133" s="32"/>
      <c r="AC133" s="28"/>
      <c r="AE133" s="10"/>
      <c r="AF133" s="10"/>
      <c r="AI133" s="10"/>
      <c r="AK133" s="10"/>
      <c r="AL133" s="8"/>
      <c r="AM133" s="10"/>
      <c r="AO133" s="28"/>
      <c r="AP133" s="83"/>
      <c r="AR133" s="84"/>
      <c r="AS133" s="28"/>
      <c r="AT133" s="84"/>
      <c r="AU133" s="110"/>
      <c r="AW133" s="22"/>
    </row>
    <row r="134" spans="1:53" s="19" customFormat="1" ht="14" x14ac:dyDescent="0.2">
      <c r="A134" s="159"/>
      <c r="B134" s="10"/>
      <c r="C134" s="28"/>
      <c r="E134" s="10"/>
      <c r="F134" s="10"/>
      <c r="G134" s="10"/>
      <c r="I134" s="10"/>
      <c r="J134" s="28"/>
      <c r="K134" s="10"/>
      <c r="L134" s="10"/>
      <c r="M134" s="10"/>
      <c r="N134" s="10"/>
      <c r="O134" s="10"/>
      <c r="Q134" s="28"/>
      <c r="R134" s="28"/>
      <c r="S134" s="28"/>
      <c r="T134" s="10"/>
      <c r="U134" s="10"/>
      <c r="W134" s="67"/>
      <c r="X134" s="32"/>
      <c r="Y134" s="32"/>
      <c r="Z134" s="32"/>
      <c r="AA134" s="32"/>
      <c r="AB134" s="32"/>
      <c r="AC134" s="28"/>
      <c r="AE134" s="10"/>
      <c r="AF134" s="10"/>
      <c r="AI134" s="10"/>
      <c r="AK134" s="10"/>
      <c r="AL134" s="8"/>
      <c r="AM134" s="10"/>
      <c r="AO134" s="28"/>
      <c r="AP134" s="83"/>
      <c r="AR134" s="84"/>
      <c r="AS134" s="28"/>
      <c r="AT134" s="84"/>
      <c r="AU134" s="110"/>
      <c r="AW134" s="22"/>
    </row>
    <row r="135" spans="1:53" s="19" customFormat="1" ht="14" x14ac:dyDescent="0.2">
      <c r="A135" s="159"/>
      <c r="B135" s="10"/>
      <c r="C135" s="28"/>
      <c r="E135" s="10"/>
      <c r="F135" s="10"/>
      <c r="G135" s="10"/>
      <c r="I135" s="10"/>
      <c r="J135" s="28"/>
      <c r="K135" s="10"/>
      <c r="L135" s="10"/>
      <c r="M135" s="10"/>
      <c r="N135" s="10"/>
      <c r="O135" s="10"/>
      <c r="Q135" s="28"/>
      <c r="R135" s="28"/>
      <c r="S135" s="28"/>
      <c r="T135" s="10"/>
      <c r="U135" s="10"/>
      <c r="W135" s="67"/>
      <c r="X135" s="32"/>
      <c r="Y135" s="32"/>
      <c r="Z135" s="32"/>
      <c r="AA135" s="32"/>
      <c r="AB135" s="29"/>
      <c r="AC135" s="28"/>
      <c r="AE135" s="10"/>
      <c r="AF135" s="10"/>
      <c r="AI135" s="10"/>
      <c r="AK135" s="10"/>
      <c r="AL135" s="8"/>
      <c r="AM135" s="10"/>
      <c r="AO135" s="28"/>
      <c r="AP135" s="83"/>
      <c r="AR135" s="84"/>
      <c r="AS135" s="28"/>
      <c r="AT135" s="84"/>
      <c r="AU135" s="110"/>
      <c r="AW135" s="22"/>
    </row>
    <row r="136" spans="1:53" s="19" customFormat="1" ht="14" x14ac:dyDescent="0.2">
      <c r="A136" s="159"/>
      <c r="B136" s="10"/>
      <c r="C136" s="28"/>
      <c r="E136" s="10"/>
      <c r="F136" s="10"/>
      <c r="G136" s="10"/>
      <c r="I136" s="10"/>
      <c r="J136" s="28"/>
      <c r="K136" s="10"/>
      <c r="L136" s="10"/>
      <c r="M136" s="10"/>
      <c r="N136" s="10"/>
      <c r="O136" s="10"/>
      <c r="Q136" s="28"/>
      <c r="R136" s="28"/>
      <c r="S136" s="28"/>
      <c r="T136" s="10"/>
      <c r="U136" s="10"/>
      <c r="W136" s="67"/>
      <c r="X136" s="32"/>
      <c r="Y136" s="32"/>
      <c r="Z136" s="32"/>
      <c r="AA136" s="32"/>
      <c r="AB136" s="32"/>
      <c r="AC136" s="28"/>
      <c r="AE136" s="10"/>
      <c r="AF136" s="10"/>
      <c r="AI136" s="10"/>
      <c r="AK136" s="10"/>
      <c r="AL136" s="8"/>
      <c r="AM136" s="10"/>
      <c r="AO136" s="28"/>
      <c r="AP136" s="83"/>
      <c r="AR136" s="84"/>
      <c r="AS136" s="28"/>
      <c r="AT136" s="84"/>
      <c r="AU136" s="110"/>
      <c r="AW136" s="22"/>
    </row>
    <row r="137" spans="1:53" s="19" customFormat="1" ht="14" x14ac:dyDescent="0.2">
      <c r="A137" s="159"/>
      <c r="B137" s="10"/>
      <c r="C137" s="28"/>
      <c r="E137" s="10"/>
      <c r="F137" s="10"/>
      <c r="G137" s="10"/>
      <c r="I137" s="10"/>
      <c r="J137" s="28"/>
      <c r="K137" s="10"/>
      <c r="L137" s="10"/>
      <c r="M137" s="10"/>
      <c r="N137" s="10"/>
      <c r="O137" s="10"/>
      <c r="Q137" s="28"/>
      <c r="R137" s="28"/>
      <c r="S137" s="28"/>
      <c r="T137" s="10"/>
      <c r="U137" s="10"/>
      <c r="W137" s="67"/>
      <c r="X137" s="32"/>
      <c r="Y137" s="32"/>
      <c r="Z137" s="32"/>
      <c r="AA137" s="32"/>
      <c r="AB137" s="32"/>
      <c r="AC137" s="4"/>
      <c r="AE137" s="10"/>
      <c r="AF137" s="10"/>
      <c r="AI137" s="10"/>
      <c r="AK137" s="10"/>
      <c r="AL137" s="8"/>
      <c r="AM137" s="10"/>
      <c r="AO137" s="28"/>
      <c r="AP137" s="83"/>
      <c r="AR137" s="84"/>
      <c r="AS137" s="28"/>
      <c r="AT137" s="84"/>
      <c r="AU137" s="110"/>
      <c r="AW137" s="22"/>
    </row>
    <row r="138" spans="1:53" s="19" customFormat="1" ht="14" x14ac:dyDescent="0.2">
      <c r="A138" s="159"/>
      <c r="B138" s="10"/>
      <c r="C138" s="28"/>
      <c r="E138" s="10"/>
      <c r="F138" s="10"/>
      <c r="G138" s="10"/>
      <c r="I138" s="10"/>
      <c r="J138" s="28"/>
      <c r="K138" s="10"/>
      <c r="L138" s="10"/>
      <c r="M138" s="10"/>
      <c r="N138" s="10"/>
      <c r="O138" s="10"/>
      <c r="Q138" s="28"/>
      <c r="R138" s="28"/>
      <c r="S138" s="28"/>
      <c r="T138" s="10"/>
      <c r="U138" s="10"/>
      <c r="W138" s="67"/>
      <c r="X138" s="32"/>
      <c r="Y138" s="32"/>
      <c r="Z138" s="32"/>
      <c r="AA138" s="32"/>
      <c r="AB138" s="32"/>
      <c r="AC138" s="28"/>
      <c r="AE138" s="10"/>
      <c r="AF138" s="10"/>
      <c r="AI138" s="10"/>
      <c r="AK138" s="10"/>
      <c r="AL138" s="8"/>
      <c r="AM138" s="10"/>
      <c r="AO138" s="28"/>
      <c r="AP138" s="83"/>
      <c r="AR138" s="84"/>
      <c r="AS138" s="28"/>
      <c r="AT138" s="84"/>
      <c r="AU138" s="110"/>
      <c r="AW138" s="22"/>
    </row>
    <row r="139" spans="1:53" s="19" customFormat="1" ht="14" x14ac:dyDescent="0.2">
      <c r="A139" s="159"/>
      <c r="B139" s="10"/>
      <c r="C139" s="28"/>
      <c r="E139" s="10"/>
      <c r="F139" s="10"/>
      <c r="G139" s="10"/>
      <c r="I139" s="10"/>
      <c r="J139" s="28"/>
      <c r="K139" s="10"/>
      <c r="L139" s="10"/>
      <c r="M139" s="10"/>
      <c r="N139" s="10"/>
      <c r="O139" s="10"/>
      <c r="Q139" s="28"/>
      <c r="R139" s="28"/>
      <c r="S139" s="28"/>
      <c r="T139" s="10"/>
      <c r="U139" s="10"/>
      <c r="W139" s="68"/>
      <c r="X139" s="10"/>
      <c r="Y139" s="10"/>
      <c r="Z139" s="31"/>
      <c r="AA139" s="31"/>
      <c r="AB139" s="32"/>
      <c r="AC139" s="28"/>
      <c r="AE139" s="10"/>
      <c r="AF139" s="10"/>
      <c r="AI139" s="10"/>
      <c r="AK139" s="10"/>
      <c r="AL139" s="8"/>
      <c r="AM139" s="10"/>
      <c r="AO139" s="28"/>
      <c r="AP139" s="83"/>
      <c r="AR139" s="84"/>
      <c r="AS139" s="28"/>
      <c r="AT139" s="84"/>
      <c r="AU139" s="110"/>
      <c r="AW139" s="22"/>
    </row>
    <row r="140" spans="1:53" s="19" customFormat="1" ht="14" x14ac:dyDescent="0.2">
      <c r="A140" s="159"/>
      <c r="B140" s="10"/>
      <c r="C140" s="28"/>
      <c r="E140" s="10"/>
      <c r="F140" s="10"/>
      <c r="G140" s="10"/>
      <c r="I140" s="10"/>
      <c r="J140" s="28"/>
      <c r="K140" s="10"/>
      <c r="L140" s="10"/>
      <c r="M140" s="10"/>
      <c r="N140" s="10"/>
      <c r="O140" s="10"/>
      <c r="Q140" s="28"/>
      <c r="R140" s="28"/>
      <c r="S140" s="28"/>
      <c r="T140" s="10"/>
      <c r="U140" s="10"/>
      <c r="W140" s="68"/>
      <c r="X140" s="10"/>
      <c r="Y140" s="10"/>
      <c r="Z140" s="32"/>
      <c r="AA140" s="32"/>
      <c r="AB140" s="32"/>
      <c r="AC140" s="4"/>
      <c r="AE140" s="10"/>
      <c r="AF140" s="10"/>
      <c r="AI140" s="10"/>
      <c r="AK140" s="10"/>
      <c r="AL140" s="8"/>
      <c r="AM140" s="10"/>
      <c r="AO140" s="28"/>
      <c r="AP140" s="83"/>
      <c r="AR140" s="84"/>
      <c r="AS140" s="28"/>
      <c r="AT140" s="84"/>
      <c r="AU140" s="110"/>
      <c r="AW140" s="22"/>
    </row>
    <row r="141" spans="1:53" s="19" customFormat="1" ht="14" x14ac:dyDescent="0.2">
      <c r="A141" s="159"/>
      <c r="B141" s="10"/>
      <c r="C141" s="28"/>
      <c r="E141" s="10"/>
      <c r="F141" s="10"/>
      <c r="G141" s="10"/>
      <c r="I141" s="10"/>
      <c r="J141" s="28"/>
      <c r="K141" s="10"/>
      <c r="L141" s="10"/>
      <c r="M141" s="10"/>
      <c r="N141" s="10"/>
      <c r="O141" s="10"/>
      <c r="Q141" s="28"/>
      <c r="R141" s="28"/>
      <c r="S141" s="28"/>
      <c r="T141" s="10"/>
      <c r="U141" s="10"/>
      <c r="W141" s="68"/>
      <c r="X141" s="10"/>
      <c r="Y141" s="10"/>
      <c r="Z141" s="32"/>
      <c r="AA141" s="32"/>
      <c r="AB141" s="32"/>
      <c r="AC141" s="28"/>
      <c r="AE141" s="10"/>
      <c r="AF141" s="10"/>
      <c r="AI141" s="10"/>
      <c r="AK141" s="10"/>
      <c r="AL141" s="8"/>
      <c r="AM141" s="10"/>
      <c r="AO141" s="28"/>
      <c r="AP141" s="83"/>
      <c r="AR141" s="84"/>
      <c r="AS141" s="28"/>
      <c r="AT141" s="84"/>
      <c r="AU141" s="110"/>
      <c r="AW141" s="22"/>
    </row>
    <row r="142" spans="1:53" s="19" customFormat="1" ht="14" x14ac:dyDescent="0.2">
      <c r="A142" s="159"/>
      <c r="B142" s="10"/>
      <c r="C142" s="28"/>
      <c r="E142" s="10"/>
      <c r="F142" s="10"/>
      <c r="G142" s="10"/>
      <c r="I142" s="10"/>
      <c r="J142" s="28"/>
      <c r="K142" s="10"/>
      <c r="L142" s="10"/>
      <c r="M142" s="10"/>
      <c r="N142" s="10"/>
      <c r="O142" s="10"/>
      <c r="Q142" s="28"/>
      <c r="R142" s="28"/>
      <c r="S142" s="28"/>
      <c r="T142" s="10"/>
      <c r="U142" s="10"/>
      <c r="W142" s="67"/>
      <c r="X142" s="32"/>
      <c r="Y142" s="32"/>
      <c r="Z142" s="32"/>
      <c r="AA142" s="32"/>
      <c r="AB142" s="32"/>
      <c r="AC142" s="4"/>
      <c r="AE142" s="10"/>
      <c r="AF142" s="10"/>
      <c r="AI142" s="10"/>
      <c r="AK142" s="10"/>
      <c r="AL142" s="8"/>
      <c r="AM142" s="10"/>
      <c r="AO142" s="28"/>
      <c r="AP142" s="83"/>
      <c r="AR142" s="84"/>
      <c r="AS142" s="28"/>
      <c r="AT142" s="84"/>
      <c r="AU142" s="110"/>
      <c r="AW142" s="22"/>
    </row>
    <row r="143" spans="1:53" s="19" customFormat="1" ht="14" x14ac:dyDescent="0.2">
      <c r="A143" s="159"/>
      <c r="B143" s="10"/>
      <c r="C143" s="28"/>
      <c r="E143" s="10"/>
      <c r="F143" s="10"/>
      <c r="G143" s="10"/>
      <c r="I143" s="10"/>
      <c r="J143" s="28"/>
      <c r="K143" s="10"/>
      <c r="L143" s="10"/>
      <c r="M143" s="10"/>
      <c r="N143" s="10"/>
      <c r="O143" s="10"/>
      <c r="Q143" s="28"/>
      <c r="R143" s="28"/>
      <c r="S143" s="28"/>
      <c r="T143" s="10"/>
      <c r="U143" s="10"/>
      <c r="W143" s="68"/>
      <c r="X143" s="10"/>
      <c r="Y143" s="10"/>
      <c r="Z143" s="32"/>
      <c r="AA143" s="32"/>
      <c r="AB143" s="32"/>
      <c r="AC143" s="28"/>
      <c r="AE143" s="10"/>
      <c r="AF143" s="10"/>
      <c r="AI143" s="10"/>
      <c r="AK143" s="10"/>
      <c r="AL143" s="8"/>
      <c r="AM143" s="10"/>
      <c r="AO143" s="28"/>
      <c r="AP143" s="83"/>
      <c r="AR143" s="84"/>
      <c r="AS143" s="28"/>
      <c r="AT143" s="84"/>
      <c r="AU143" s="110"/>
      <c r="AW143" s="22"/>
    </row>
    <row r="144" spans="1:53" s="19" customFormat="1" ht="14" x14ac:dyDescent="0.2">
      <c r="A144" s="159"/>
      <c r="B144" s="10"/>
      <c r="C144" s="28"/>
      <c r="E144" s="10"/>
      <c r="F144" s="10"/>
      <c r="G144" s="10"/>
      <c r="I144" s="10"/>
      <c r="J144" s="28"/>
      <c r="K144" s="10"/>
      <c r="L144" s="10"/>
      <c r="M144" s="10"/>
      <c r="N144" s="10"/>
      <c r="O144" s="10"/>
      <c r="Q144" s="28"/>
      <c r="R144" s="28"/>
      <c r="S144" s="28"/>
      <c r="T144" s="10"/>
      <c r="U144" s="10"/>
      <c r="W144" s="67"/>
      <c r="X144" s="32"/>
      <c r="Y144" s="32"/>
      <c r="Z144" s="32"/>
      <c r="AA144" s="32"/>
      <c r="AB144" s="32"/>
      <c r="AC144" s="4"/>
      <c r="AE144" s="10"/>
      <c r="AF144" s="10"/>
      <c r="AI144" s="10"/>
      <c r="AK144" s="10"/>
      <c r="AL144" s="8"/>
      <c r="AM144" s="10"/>
      <c r="AO144" s="28"/>
      <c r="AP144" s="83"/>
      <c r="AR144" s="84"/>
      <c r="AS144" s="28"/>
      <c r="AT144" s="84"/>
      <c r="AU144" s="110"/>
      <c r="AW144" s="22"/>
    </row>
    <row r="145" spans="1:49" s="19" customFormat="1" ht="14" x14ac:dyDescent="0.2">
      <c r="A145" s="159"/>
      <c r="B145" s="10"/>
      <c r="C145" s="28"/>
      <c r="E145" s="10"/>
      <c r="F145" s="10"/>
      <c r="G145" s="10"/>
      <c r="I145" s="10"/>
      <c r="J145" s="28"/>
      <c r="K145" s="10"/>
      <c r="L145" s="10"/>
      <c r="M145" s="10"/>
      <c r="N145" s="10"/>
      <c r="O145" s="10"/>
      <c r="Q145" s="28"/>
      <c r="R145" s="28"/>
      <c r="S145" s="28"/>
      <c r="T145" s="10"/>
      <c r="U145" s="10"/>
      <c r="W145" s="67"/>
      <c r="X145" s="32"/>
      <c r="Y145" s="32"/>
      <c r="Z145" s="32"/>
      <c r="AA145" s="32"/>
      <c r="AB145" s="32"/>
      <c r="AC145" s="28"/>
      <c r="AE145" s="10"/>
      <c r="AF145" s="10"/>
      <c r="AI145" s="10"/>
      <c r="AK145" s="10"/>
      <c r="AL145" s="8"/>
      <c r="AM145" s="10"/>
      <c r="AO145" s="28"/>
      <c r="AP145" s="84"/>
      <c r="AR145" s="84"/>
      <c r="AS145" s="28"/>
      <c r="AT145" s="84"/>
      <c r="AU145" s="110"/>
      <c r="AW145" s="22"/>
    </row>
    <row r="146" spans="1:49" s="19" customFormat="1" ht="14" x14ac:dyDescent="0.2">
      <c r="A146" s="159"/>
      <c r="B146" s="10"/>
      <c r="C146" s="28"/>
      <c r="E146" s="10"/>
      <c r="F146" s="10"/>
      <c r="G146" s="10"/>
      <c r="I146" s="10"/>
      <c r="J146" s="28"/>
      <c r="K146" s="10"/>
      <c r="L146" s="10"/>
      <c r="M146" s="10"/>
      <c r="N146" s="10"/>
      <c r="O146" s="10"/>
      <c r="Q146" s="28"/>
      <c r="R146" s="28"/>
      <c r="S146" s="28"/>
      <c r="T146" s="10"/>
      <c r="U146" s="10"/>
      <c r="W146" s="67"/>
      <c r="X146" s="32"/>
      <c r="Y146" s="32"/>
      <c r="Z146" s="32"/>
      <c r="AA146" s="32"/>
      <c r="AB146" s="32"/>
      <c r="AC146" s="28"/>
      <c r="AE146" s="10"/>
      <c r="AF146" s="10"/>
      <c r="AI146" s="10"/>
      <c r="AK146" s="10"/>
      <c r="AL146" s="8"/>
      <c r="AM146" s="10"/>
      <c r="AO146" s="28"/>
      <c r="AP146" s="84"/>
      <c r="AR146" s="84"/>
      <c r="AS146" s="28"/>
      <c r="AT146" s="84"/>
      <c r="AU146" s="110"/>
      <c r="AW146" s="22"/>
    </row>
    <row r="147" spans="1:49" s="19" customFormat="1" ht="14" x14ac:dyDescent="0.2">
      <c r="A147" s="159"/>
      <c r="B147" s="10"/>
      <c r="C147" s="28"/>
      <c r="E147" s="10"/>
      <c r="F147" s="10"/>
      <c r="G147" s="10"/>
      <c r="I147" s="10"/>
      <c r="J147" s="28"/>
      <c r="K147" s="10"/>
      <c r="L147" s="10"/>
      <c r="M147" s="10"/>
      <c r="N147" s="10"/>
      <c r="O147" s="10"/>
      <c r="Q147" s="28"/>
      <c r="R147" s="28"/>
      <c r="S147" s="28"/>
      <c r="T147" s="10"/>
      <c r="U147" s="10"/>
      <c r="W147" s="67"/>
      <c r="X147" s="32"/>
      <c r="Y147" s="32"/>
      <c r="Z147" s="32"/>
      <c r="AA147" s="32"/>
      <c r="AB147" s="32"/>
      <c r="AC147" s="28"/>
      <c r="AE147" s="10"/>
      <c r="AF147" s="10"/>
      <c r="AI147" s="10"/>
      <c r="AK147" s="10"/>
      <c r="AL147" s="8"/>
      <c r="AM147" s="10"/>
      <c r="AO147" s="28"/>
      <c r="AP147" s="84"/>
      <c r="AR147" s="84"/>
      <c r="AS147" s="28"/>
      <c r="AT147" s="84"/>
      <c r="AU147" s="110"/>
      <c r="AW147" s="22"/>
    </row>
    <row r="148" spans="1:49" s="19" customFormat="1" ht="14" x14ac:dyDescent="0.2">
      <c r="A148" s="159"/>
      <c r="B148" s="10"/>
      <c r="C148" s="28"/>
      <c r="E148" s="10"/>
      <c r="F148" s="10"/>
      <c r="G148" s="10"/>
      <c r="I148" s="10"/>
      <c r="J148" s="28"/>
      <c r="K148" s="10"/>
      <c r="L148" s="10"/>
      <c r="M148" s="10"/>
      <c r="N148" s="10"/>
      <c r="O148" s="10"/>
      <c r="Q148" s="28"/>
      <c r="R148" s="28"/>
      <c r="S148" s="28"/>
      <c r="T148" s="10"/>
      <c r="U148" s="10"/>
      <c r="W148" s="67"/>
      <c r="X148" s="32"/>
      <c r="Y148" s="32"/>
      <c r="Z148" s="32"/>
      <c r="AA148" s="32"/>
      <c r="AB148" s="32"/>
      <c r="AC148" s="4"/>
      <c r="AE148" s="10"/>
      <c r="AF148" s="10"/>
      <c r="AI148" s="10"/>
      <c r="AK148" s="10"/>
      <c r="AL148" s="8"/>
      <c r="AM148" s="10"/>
      <c r="AO148" s="28"/>
      <c r="AP148" s="84"/>
      <c r="AR148" s="84"/>
      <c r="AS148" s="28"/>
      <c r="AT148" s="84"/>
      <c r="AU148" s="110"/>
      <c r="AW148" s="22"/>
    </row>
    <row r="149" spans="1:49" s="19" customFormat="1" ht="14" x14ac:dyDescent="0.2">
      <c r="A149" s="159"/>
      <c r="B149" s="10"/>
      <c r="C149" s="28"/>
      <c r="E149" s="10"/>
      <c r="F149" s="10"/>
      <c r="G149" s="10"/>
      <c r="I149" s="10"/>
      <c r="J149" s="28"/>
      <c r="K149" s="10"/>
      <c r="L149" s="10"/>
      <c r="M149" s="10"/>
      <c r="N149" s="10"/>
      <c r="O149" s="10"/>
      <c r="Q149" s="28"/>
      <c r="R149" s="28"/>
      <c r="S149" s="28"/>
      <c r="T149" s="10"/>
      <c r="U149" s="10"/>
      <c r="W149" s="67"/>
      <c r="X149" s="32"/>
      <c r="Y149" s="32"/>
      <c r="Z149" s="32"/>
      <c r="AA149" s="32"/>
      <c r="AB149" s="32"/>
      <c r="AC149" s="4"/>
      <c r="AE149" s="10"/>
      <c r="AF149" s="10"/>
      <c r="AI149" s="10"/>
      <c r="AK149" s="10"/>
      <c r="AL149" s="8"/>
      <c r="AM149" s="10"/>
      <c r="AO149" s="28"/>
      <c r="AP149" s="84"/>
      <c r="AR149" s="84"/>
      <c r="AS149" s="28"/>
      <c r="AT149" s="84"/>
      <c r="AU149" s="110"/>
      <c r="AW149" s="22"/>
    </row>
    <row r="150" spans="1:49" s="19" customFormat="1" ht="14" x14ac:dyDescent="0.2">
      <c r="A150" s="159"/>
      <c r="B150" s="10"/>
      <c r="C150" s="28"/>
      <c r="E150" s="10"/>
      <c r="F150" s="10"/>
      <c r="G150" s="10"/>
      <c r="I150" s="10"/>
      <c r="J150" s="28"/>
      <c r="K150" s="10"/>
      <c r="L150" s="10"/>
      <c r="M150" s="10"/>
      <c r="N150" s="10"/>
      <c r="O150" s="10"/>
      <c r="Q150" s="28"/>
      <c r="R150" s="28"/>
      <c r="S150" s="28"/>
      <c r="T150" s="10"/>
      <c r="U150" s="10"/>
      <c r="W150" s="67"/>
      <c r="X150" s="32"/>
      <c r="Y150" s="32"/>
      <c r="Z150" s="32"/>
      <c r="AA150" s="32"/>
      <c r="AB150" s="32"/>
      <c r="AC150" s="4"/>
      <c r="AE150" s="10"/>
      <c r="AF150" s="10"/>
      <c r="AI150" s="10"/>
      <c r="AK150" s="10"/>
      <c r="AL150" s="8"/>
      <c r="AM150" s="10"/>
      <c r="AO150" s="28"/>
      <c r="AP150" s="84"/>
      <c r="AR150" s="84"/>
      <c r="AS150" s="28"/>
      <c r="AT150" s="84"/>
      <c r="AU150" s="110"/>
      <c r="AW150" s="22"/>
    </row>
    <row r="151" spans="1:49" s="19" customFormat="1" ht="14" x14ac:dyDescent="0.2">
      <c r="A151" s="159"/>
      <c r="B151" s="10"/>
      <c r="C151" s="28"/>
      <c r="E151" s="10"/>
      <c r="F151" s="10"/>
      <c r="G151" s="10"/>
      <c r="I151" s="10"/>
      <c r="J151" s="28"/>
      <c r="K151" s="10"/>
      <c r="L151" s="10"/>
      <c r="M151" s="10"/>
      <c r="N151" s="10"/>
      <c r="O151" s="10"/>
      <c r="Q151" s="28"/>
      <c r="R151" s="28"/>
      <c r="S151" s="28"/>
      <c r="T151" s="10"/>
      <c r="U151" s="10"/>
      <c r="W151" s="76"/>
      <c r="X151" s="31"/>
      <c r="Y151" s="31"/>
      <c r="Z151" s="31"/>
      <c r="AA151" s="31"/>
      <c r="AB151" s="31"/>
      <c r="AC151" s="4"/>
      <c r="AE151" s="10"/>
      <c r="AF151" s="10"/>
      <c r="AI151" s="10"/>
      <c r="AK151" s="10"/>
      <c r="AL151" s="8"/>
      <c r="AM151" s="10"/>
      <c r="AO151" s="28"/>
      <c r="AP151" s="84"/>
      <c r="AR151" s="84"/>
      <c r="AS151" s="28"/>
      <c r="AT151" s="84"/>
      <c r="AU151" s="110"/>
      <c r="AW151" s="22"/>
    </row>
    <row r="152" spans="1:49" s="19" customFormat="1" ht="14" x14ac:dyDescent="0.2">
      <c r="A152" s="159"/>
      <c r="B152" s="10"/>
      <c r="C152" s="28"/>
      <c r="E152" s="10"/>
      <c r="F152" s="10"/>
      <c r="G152" s="10"/>
      <c r="I152" s="10"/>
      <c r="J152" s="28"/>
      <c r="K152" s="10"/>
      <c r="L152" s="10"/>
      <c r="M152" s="10"/>
      <c r="N152" s="10"/>
      <c r="O152" s="10"/>
      <c r="Q152" s="28"/>
      <c r="R152" s="28"/>
      <c r="S152" s="28"/>
      <c r="T152" s="10"/>
      <c r="U152" s="10"/>
      <c r="W152" s="76"/>
      <c r="X152" s="31"/>
      <c r="Y152" s="31"/>
      <c r="Z152" s="31"/>
      <c r="AA152" s="31"/>
      <c r="AB152" s="31"/>
      <c r="AC152" s="4"/>
      <c r="AE152" s="10"/>
      <c r="AF152" s="10"/>
      <c r="AI152" s="10"/>
      <c r="AK152" s="10"/>
      <c r="AL152" s="8"/>
      <c r="AM152" s="10"/>
      <c r="AO152" s="28"/>
      <c r="AP152" s="84"/>
      <c r="AR152" s="84"/>
      <c r="AS152" s="28"/>
      <c r="AT152" s="84"/>
      <c r="AU152" s="110"/>
      <c r="AW152" s="22"/>
    </row>
    <row r="153" spans="1:49" s="19" customFormat="1" ht="14" x14ac:dyDescent="0.2">
      <c r="A153" s="159"/>
      <c r="B153" s="10"/>
      <c r="C153" s="28"/>
      <c r="E153" s="10"/>
      <c r="F153" s="10"/>
      <c r="G153" s="10"/>
      <c r="I153" s="10"/>
      <c r="J153" s="28"/>
      <c r="K153" s="10"/>
      <c r="L153" s="10"/>
      <c r="M153" s="10"/>
      <c r="N153" s="10"/>
      <c r="O153" s="10"/>
      <c r="Q153" s="28"/>
      <c r="R153" s="28"/>
      <c r="S153" s="28"/>
      <c r="T153" s="10"/>
      <c r="U153" s="10"/>
      <c r="W153" s="76"/>
      <c r="X153" s="31"/>
      <c r="Y153" s="31"/>
      <c r="Z153" s="31"/>
      <c r="AA153" s="31"/>
      <c r="AB153" s="31"/>
      <c r="AC153" s="4"/>
      <c r="AE153" s="10"/>
      <c r="AF153" s="10"/>
      <c r="AI153" s="10"/>
      <c r="AK153" s="10"/>
      <c r="AL153" s="8"/>
      <c r="AM153" s="10"/>
      <c r="AO153" s="28"/>
      <c r="AP153" s="84"/>
      <c r="AR153" s="84"/>
      <c r="AS153" s="28"/>
      <c r="AT153" s="84"/>
      <c r="AU153" s="110"/>
      <c r="AW153" s="22"/>
    </row>
    <row r="154" spans="1:49" s="19" customFormat="1" ht="14" x14ac:dyDescent="0.2">
      <c r="A154" s="159"/>
      <c r="B154" s="10"/>
      <c r="C154" s="28"/>
      <c r="E154" s="10"/>
      <c r="F154" s="10"/>
      <c r="G154" s="10"/>
      <c r="I154" s="10"/>
      <c r="J154" s="28"/>
      <c r="K154" s="10"/>
      <c r="L154" s="10"/>
      <c r="M154" s="10"/>
      <c r="N154" s="10"/>
      <c r="O154" s="10"/>
      <c r="Q154" s="28"/>
      <c r="R154" s="28"/>
      <c r="S154" s="28"/>
      <c r="T154" s="10"/>
      <c r="U154" s="10"/>
      <c r="W154" s="76"/>
      <c r="X154" s="31"/>
      <c r="Y154" s="31"/>
      <c r="Z154" s="31"/>
      <c r="AA154" s="31"/>
      <c r="AB154" s="31"/>
      <c r="AC154" s="4"/>
      <c r="AE154" s="10"/>
      <c r="AF154" s="10"/>
      <c r="AI154" s="10"/>
      <c r="AK154" s="10"/>
      <c r="AL154" s="8"/>
      <c r="AM154" s="10"/>
      <c r="AO154" s="28"/>
      <c r="AP154" s="84"/>
      <c r="AR154" s="84"/>
      <c r="AS154" s="28"/>
      <c r="AT154" s="84"/>
      <c r="AU154" s="110"/>
      <c r="AW154" s="22"/>
    </row>
    <row r="155" spans="1:49" s="19" customFormat="1" ht="14" x14ac:dyDescent="0.2">
      <c r="A155" s="159"/>
      <c r="B155" s="10"/>
      <c r="C155" s="28"/>
      <c r="E155" s="10"/>
      <c r="F155" s="10"/>
      <c r="G155" s="10"/>
      <c r="I155" s="10"/>
      <c r="J155" s="28"/>
      <c r="K155" s="10"/>
      <c r="L155" s="10"/>
      <c r="M155" s="10"/>
      <c r="N155" s="10"/>
      <c r="O155" s="10"/>
      <c r="Q155" s="28"/>
      <c r="R155" s="28"/>
      <c r="S155" s="28"/>
      <c r="T155" s="10"/>
      <c r="U155" s="10"/>
      <c r="W155" s="76"/>
      <c r="X155" s="31"/>
      <c r="Y155" s="31"/>
      <c r="Z155" s="31"/>
      <c r="AA155" s="31"/>
      <c r="AB155" s="31"/>
      <c r="AC155" s="4"/>
      <c r="AE155" s="10"/>
      <c r="AF155" s="10"/>
      <c r="AI155" s="10"/>
      <c r="AK155" s="10"/>
      <c r="AL155" s="8"/>
      <c r="AM155" s="10"/>
      <c r="AO155" s="28"/>
      <c r="AP155" s="84"/>
      <c r="AR155" s="84"/>
      <c r="AS155" s="28"/>
      <c r="AT155" s="84"/>
      <c r="AU155" s="110"/>
      <c r="AW155" s="22"/>
    </row>
    <row r="156" spans="1:49" s="19" customFormat="1" ht="14" x14ac:dyDescent="0.2">
      <c r="A156" s="159"/>
      <c r="B156" s="10"/>
      <c r="C156" s="28"/>
      <c r="E156" s="10"/>
      <c r="F156" s="10"/>
      <c r="G156" s="10"/>
      <c r="I156" s="10"/>
      <c r="J156" s="28"/>
      <c r="K156" s="10"/>
      <c r="L156" s="10"/>
      <c r="M156" s="10"/>
      <c r="N156" s="10"/>
      <c r="O156" s="10"/>
      <c r="Q156" s="28"/>
      <c r="R156" s="28"/>
      <c r="S156" s="28"/>
      <c r="T156" s="10"/>
      <c r="U156" s="10"/>
      <c r="W156" s="76"/>
      <c r="X156" s="31"/>
      <c r="Y156" s="31"/>
      <c r="Z156" s="31"/>
      <c r="AA156" s="31"/>
      <c r="AB156" s="31"/>
      <c r="AC156" s="4"/>
      <c r="AE156" s="10"/>
      <c r="AF156" s="10"/>
      <c r="AI156" s="10"/>
      <c r="AK156" s="10"/>
      <c r="AL156" s="8"/>
      <c r="AM156" s="10"/>
      <c r="AO156" s="28"/>
      <c r="AP156" s="84"/>
      <c r="AR156" s="84"/>
      <c r="AS156" s="28"/>
      <c r="AT156" s="84"/>
      <c r="AU156" s="110"/>
      <c r="AW156" s="22"/>
    </row>
    <row r="157" spans="1:49" s="19" customFormat="1" ht="14" x14ac:dyDescent="0.2">
      <c r="A157" s="159"/>
      <c r="B157" s="10"/>
      <c r="C157" s="28"/>
      <c r="E157" s="10"/>
      <c r="F157" s="10"/>
      <c r="G157" s="10"/>
      <c r="I157" s="10"/>
      <c r="J157" s="28"/>
      <c r="K157" s="10"/>
      <c r="L157" s="10"/>
      <c r="M157" s="10"/>
      <c r="N157" s="10"/>
      <c r="O157" s="10"/>
      <c r="Q157" s="28"/>
      <c r="R157" s="28"/>
      <c r="S157" s="28"/>
      <c r="T157" s="10"/>
      <c r="U157" s="10"/>
      <c r="W157" s="76"/>
      <c r="X157" s="31"/>
      <c r="Y157" s="31"/>
      <c r="Z157" s="31"/>
      <c r="AA157" s="31"/>
      <c r="AB157" s="31"/>
      <c r="AC157" s="4"/>
      <c r="AE157" s="10"/>
      <c r="AF157" s="10"/>
      <c r="AI157" s="10"/>
      <c r="AK157" s="10"/>
      <c r="AL157" s="8"/>
      <c r="AM157" s="10"/>
      <c r="AO157" s="28"/>
      <c r="AP157" s="84"/>
      <c r="AR157" s="84"/>
      <c r="AS157" s="28"/>
      <c r="AT157" s="84"/>
      <c r="AU157" s="110"/>
      <c r="AW157" s="22"/>
    </row>
    <row r="158" spans="1:49" s="19" customFormat="1" ht="14" x14ac:dyDescent="0.2">
      <c r="A158" s="159"/>
      <c r="B158" s="10"/>
      <c r="C158" s="28"/>
      <c r="E158" s="10"/>
      <c r="F158" s="10"/>
      <c r="G158" s="10"/>
      <c r="I158" s="10"/>
      <c r="J158" s="28"/>
      <c r="K158" s="10"/>
      <c r="L158" s="10"/>
      <c r="M158" s="10"/>
      <c r="N158" s="10"/>
      <c r="O158" s="10"/>
      <c r="Q158" s="28"/>
      <c r="R158" s="28"/>
      <c r="S158" s="28"/>
      <c r="T158" s="10"/>
      <c r="U158" s="10"/>
      <c r="W158" s="76"/>
      <c r="X158" s="31"/>
      <c r="Y158" s="31"/>
      <c r="Z158" s="31"/>
      <c r="AA158" s="31"/>
      <c r="AB158" s="31"/>
      <c r="AC158" s="28"/>
      <c r="AE158" s="10"/>
      <c r="AF158" s="10"/>
      <c r="AI158" s="10"/>
      <c r="AK158" s="10"/>
      <c r="AL158" s="8"/>
      <c r="AM158" s="10"/>
      <c r="AO158" s="28"/>
      <c r="AP158" s="84"/>
      <c r="AR158" s="84"/>
      <c r="AS158" s="28"/>
      <c r="AT158" s="84"/>
      <c r="AU158" s="110"/>
      <c r="AW158" s="22"/>
    </row>
    <row r="159" spans="1:49" s="19" customFormat="1" ht="14" x14ac:dyDescent="0.2">
      <c r="A159" s="159"/>
      <c r="B159" s="10"/>
      <c r="C159" s="28"/>
      <c r="E159" s="10"/>
      <c r="F159" s="10"/>
      <c r="G159" s="10"/>
      <c r="I159" s="10"/>
      <c r="J159" s="28"/>
      <c r="K159" s="10"/>
      <c r="L159" s="10"/>
      <c r="M159" s="10"/>
      <c r="N159" s="10"/>
      <c r="O159" s="10"/>
      <c r="Q159" s="28"/>
      <c r="R159" s="28"/>
      <c r="S159" s="28"/>
      <c r="T159" s="10"/>
      <c r="U159" s="10"/>
      <c r="W159" s="76"/>
      <c r="X159" s="31"/>
      <c r="Y159" s="31"/>
      <c r="Z159" s="31"/>
      <c r="AA159" s="31"/>
      <c r="AB159" s="31"/>
      <c r="AC159" s="28"/>
      <c r="AE159" s="10"/>
      <c r="AF159" s="10"/>
      <c r="AI159" s="10"/>
      <c r="AK159" s="10"/>
      <c r="AL159" s="8"/>
      <c r="AM159" s="10"/>
      <c r="AO159" s="28"/>
      <c r="AP159" s="84"/>
      <c r="AR159" s="84"/>
      <c r="AS159" s="28"/>
      <c r="AT159" s="84"/>
      <c r="AU159" s="110"/>
      <c r="AW159" s="22"/>
    </row>
    <row r="160" spans="1:49" s="19" customFormat="1" ht="14" x14ac:dyDescent="0.2">
      <c r="A160" s="159"/>
      <c r="B160" s="10"/>
      <c r="C160" s="28"/>
      <c r="E160" s="10"/>
      <c r="F160" s="10"/>
      <c r="G160" s="10"/>
      <c r="I160" s="10"/>
      <c r="J160" s="28"/>
      <c r="K160" s="10"/>
      <c r="L160" s="10"/>
      <c r="M160" s="10"/>
      <c r="N160" s="10"/>
      <c r="O160" s="10"/>
      <c r="Q160" s="28"/>
      <c r="R160" s="28"/>
      <c r="S160" s="28"/>
      <c r="T160" s="10"/>
      <c r="U160" s="10"/>
      <c r="W160" s="76"/>
      <c r="X160" s="31"/>
      <c r="Y160" s="31"/>
      <c r="Z160" s="31"/>
      <c r="AA160" s="31"/>
      <c r="AB160" s="31"/>
      <c r="AC160" s="28"/>
      <c r="AE160" s="10"/>
      <c r="AF160" s="10"/>
      <c r="AI160" s="10"/>
      <c r="AK160" s="10"/>
      <c r="AL160" s="8"/>
      <c r="AM160" s="10"/>
      <c r="AO160" s="28"/>
      <c r="AP160" s="84"/>
      <c r="AR160" s="84"/>
      <c r="AS160" s="28"/>
      <c r="AT160" s="84"/>
      <c r="AU160" s="110"/>
      <c r="AW160" s="22"/>
    </row>
    <row r="161" spans="1:49" s="19" customFormat="1" ht="14" x14ac:dyDescent="0.2">
      <c r="A161" s="159"/>
      <c r="B161" s="10"/>
      <c r="C161" s="28"/>
      <c r="E161" s="10"/>
      <c r="F161" s="10"/>
      <c r="G161" s="10"/>
      <c r="I161" s="10"/>
      <c r="J161" s="28"/>
      <c r="K161" s="10"/>
      <c r="L161" s="10"/>
      <c r="M161" s="10"/>
      <c r="N161" s="10"/>
      <c r="O161" s="10"/>
      <c r="Q161" s="28"/>
      <c r="R161" s="28"/>
      <c r="S161" s="28"/>
      <c r="T161" s="10"/>
      <c r="U161" s="10"/>
      <c r="W161" s="76"/>
      <c r="X161" s="31"/>
      <c r="Y161" s="31"/>
      <c r="Z161" s="31"/>
      <c r="AA161" s="31"/>
      <c r="AB161" s="31"/>
      <c r="AC161" s="28"/>
      <c r="AE161" s="10"/>
      <c r="AF161" s="10"/>
      <c r="AI161" s="10"/>
      <c r="AK161" s="10"/>
      <c r="AL161" s="8"/>
      <c r="AM161" s="10"/>
      <c r="AO161" s="28"/>
      <c r="AP161" s="84"/>
      <c r="AR161" s="84"/>
      <c r="AS161" s="28"/>
      <c r="AT161" s="84"/>
      <c r="AU161" s="110"/>
      <c r="AW161" s="22"/>
    </row>
    <row r="162" spans="1:49" s="19" customFormat="1" ht="14" x14ac:dyDescent="0.2">
      <c r="A162" s="159"/>
      <c r="B162" s="10"/>
      <c r="C162" s="28"/>
      <c r="E162" s="10"/>
      <c r="F162" s="10"/>
      <c r="G162" s="10"/>
      <c r="I162" s="10"/>
      <c r="J162" s="28"/>
      <c r="K162" s="10"/>
      <c r="L162" s="10"/>
      <c r="M162" s="10"/>
      <c r="N162" s="10"/>
      <c r="O162" s="10"/>
      <c r="Q162" s="28"/>
      <c r="R162" s="28"/>
      <c r="S162" s="28"/>
      <c r="T162" s="10"/>
      <c r="U162" s="10"/>
      <c r="W162" s="76"/>
      <c r="X162" s="31"/>
      <c r="Y162" s="31"/>
      <c r="Z162" s="31"/>
      <c r="AA162" s="31"/>
      <c r="AB162" s="31"/>
      <c r="AC162" s="4"/>
      <c r="AE162" s="10"/>
      <c r="AF162" s="10"/>
      <c r="AI162" s="10"/>
      <c r="AK162" s="10"/>
      <c r="AL162" s="8"/>
      <c r="AM162" s="10"/>
      <c r="AO162" s="28"/>
      <c r="AP162" s="84"/>
      <c r="AR162" s="84"/>
      <c r="AS162" s="28"/>
      <c r="AT162" s="84"/>
      <c r="AU162" s="110"/>
      <c r="AW162" s="22"/>
    </row>
    <row r="163" spans="1:49" s="19" customFormat="1" ht="14" x14ac:dyDescent="0.2">
      <c r="A163" s="159"/>
      <c r="B163" s="10"/>
      <c r="C163" s="28"/>
      <c r="E163" s="10"/>
      <c r="F163" s="10"/>
      <c r="G163" s="10"/>
      <c r="I163" s="10"/>
      <c r="J163" s="28"/>
      <c r="K163" s="10"/>
      <c r="L163" s="10"/>
      <c r="M163" s="10"/>
      <c r="N163" s="10"/>
      <c r="O163" s="10"/>
      <c r="Q163" s="28"/>
      <c r="R163" s="28"/>
      <c r="S163" s="28"/>
      <c r="T163" s="10"/>
      <c r="U163" s="10"/>
      <c r="W163" s="76"/>
      <c r="X163" s="31"/>
      <c r="Y163" s="31"/>
      <c r="Z163" s="31"/>
      <c r="AA163" s="31"/>
      <c r="AB163" s="31"/>
      <c r="AC163" s="28"/>
      <c r="AE163" s="10"/>
      <c r="AF163" s="10"/>
      <c r="AI163" s="10"/>
      <c r="AK163" s="10"/>
      <c r="AM163" s="10"/>
      <c r="AO163" s="28"/>
      <c r="AP163" s="84"/>
      <c r="AR163" s="84"/>
      <c r="AS163" s="28"/>
      <c r="AT163" s="84"/>
      <c r="AU163" s="110"/>
      <c r="AW163" s="22"/>
    </row>
    <row r="164" spans="1:49" s="19" customFormat="1" ht="14" x14ac:dyDescent="0.2">
      <c r="A164" s="159"/>
      <c r="B164" s="10"/>
      <c r="C164" s="28"/>
      <c r="E164" s="10"/>
      <c r="F164" s="10"/>
      <c r="G164" s="10"/>
      <c r="I164" s="10"/>
      <c r="J164" s="28"/>
      <c r="K164" s="10"/>
      <c r="L164" s="10"/>
      <c r="M164" s="10"/>
      <c r="N164" s="10"/>
      <c r="O164" s="10"/>
      <c r="Q164" s="28"/>
      <c r="R164" s="28"/>
      <c r="S164" s="28"/>
      <c r="T164" s="10"/>
      <c r="U164" s="10"/>
      <c r="W164" s="76"/>
      <c r="X164" s="31"/>
      <c r="Y164" s="31"/>
      <c r="Z164" s="31"/>
      <c r="AA164" s="31"/>
      <c r="AB164" s="31"/>
      <c r="AC164" s="28"/>
      <c r="AE164" s="10"/>
      <c r="AF164" s="10"/>
      <c r="AI164" s="10"/>
      <c r="AK164" s="10"/>
      <c r="AM164" s="10"/>
      <c r="AO164" s="28"/>
      <c r="AP164" s="84"/>
      <c r="AR164" s="84"/>
      <c r="AS164" s="28"/>
      <c r="AT164" s="84"/>
      <c r="AU164" s="110"/>
      <c r="AW164" s="22"/>
    </row>
    <row r="165" spans="1:49" s="19" customFormat="1" ht="14" x14ac:dyDescent="0.2">
      <c r="A165" s="159"/>
      <c r="B165" s="10"/>
      <c r="C165" s="28"/>
      <c r="E165" s="10"/>
      <c r="F165" s="10"/>
      <c r="G165" s="10"/>
      <c r="I165" s="10"/>
      <c r="J165" s="28"/>
      <c r="K165" s="10"/>
      <c r="L165" s="10"/>
      <c r="M165" s="10"/>
      <c r="N165" s="10"/>
      <c r="O165" s="10"/>
      <c r="Q165" s="28"/>
      <c r="R165" s="28"/>
      <c r="S165" s="28"/>
      <c r="T165" s="10"/>
      <c r="U165" s="10"/>
      <c r="W165" s="76"/>
      <c r="X165" s="31"/>
      <c r="Y165" s="31"/>
      <c r="Z165" s="31"/>
      <c r="AA165" s="31"/>
      <c r="AB165" s="31"/>
      <c r="AC165" s="28"/>
      <c r="AE165" s="10"/>
      <c r="AF165" s="10"/>
      <c r="AI165" s="10"/>
      <c r="AK165" s="10"/>
      <c r="AM165" s="10"/>
      <c r="AO165" s="28"/>
      <c r="AP165" s="84"/>
      <c r="AR165" s="84"/>
      <c r="AS165" s="28"/>
      <c r="AT165" s="84"/>
      <c r="AU165" s="110"/>
      <c r="AW165" s="22"/>
    </row>
    <row r="166" spans="1:49" s="19" customFormat="1" ht="14" x14ac:dyDescent="0.2">
      <c r="A166" s="159"/>
      <c r="B166" s="10"/>
      <c r="C166" s="28"/>
      <c r="E166" s="10"/>
      <c r="F166" s="10"/>
      <c r="G166" s="10"/>
      <c r="I166" s="10"/>
      <c r="J166" s="28"/>
      <c r="K166" s="10"/>
      <c r="L166" s="10"/>
      <c r="M166" s="10"/>
      <c r="N166" s="10"/>
      <c r="O166" s="10"/>
      <c r="Q166" s="28"/>
      <c r="R166" s="28"/>
      <c r="S166" s="28"/>
      <c r="T166" s="10"/>
      <c r="U166" s="10"/>
      <c r="W166" s="76"/>
      <c r="X166" s="31"/>
      <c r="Y166" s="31"/>
      <c r="Z166" s="31"/>
      <c r="AA166" s="31"/>
      <c r="AB166" s="31"/>
      <c r="AC166" s="28"/>
      <c r="AE166" s="10"/>
      <c r="AF166" s="10"/>
      <c r="AI166" s="10"/>
      <c r="AK166" s="10"/>
      <c r="AM166" s="10"/>
      <c r="AO166" s="28"/>
      <c r="AP166" s="84"/>
      <c r="AR166" s="84"/>
      <c r="AS166" s="28"/>
      <c r="AT166" s="84"/>
      <c r="AU166" s="110"/>
      <c r="AW166" s="22"/>
    </row>
    <row r="167" spans="1:49" s="19" customFormat="1" ht="14" x14ac:dyDescent="0.2">
      <c r="A167" s="159"/>
      <c r="B167" s="10"/>
      <c r="C167" s="28"/>
      <c r="E167" s="10"/>
      <c r="F167" s="10"/>
      <c r="G167" s="10"/>
      <c r="I167" s="10"/>
      <c r="J167" s="28"/>
      <c r="K167" s="10"/>
      <c r="L167" s="10"/>
      <c r="M167" s="10"/>
      <c r="N167" s="10"/>
      <c r="O167" s="10"/>
      <c r="Q167" s="28"/>
      <c r="R167" s="28"/>
      <c r="S167" s="28"/>
      <c r="T167" s="10"/>
      <c r="U167" s="10"/>
      <c r="W167" s="68"/>
      <c r="X167" s="10"/>
      <c r="Y167" s="10"/>
      <c r="Z167" s="31"/>
      <c r="AA167" s="31"/>
      <c r="AB167" s="10"/>
      <c r="AC167" s="28"/>
      <c r="AE167" s="10"/>
      <c r="AF167" s="10"/>
      <c r="AI167" s="10"/>
      <c r="AK167" s="10"/>
      <c r="AM167" s="10"/>
      <c r="AO167" s="28"/>
      <c r="AP167" s="84"/>
      <c r="AR167" s="84"/>
      <c r="AS167" s="28"/>
      <c r="AT167" s="84"/>
      <c r="AU167" s="110"/>
      <c r="AW167" s="22"/>
    </row>
    <row r="168" spans="1:49" s="19" customFormat="1" ht="14" x14ac:dyDescent="0.2">
      <c r="A168" s="159"/>
      <c r="B168" s="10"/>
      <c r="C168" s="28"/>
      <c r="E168" s="10"/>
      <c r="F168" s="10"/>
      <c r="G168" s="10"/>
      <c r="I168" s="10"/>
      <c r="J168" s="28"/>
      <c r="K168" s="10"/>
      <c r="L168" s="10"/>
      <c r="M168" s="10"/>
      <c r="N168" s="10"/>
      <c r="O168" s="10"/>
      <c r="Q168" s="28"/>
      <c r="R168" s="28"/>
      <c r="S168" s="28"/>
      <c r="T168" s="10"/>
      <c r="U168" s="10"/>
      <c r="W168" s="68"/>
      <c r="X168" s="10"/>
      <c r="Y168" s="10"/>
      <c r="Z168" s="31"/>
      <c r="AA168" s="31"/>
      <c r="AB168" s="10"/>
      <c r="AC168" s="28"/>
      <c r="AE168" s="10"/>
      <c r="AF168" s="10"/>
      <c r="AI168" s="10"/>
      <c r="AK168" s="10"/>
      <c r="AM168" s="10"/>
      <c r="AO168" s="28"/>
      <c r="AP168" s="84"/>
      <c r="AR168" s="84"/>
      <c r="AS168" s="28"/>
      <c r="AT168" s="84"/>
      <c r="AU168" s="110"/>
      <c r="AW168" s="22"/>
    </row>
    <row r="169" spans="1:49" s="19" customFormat="1" ht="14" x14ac:dyDescent="0.2">
      <c r="A169" s="159"/>
      <c r="B169" s="10"/>
      <c r="C169" s="28"/>
      <c r="E169" s="10"/>
      <c r="F169" s="10"/>
      <c r="G169" s="10"/>
      <c r="I169" s="10"/>
      <c r="J169" s="28"/>
      <c r="K169" s="10"/>
      <c r="L169" s="10"/>
      <c r="M169" s="10"/>
      <c r="N169" s="10"/>
      <c r="O169" s="10"/>
      <c r="Q169" s="28"/>
      <c r="R169" s="28"/>
      <c r="S169" s="28"/>
      <c r="T169" s="10"/>
      <c r="U169" s="10"/>
      <c r="W169" s="68"/>
      <c r="X169" s="10"/>
      <c r="Y169" s="10"/>
      <c r="Z169" s="31"/>
      <c r="AA169" s="31"/>
      <c r="AB169" s="10"/>
      <c r="AC169" s="28"/>
      <c r="AE169" s="10"/>
      <c r="AF169" s="10"/>
      <c r="AI169" s="10"/>
      <c r="AK169" s="10"/>
      <c r="AM169" s="10"/>
      <c r="AO169" s="28"/>
      <c r="AP169" s="84"/>
      <c r="AR169" s="84"/>
      <c r="AS169" s="28"/>
      <c r="AT169" s="84"/>
      <c r="AU169" s="110"/>
      <c r="AW169" s="22"/>
    </row>
    <row r="170" spans="1:49" s="19" customFormat="1" ht="14" x14ac:dyDescent="0.2">
      <c r="A170" s="159"/>
      <c r="B170" s="10"/>
      <c r="C170" s="28"/>
      <c r="E170" s="10"/>
      <c r="F170" s="10"/>
      <c r="G170" s="10"/>
      <c r="I170" s="10"/>
      <c r="J170" s="28"/>
      <c r="K170" s="10"/>
      <c r="L170" s="10"/>
      <c r="M170" s="10"/>
      <c r="N170" s="10"/>
      <c r="O170" s="10"/>
      <c r="Q170" s="28"/>
      <c r="R170" s="28"/>
      <c r="S170" s="28"/>
      <c r="T170" s="10"/>
      <c r="U170" s="10"/>
      <c r="W170" s="68"/>
      <c r="X170" s="10"/>
      <c r="Y170" s="10"/>
      <c r="Z170" s="31"/>
      <c r="AA170" s="31"/>
      <c r="AB170" s="10"/>
      <c r="AC170" s="28"/>
      <c r="AE170" s="10"/>
      <c r="AF170" s="10"/>
      <c r="AI170" s="10"/>
      <c r="AK170" s="10"/>
      <c r="AM170" s="10"/>
      <c r="AO170" s="28"/>
      <c r="AP170" s="84"/>
      <c r="AR170" s="84"/>
      <c r="AS170" s="28"/>
      <c r="AT170" s="84"/>
      <c r="AU170" s="110"/>
      <c r="AW170" s="22"/>
    </row>
    <row r="171" spans="1:49" s="19" customFormat="1" ht="14" x14ac:dyDescent="0.2">
      <c r="A171" s="159"/>
      <c r="B171" s="10"/>
      <c r="C171" s="28"/>
      <c r="E171" s="10"/>
      <c r="F171" s="10"/>
      <c r="G171" s="10"/>
      <c r="I171" s="10"/>
      <c r="J171" s="28"/>
      <c r="K171" s="10"/>
      <c r="L171" s="10"/>
      <c r="M171" s="10"/>
      <c r="N171" s="10"/>
      <c r="O171" s="10"/>
      <c r="Q171" s="28"/>
      <c r="R171" s="28"/>
      <c r="S171" s="28"/>
      <c r="T171" s="10"/>
      <c r="U171" s="10"/>
      <c r="W171" s="68"/>
      <c r="X171" s="10"/>
      <c r="Y171" s="10"/>
      <c r="Z171" s="31"/>
      <c r="AA171" s="31"/>
      <c r="AB171" s="10"/>
      <c r="AC171" s="28"/>
      <c r="AE171" s="10"/>
      <c r="AF171" s="10"/>
      <c r="AI171" s="10"/>
      <c r="AK171" s="10"/>
      <c r="AM171" s="10"/>
      <c r="AO171" s="28"/>
      <c r="AP171" s="84"/>
      <c r="AR171" s="84"/>
      <c r="AS171" s="28"/>
      <c r="AT171" s="84"/>
      <c r="AU171" s="110"/>
      <c r="AW171" s="22"/>
    </row>
    <row r="172" spans="1:49" s="19" customFormat="1" ht="14" x14ac:dyDescent="0.2">
      <c r="A172" s="159"/>
      <c r="B172" s="10"/>
      <c r="C172" s="28"/>
      <c r="E172" s="10"/>
      <c r="F172" s="10"/>
      <c r="G172" s="10"/>
      <c r="I172" s="10"/>
      <c r="J172" s="28"/>
      <c r="K172" s="10"/>
      <c r="L172" s="10"/>
      <c r="M172" s="10"/>
      <c r="N172" s="10"/>
      <c r="O172" s="10"/>
      <c r="Q172" s="28"/>
      <c r="R172" s="28"/>
      <c r="S172" s="28"/>
      <c r="T172" s="10"/>
      <c r="U172" s="10"/>
      <c r="W172" s="68"/>
      <c r="X172" s="10"/>
      <c r="Y172" s="10"/>
      <c r="Z172" s="31"/>
      <c r="AA172" s="31"/>
      <c r="AB172" s="10"/>
      <c r="AC172" s="28"/>
      <c r="AE172" s="10"/>
      <c r="AF172" s="10"/>
      <c r="AI172" s="10"/>
      <c r="AK172" s="10"/>
      <c r="AM172" s="10"/>
      <c r="AO172" s="28"/>
      <c r="AP172" s="84"/>
      <c r="AR172" s="84"/>
      <c r="AS172" s="28"/>
      <c r="AT172" s="84"/>
      <c r="AU172" s="110"/>
      <c r="AW172" s="22"/>
    </row>
    <row r="173" spans="1:49" s="19" customFormat="1" ht="14" x14ac:dyDescent="0.2">
      <c r="A173" s="159"/>
      <c r="B173" s="10"/>
      <c r="C173" s="28"/>
      <c r="E173" s="10"/>
      <c r="F173" s="10"/>
      <c r="G173" s="10"/>
      <c r="I173" s="10"/>
      <c r="J173" s="28"/>
      <c r="K173" s="10"/>
      <c r="L173" s="10"/>
      <c r="M173" s="10"/>
      <c r="N173" s="10"/>
      <c r="O173" s="10"/>
      <c r="Q173" s="28"/>
      <c r="R173" s="28"/>
      <c r="S173" s="28"/>
      <c r="T173" s="10"/>
      <c r="U173" s="10"/>
      <c r="W173" s="68"/>
      <c r="X173" s="10"/>
      <c r="Y173" s="10"/>
      <c r="Z173" s="10"/>
      <c r="AA173" s="10"/>
      <c r="AB173" s="10"/>
      <c r="AC173" s="28"/>
      <c r="AE173" s="10"/>
      <c r="AF173" s="10"/>
      <c r="AI173" s="10"/>
      <c r="AK173" s="10"/>
      <c r="AM173" s="10"/>
      <c r="AO173" s="28"/>
      <c r="AP173" s="84"/>
      <c r="AR173" s="84"/>
      <c r="AS173" s="28"/>
      <c r="AT173" s="84"/>
      <c r="AU173" s="110"/>
      <c r="AW173" s="22"/>
    </row>
    <row r="174" spans="1:49" s="19" customFormat="1" ht="14" x14ac:dyDescent="0.2">
      <c r="A174" s="159"/>
      <c r="B174" s="10"/>
      <c r="C174" s="28"/>
      <c r="E174" s="10"/>
      <c r="F174" s="10"/>
      <c r="G174" s="10"/>
      <c r="I174" s="10"/>
      <c r="J174" s="28"/>
      <c r="K174" s="10"/>
      <c r="L174" s="10"/>
      <c r="M174" s="10"/>
      <c r="N174" s="10"/>
      <c r="O174" s="10"/>
      <c r="Q174" s="28"/>
      <c r="R174" s="28"/>
      <c r="S174" s="28"/>
      <c r="T174" s="10"/>
      <c r="U174" s="10"/>
      <c r="W174" s="76"/>
      <c r="X174" s="31"/>
      <c r="Y174" s="31"/>
      <c r="Z174" s="31"/>
      <c r="AA174" s="31"/>
      <c r="AB174" s="31"/>
      <c r="AC174" s="28"/>
      <c r="AE174" s="10"/>
      <c r="AF174" s="10"/>
      <c r="AI174" s="10"/>
      <c r="AK174" s="10"/>
      <c r="AM174" s="10"/>
      <c r="AO174" s="28"/>
      <c r="AP174" s="84"/>
      <c r="AR174" s="84"/>
      <c r="AS174" s="28"/>
      <c r="AT174" s="84"/>
      <c r="AU174" s="110"/>
      <c r="AW174" s="22"/>
    </row>
    <row r="175" spans="1:49" s="19" customFormat="1" ht="14" x14ac:dyDescent="0.2">
      <c r="A175" s="159"/>
      <c r="B175" s="10"/>
      <c r="C175" s="28"/>
      <c r="E175" s="10"/>
      <c r="F175" s="10"/>
      <c r="G175" s="10"/>
      <c r="I175" s="10"/>
      <c r="J175" s="28"/>
      <c r="K175" s="10"/>
      <c r="L175" s="10"/>
      <c r="M175" s="10"/>
      <c r="N175" s="10"/>
      <c r="O175" s="10"/>
      <c r="Q175" s="28"/>
      <c r="R175" s="28"/>
      <c r="S175" s="28"/>
      <c r="T175" s="10"/>
      <c r="U175" s="10"/>
      <c r="W175" s="76"/>
      <c r="X175" s="31"/>
      <c r="Y175" s="31"/>
      <c r="Z175" s="31"/>
      <c r="AA175" s="31"/>
      <c r="AB175" s="31"/>
      <c r="AC175" s="28"/>
      <c r="AE175" s="10"/>
      <c r="AF175" s="10"/>
      <c r="AI175" s="10"/>
      <c r="AK175" s="10"/>
      <c r="AM175" s="10"/>
      <c r="AO175" s="28"/>
      <c r="AP175" s="84"/>
      <c r="AR175" s="84"/>
      <c r="AS175" s="28"/>
      <c r="AT175" s="84"/>
      <c r="AU175" s="110"/>
      <c r="AW175" s="22"/>
    </row>
    <row r="176" spans="1:49" x14ac:dyDescent="0.2">
      <c r="A176" s="159"/>
      <c r="B176" s="10"/>
      <c r="C176" s="28"/>
      <c r="D176" s="19"/>
      <c r="E176" s="10"/>
      <c r="F176" s="10"/>
      <c r="G176" s="10"/>
      <c r="H176" s="19"/>
      <c r="I176" s="10"/>
      <c r="J176" s="28"/>
      <c r="K176" s="10"/>
      <c r="L176" s="10"/>
      <c r="M176" s="10"/>
      <c r="N176" s="10"/>
      <c r="O176" s="10"/>
      <c r="P176" s="19"/>
      <c r="Q176" s="28"/>
      <c r="R176" s="28"/>
      <c r="S176" s="28"/>
      <c r="T176" s="10"/>
      <c r="U176" s="10"/>
      <c r="V176" s="19"/>
      <c r="W176" s="76"/>
      <c r="X176" s="31"/>
      <c r="Y176" s="31"/>
      <c r="Z176" s="31"/>
      <c r="AA176" s="31"/>
      <c r="AB176" s="31"/>
      <c r="AC176" s="28"/>
      <c r="AO176" s="3"/>
    </row>
    <row r="177" spans="1:46" x14ac:dyDescent="0.2">
      <c r="A177" s="159"/>
      <c r="B177" s="10"/>
      <c r="C177" s="28"/>
      <c r="D177" s="19"/>
      <c r="E177" s="10"/>
      <c r="F177" s="10"/>
      <c r="G177" s="10"/>
      <c r="H177" s="19"/>
      <c r="I177" s="10"/>
      <c r="J177" s="28"/>
      <c r="K177" s="10"/>
      <c r="L177" s="10"/>
      <c r="M177" s="10"/>
      <c r="N177" s="10"/>
      <c r="O177" s="10"/>
      <c r="P177" s="19"/>
      <c r="Q177" s="28"/>
      <c r="R177" s="28"/>
      <c r="S177" s="28"/>
      <c r="T177" s="10"/>
      <c r="U177" s="10"/>
      <c r="V177" s="19"/>
      <c r="W177" s="68"/>
      <c r="X177" s="10"/>
      <c r="Y177" s="10"/>
      <c r="Z177" s="10"/>
      <c r="AA177" s="10"/>
      <c r="AB177" s="10"/>
      <c r="AC177" s="28"/>
      <c r="AO177" s="3"/>
    </row>
    <row r="178" spans="1:46" x14ac:dyDescent="0.2">
      <c r="W178" s="76"/>
      <c r="X178" s="31"/>
      <c r="Y178" s="31"/>
      <c r="Z178" s="31"/>
      <c r="AA178" s="31"/>
      <c r="AB178" s="31"/>
      <c r="AC178" s="28"/>
      <c r="AO178" s="3"/>
    </row>
    <row r="179" spans="1:46" x14ac:dyDescent="0.2">
      <c r="W179" s="76"/>
      <c r="X179" s="31"/>
      <c r="Y179" s="31"/>
      <c r="Z179" s="31"/>
      <c r="AA179" s="31"/>
      <c r="AB179" s="31"/>
      <c r="AC179" s="28"/>
      <c r="AO179" s="3"/>
    </row>
    <row r="180" spans="1:46" x14ac:dyDescent="0.2">
      <c r="W180" s="76"/>
      <c r="X180" s="31"/>
      <c r="Y180" s="31"/>
      <c r="Z180" s="31"/>
      <c r="AA180" s="31"/>
      <c r="AB180" s="31"/>
      <c r="AC180" s="28"/>
      <c r="AO180" s="3"/>
    </row>
    <row r="181" spans="1:46" x14ac:dyDescent="0.2">
      <c r="W181" s="76"/>
      <c r="X181" s="31"/>
      <c r="Y181" s="31"/>
      <c r="Z181" s="31"/>
      <c r="AA181" s="31"/>
      <c r="AB181" s="31"/>
      <c r="AC181" s="28"/>
      <c r="AO181" s="3"/>
    </row>
    <row r="182" spans="1:46" x14ac:dyDescent="0.2">
      <c r="W182" s="76"/>
      <c r="X182" s="31"/>
      <c r="Y182" s="31"/>
      <c r="Z182" s="31"/>
      <c r="AA182" s="31"/>
      <c r="AB182" s="31"/>
      <c r="AC182" s="28"/>
      <c r="AO182" s="3"/>
    </row>
    <row r="183" spans="1:46" x14ac:dyDescent="0.2">
      <c r="W183" s="76"/>
      <c r="X183" s="31"/>
      <c r="Y183" s="31"/>
      <c r="Z183" s="31"/>
      <c r="AA183" s="31"/>
      <c r="AB183" s="31"/>
      <c r="AC183" s="28"/>
      <c r="AO183" s="3"/>
    </row>
    <row r="184" spans="1:46" x14ac:dyDescent="0.2">
      <c r="W184" s="76"/>
      <c r="X184" s="31"/>
      <c r="Y184" s="31"/>
      <c r="Z184" s="31"/>
      <c r="AA184" s="31"/>
      <c r="AB184" s="31"/>
      <c r="AC184" s="28"/>
      <c r="AO184" s="3"/>
    </row>
    <row r="185" spans="1:46" x14ac:dyDescent="0.2">
      <c r="W185" s="76"/>
      <c r="X185" s="31"/>
      <c r="Y185" s="31"/>
      <c r="Z185" s="31"/>
      <c r="AA185" s="31"/>
      <c r="AB185" s="31"/>
      <c r="AC185" s="28"/>
      <c r="AO185" s="3"/>
    </row>
    <row r="186" spans="1:46" x14ac:dyDescent="0.2">
      <c r="B186" s="11"/>
      <c r="C186" s="11"/>
      <c r="E186" s="11"/>
      <c r="F186" s="11"/>
      <c r="G186" s="11"/>
      <c r="I186" s="11"/>
      <c r="J186" s="11"/>
      <c r="K186" s="11"/>
      <c r="L186" s="11"/>
      <c r="M186" s="11"/>
      <c r="N186" s="11"/>
      <c r="O186" s="11"/>
      <c r="Q186" s="11"/>
      <c r="R186" s="11"/>
      <c r="S186" s="11"/>
      <c r="T186" s="11"/>
      <c r="U186" s="11"/>
      <c r="W186" s="76"/>
      <c r="X186" s="31"/>
      <c r="Y186" s="31"/>
      <c r="Z186" s="31"/>
      <c r="AA186" s="31"/>
      <c r="AB186" s="31"/>
      <c r="AC186" s="28"/>
      <c r="AE186" s="11"/>
      <c r="AK186" s="11"/>
      <c r="AM186" s="11"/>
      <c r="AO186" s="3"/>
      <c r="AS186" s="11"/>
      <c r="AT186" s="102"/>
    </row>
    <row r="187" spans="1:46" x14ac:dyDescent="0.2">
      <c r="B187" s="11"/>
      <c r="C187" s="11"/>
      <c r="E187" s="11"/>
      <c r="F187" s="11"/>
      <c r="G187" s="11"/>
      <c r="I187" s="11"/>
      <c r="J187" s="11"/>
      <c r="K187" s="11"/>
      <c r="L187" s="11"/>
      <c r="M187" s="11"/>
      <c r="N187" s="11"/>
      <c r="O187" s="11"/>
      <c r="Q187" s="11"/>
      <c r="R187" s="11"/>
      <c r="S187" s="11"/>
      <c r="T187" s="11"/>
      <c r="U187" s="11"/>
      <c r="W187" s="76"/>
      <c r="X187" s="31"/>
      <c r="Y187" s="31"/>
      <c r="Z187" s="31"/>
      <c r="AA187" s="31"/>
      <c r="AB187" s="31"/>
      <c r="AC187" s="28"/>
      <c r="AE187" s="11"/>
      <c r="AK187" s="11"/>
      <c r="AM187" s="11"/>
      <c r="AO187" s="3"/>
      <c r="AS187" s="11"/>
      <c r="AT187" s="102"/>
    </row>
    <row r="188" spans="1:46" x14ac:dyDescent="0.2">
      <c r="B188" s="11"/>
      <c r="C188" s="11"/>
      <c r="E188" s="11"/>
      <c r="F188" s="11"/>
      <c r="G188" s="11"/>
      <c r="I188" s="11"/>
      <c r="J188" s="11"/>
      <c r="K188" s="11"/>
      <c r="L188" s="11"/>
      <c r="M188" s="11"/>
      <c r="N188" s="11"/>
      <c r="O188" s="11"/>
      <c r="Q188" s="11"/>
      <c r="R188" s="11"/>
      <c r="S188" s="11"/>
      <c r="T188" s="11"/>
      <c r="U188" s="11"/>
      <c r="W188" s="76"/>
      <c r="X188" s="31"/>
      <c r="Y188" s="31"/>
      <c r="Z188" s="31"/>
      <c r="AA188" s="31"/>
      <c r="AB188" s="31"/>
      <c r="AC188" s="28"/>
      <c r="AE188" s="11"/>
      <c r="AK188" s="11"/>
      <c r="AM188" s="11"/>
      <c r="AO188" s="3"/>
      <c r="AS188" s="11"/>
      <c r="AT188" s="102"/>
    </row>
    <row r="189" spans="1:46" x14ac:dyDescent="0.2">
      <c r="B189" s="11"/>
      <c r="C189" s="11"/>
      <c r="E189" s="11"/>
      <c r="F189" s="11"/>
      <c r="G189" s="11"/>
      <c r="I189" s="11"/>
      <c r="J189" s="11"/>
      <c r="K189" s="11"/>
      <c r="L189" s="11"/>
      <c r="M189" s="11"/>
      <c r="N189" s="11"/>
      <c r="O189" s="11"/>
      <c r="Q189" s="11"/>
      <c r="R189" s="11"/>
      <c r="S189" s="11"/>
      <c r="T189" s="11"/>
      <c r="U189" s="11"/>
      <c r="W189" s="76"/>
      <c r="X189" s="31"/>
      <c r="Y189" s="31"/>
      <c r="Z189" s="31"/>
      <c r="AA189" s="31"/>
      <c r="AB189" s="31"/>
      <c r="AC189" s="28"/>
      <c r="AE189" s="11"/>
      <c r="AK189" s="11"/>
      <c r="AM189" s="11"/>
      <c r="AO189" s="3"/>
      <c r="AS189" s="11"/>
      <c r="AT189" s="102"/>
    </row>
    <row r="190" spans="1:46" x14ac:dyDescent="0.2">
      <c r="B190" s="11"/>
      <c r="C190" s="11"/>
      <c r="E190" s="11"/>
      <c r="F190" s="11"/>
      <c r="G190" s="11"/>
      <c r="I190" s="11"/>
      <c r="J190" s="11"/>
      <c r="K190" s="11"/>
      <c r="L190" s="11"/>
      <c r="M190" s="11"/>
      <c r="N190" s="11"/>
      <c r="O190" s="11"/>
      <c r="Q190" s="11"/>
      <c r="R190" s="11"/>
      <c r="S190" s="11"/>
      <c r="T190" s="11"/>
      <c r="U190" s="11"/>
      <c r="W190" s="68"/>
      <c r="X190" s="10"/>
      <c r="Y190" s="10"/>
      <c r="Z190" s="32"/>
      <c r="AA190" s="32"/>
      <c r="AB190" s="32"/>
      <c r="AC190" s="28"/>
      <c r="AE190" s="11"/>
      <c r="AK190" s="11"/>
      <c r="AM190" s="11"/>
      <c r="AO190" s="3"/>
      <c r="AS190" s="11"/>
      <c r="AT190" s="102"/>
    </row>
    <row r="191" spans="1:46" x14ac:dyDescent="0.2">
      <c r="B191" s="11"/>
      <c r="C191" s="11"/>
      <c r="E191" s="11"/>
      <c r="F191" s="11"/>
      <c r="G191" s="11"/>
      <c r="I191" s="11"/>
      <c r="J191" s="11"/>
      <c r="K191" s="11"/>
      <c r="L191" s="11"/>
      <c r="M191" s="11"/>
      <c r="N191" s="11"/>
      <c r="O191" s="11"/>
      <c r="Q191" s="11"/>
      <c r="R191" s="11"/>
      <c r="S191" s="11"/>
      <c r="T191" s="11"/>
      <c r="U191" s="11"/>
      <c r="W191" s="68"/>
      <c r="X191" s="10"/>
      <c r="Y191" s="10"/>
      <c r="Z191" s="32"/>
      <c r="AA191" s="32"/>
      <c r="AB191" s="32"/>
      <c r="AC191" s="28"/>
      <c r="AE191" s="11"/>
      <c r="AK191" s="11"/>
      <c r="AM191" s="11"/>
      <c r="AO191" s="3"/>
      <c r="AS191" s="11"/>
      <c r="AT191" s="102"/>
    </row>
    <row r="192" spans="1:46" x14ac:dyDescent="0.2">
      <c r="B192" s="11"/>
      <c r="C192" s="11"/>
      <c r="E192" s="11"/>
      <c r="F192" s="11"/>
      <c r="G192" s="11"/>
      <c r="I192" s="11"/>
      <c r="J192" s="11"/>
      <c r="K192" s="11"/>
      <c r="L192" s="11"/>
      <c r="M192" s="11"/>
      <c r="N192" s="11"/>
      <c r="O192" s="11"/>
      <c r="Q192" s="11"/>
      <c r="R192" s="11"/>
      <c r="S192" s="11"/>
      <c r="T192" s="11"/>
      <c r="U192" s="11"/>
      <c r="W192" s="68"/>
      <c r="X192" s="10"/>
      <c r="Y192" s="10"/>
      <c r="Z192" s="31"/>
      <c r="AA192" s="31"/>
      <c r="AB192" s="32"/>
      <c r="AC192" s="28"/>
      <c r="AE192" s="11"/>
      <c r="AK192" s="11"/>
      <c r="AM192" s="11"/>
      <c r="AO192" s="3"/>
      <c r="AS192" s="11"/>
      <c r="AT192" s="102"/>
    </row>
    <row r="193" spans="2:46" x14ac:dyDescent="0.2">
      <c r="B193" s="11"/>
      <c r="C193" s="11"/>
      <c r="E193" s="11"/>
      <c r="F193" s="11"/>
      <c r="G193" s="11"/>
      <c r="I193" s="11"/>
      <c r="J193" s="11"/>
      <c r="K193" s="11"/>
      <c r="L193" s="11"/>
      <c r="M193" s="11"/>
      <c r="N193" s="11"/>
      <c r="O193" s="11"/>
      <c r="Q193" s="11"/>
      <c r="R193" s="11"/>
      <c r="S193" s="11"/>
      <c r="T193" s="11"/>
      <c r="U193" s="11"/>
      <c r="W193" s="68"/>
      <c r="X193" s="10"/>
      <c r="Y193" s="10"/>
      <c r="Z193" s="31"/>
      <c r="AA193" s="31"/>
      <c r="AB193" s="32"/>
      <c r="AC193" s="28"/>
      <c r="AE193" s="11"/>
      <c r="AK193" s="11"/>
      <c r="AM193" s="11"/>
      <c r="AO193" s="3"/>
      <c r="AS193" s="11"/>
      <c r="AT193" s="102"/>
    </row>
    <row r="194" spans="2:46" x14ac:dyDescent="0.2">
      <c r="B194" s="11"/>
      <c r="C194" s="11"/>
      <c r="E194" s="11"/>
      <c r="F194" s="11"/>
      <c r="G194" s="11"/>
      <c r="I194" s="11"/>
      <c r="J194" s="11"/>
      <c r="K194" s="11"/>
      <c r="L194" s="11"/>
      <c r="M194" s="11"/>
      <c r="N194" s="11"/>
      <c r="O194" s="11"/>
      <c r="Q194" s="11"/>
      <c r="R194" s="11"/>
      <c r="S194" s="11"/>
      <c r="T194" s="11"/>
      <c r="U194" s="11"/>
      <c r="W194" s="68"/>
      <c r="X194" s="10"/>
      <c r="Y194" s="10"/>
      <c r="Z194" s="31"/>
      <c r="AA194" s="31"/>
      <c r="AB194" s="32"/>
      <c r="AC194" s="28"/>
      <c r="AE194" s="11"/>
      <c r="AK194" s="11"/>
      <c r="AM194" s="11"/>
      <c r="AO194" s="3"/>
      <c r="AS194" s="11"/>
      <c r="AT194" s="102"/>
    </row>
    <row r="195" spans="2:46" x14ac:dyDescent="0.2">
      <c r="B195" s="11"/>
      <c r="C195" s="11"/>
      <c r="E195" s="11"/>
      <c r="F195" s="11"/>
      <c r="G195" s="11"/>
      <c r="I195" s="11"/>
      <c r="J195" s="11"/>
      <c r="K195" s="11"/>
      <c r="L195" s="11"/>
      <c r="M195" s="11"/>
      <c r="N195" s="11"/>
      <c r="O195" s="11"/>
      <c r="Q195" s="11"/>
      <c r="R195" s="11"/>
      <c r="S195" s="11"/>
      <c r="T195" s="11"/>
      <c r="U195" s="11"/>
      <c r="W195" s="68"/>
      <c r="X195" s="10"/>
      <c r="Y195" s="10"/>
      <c r="Z195" s="31"/>
      <c r="AA195" s="31"/>
      <c r="AB195" s="32"/>
      <c r="AC195" s="28"/>
      <c r="AE195" s="11"/>
      <c r="AK195" s="11"/>
      <c r="AM195" s="11"/>
      <c r="AO195" s="3"/>
      <c r="AS195" s="11"/>
      <c r="AT195" s="102"/>
    </row>
    <row r="196" spans="2:46" x14ac:dyDescent="0.2">
      <c r="B196" s="11"/>
      <c r="C196" s="11"/>
      <c r="E196" s="11"/>
      <c r="F196" s="11"/>
      <c r="G196" s="11"/>
      <c r="I196" s="11"/>
      <c r="J196" s="11"/>
      <c r="K196" s="11"/>
      <c r="L196" s="11"/>
      <c r="M196" s="11"/>
      <c r="N196" s="11"/>
      <c r="O196" s="11"/>
      <c r="Q196" s="11"/>
      <c r="R196" s="11"/>
      <c r="S196" s="11"/>
      <c r="T196" s="11"/>
      <c r="U196" s="11"/>
      <c r="W196" s="68"/>
      <c r="X196" s="10"/>
      <c r="Y196" s="10"/>
      <c r="Z196" s="10"/>
      <c r="AA196" s="10"/>
      <c r="AB196" s="10"/>
      <c r="AC196" s="28"/>
      <c r="AE196" s="11"/>
      <c r="AK196" s="11"/>
      <c r="AM196" s="11"/>
      <c r="AO196" s="3"/>
      <c r="AS196" s="11"/>
      <c r="AT196" s="102"/>
    </row>
    <row r="197" spans="2:46" x14ac:dyDescent="0.2">
      <c r="B197" s="11"/>
      <c r="C197" s="11"/>
      <c r="E197" s="11"/>
      <c r="F197" s="11"/>
      <c r="G197" s="11"/>
      <c r="I197" s="11"/>
      <c r="J197" s="11"/>
      <c r="K197" s="11"/>
      <c r="L197" s="11"/>
      <c r="M197" s="11"/>
      <c r="N197" s="11"/>
      <c r="O197" s="11"/>
      <c r="Q197" s="11"/>
      <c r="R197" s="11"/>
      <c r="S197" s="11"/>
      <c r="T197" s="11"/>
      <c r="U197" s="11"/>
      <c r="W197" s="68"/>
      <c r="X197" s="10"/>
      <c r="Y197" s="10"/>
      <c r="Z197" s="31"/>
      <c r="AA197" s="31"/>
      <c r="AB197" s="10"/>
      <c r="AC197" s="28"/>
      <c r="AE197" s="11"/>
      <c r="AK197" s="11"/>
      <c r="AM197" s="11"/>
      <c r="AO197" s="3"/>
      <c r="AS197" s="11"/>
      <c r="AT197" s="102"/>
    </row>
    <row r="198" spans="2:46" x14ac:dyDescent="0.2">
      <c r="B198" s="11"/>
      <c r="C198" s="11"/>
      <c r="E198" s="11"/>
      <c r="F198" s="11"/>
      <c r="G198" s="11"/>
      <c r="I198" s="11"/>
      <c r="J198" s="11"/>
      <c r="K198" s="11"/>
      <c r="L198" s="11"/>
      <c r="M198" s="11"/>
      <c r="N198" s="11"/>
      <c r="O198" s="11"/>
      <c r="Q198" s="11"/>
      <c r="R198" s="11"/>
      <c r="S198" s="11"/>
      <c r="T198" s="11"/>
      <c r="U198" s="11"/>
      <c r="W198" s="68"/>
      <c r="X198" s="10"/>
      <c r="Y198" s="10"/>
      <c r="Z198" s="32"/>
      <c r="AA198" s="32"/>
      <c r="AB198" s="10"/>
      <c r="AC198" s="28"/>
      <c r="AE198" s="11"/>
      <c r="AK198" s="11"/>
      <c r="AM198" s="11"/>
      <c r="AO198" s="3"/>
      <c r="AS198" s="11"/>
      <c r="AT198" s="102"/>
    </row>
    <row r="199" spans="2:46" x14ac:dyDescent="0.2">
      <c r="B199" s="11"/>
      <c r="C199" s="11"/>
      <c r="E199" s="11"/>
      <c r="F199" s="11"/>
      <c r="G199" s="11"/>
      <c r="I199" s="11"/>
      <c r="J199" s="11"/>
      <c r="K199" s="11"/>
      <c r="L199" s="11"/>
      <c r="M199" s="11"/>
      <c r="N199" s="11"/>
      <c r="O199" s="11"/>
      <c r="Q199" s="11"/>
      <c r="R199" s="11"/>
      <c r="S199" s="11"/>
      <c r="T199" s="11"/>
      <c r="U199" s="11"/>
      <c r="W199" s="68"/>
      <c r="X199" s="10"/>
      <c r="Y199" s="10"/>
      <c r="Z199" s="32"/>
      <c r="AA199" s="32"/>
      <c r="AB199" s="10"/>
      <c r="AC199" s="28"/>
      <c r="AE199" s="11"/>
      <c r="AK199" s="11"/>
      <c r="AM199" s="11"/>
      <c r="AS199" s="11"/>
      <c r="AT199" s="102"/>
    </row>
    <row r="200" spans="2:46" x14ac:dyDescent="0.2">
      <c r="B200" s="11"/>
      <c r="C200" s="11"/>
      <c r="E200" s="11"/>
      <c r="F200" s="11"/>
      <c r="G200" s="11"/>
      <c r="I200" s="11"/>
      <c r="J200" s="11"/>
      <c r="K200" s="11"/>
      <c r="L200" s="11"/>
      <c r="M200" s="11"/>
      <c r="N200" s="11"/>
      <c r="O200" s="11"/>
      <c r="Q200" s="11"/>
      <c r="R200" s="11"/>
      <c r="S200" s="11"/>
      <c r="T200" s="11"/>
      <c r="U200" s="11"/>
      <c r="W200" s="68"/>
      <c r="X200" s="10"/>
      <c r="Y200" s="10"/>
      <c r="Z200" s="31"/>
      <c r="AA200" s="31"/>
      <c r="AB200" s="10"/>
      <c r="AC200" s="28"/>
      <c r="AE200" s="11"/>
      <c r="AK200" s="11"/>
      <c r="AM200" s="11"/>
      <c r="AS200" s="11"/>
      <c r="AT200" s="102"/>
    </row>
    <row r="201" spans="2:46" x14ac:dyDescent="0.2">
      <c r="B201" s="11"/>
      <c r="C201" s="11"/>
      <c r="E201" s="11"/>
      <c r="F201" s="11"/>
      <c r="G201" s="11"/>
      <c r="I201" s="11"/>
      <c r="J201" s="11"/>
      <c r="K201" s="11"/>
      <c r="L201" s="11"/>
      <c r="M201" s="11"/>
      <c r="N201" s="11"/>
      <c r="O201" s="11"/>
      <c r="Q201" s="11"/>
      <c r="R201" s="11"/>
      <c r="S201" s="11"/>
      <c r="T201" s="11"/>
      <c r="U201" s="11"/>
      <c r="W201" s="68"/>
      <c r="X201" s="10"/>
      <c r="Y201" s="10"/>
      <c r="Z201" s="31"/>
      <c r="AA201" s="31"/>
      <c r="AB201" s="10"/>
      <c r="AE201" s="11"/>
      <c r="AK201" s="11"/>
      <c r="AM201" s="11"/>
      <c r="AS201" s="11"/>
      <c r="AT201" s="102"/>
    </row>
    <row r="202" spans="2:46" x14ac:dyDescent="0.2">
      <c r="B202" s="11"/>
      <c r="C202" s="11"/>
      <c r="E202" s="11"/>
      <c r="F202" s="11"/>
      <c r="G202" s="11"/>
      <c r="I202" s="11"/>
      <c r="J202" s="11"/>
      <c r="K202" s="11"/>
      <c r="L202" s="11"/>
      <c r="M202" s="11"/>
      <c r="N202" s="11"/>
      <c r="O202" s="11"/>
      <c r="Q202" s="11"/>
      <c r="R202" s="11"/>
      <c r="S202" s="11"/>
      <c r="T202" s="11"/>
      <c r="U202" s="11"/>
      <c r="W202" s="68"/>
      <c r="X202" s="10"/>
      <c r="Y202" s="10"/>
      <c r="Z202" s="31"/>
      <c r="AA202" s="31"/>
      <c r="AB202" s="10"/>
      <c r="AC202" s="11"/>
      <c r="AE202" s="11"/>
      <c r="AK202" s="11"/>
      <c r="AM202" s="11"/>
      <c r="AS202" s="11"/>
      <c r="AT202" s="102"/>
    </row>
    <row r="204" spans="2:46" x14ac:dyDescent="0.2">
      <c r="B204" s="11"/>
      <c r="C204" s="11"/>
      <c r="E204" s="11"/>
      <c r="F204" s="11"/>
      <c r="G204" s="11"/>
      <c r="I204" s="11"/>
      <c r="J204" s="11"/>
      <c r="K204" s="11"/>
      <c r="L204" s="11"/>
      <c r="M204" s="11"/>
      <c r="N204" s="11"/>
      <c r="O204" s="11"/>
      <c r="Q204" s="11"/>
      <c r="R204" s="11"/>
      <c r="S204" s="11"/>
      <c r="T204" s="11"/>
      <c r="U204" s="11"/>
      <c r="W204" s="77"/>
      <c r="X204" s="4"/>
      <c r="Y204" s="4"/>
      <c r="Z204" s="31"/>
      <c r="AA204" s="31"/>
      <c r="AB204" s="4"/>
      <c r="AC204" s="11"/>
      <c r="AE204" s="11"/>
      <c r="AK204" s="11"/>
      <c r="AM204" s="11"/>
      <c r="AS204" s="11"/>
      <c r="AT204" s="102"/>
    </row>
  </sheetData>
  <autoFilter ref="A7:AW129" xr:uid="{05D88890-6932-C547-BDB4-5AC807D65597}"/>
  <mergeCells count="28">
    <mergeCell ref="AZ42:AZ46"/>
    <mergeCell ref="BA42:BA46"/>
    <mergeCell ref="AO44:AR44"/>
    <mergeCell ref="AZ87:AZ94"/>
    <mergeCell ref="BC7:BF7"/>
    <mergeCell ref="AY84:AY85"/>
    <mergeCell ref="AK5:AR5"/>
    <mergeCell ref="AT5:AW6"/>
    <mergeCell ref="AZ5:AZ7"/>
    <mergeCell ref="AK6:AL6"/>
    <mergeCell ref="AM6:AN6"/>
    <mergeCell ref="AO6:AP6"/>
    <mergeCell ref="AQ6:AR6"/>
    <mergeCell ref="AD5:AI6"/>
    <mergeCell ref="A5:B6"/>
    <mergeCell ref="D5:I6"/>
    <mergeCell ref="K5:P6"/>
    <mergeCell ref="R5:T6"/>
    <mergeCell ref="W5:AB6"/>
    <mergeCell ref="BA128:BA129"/>
    <mergeCell ref="AO87:AR88"/>
    <mergeCell ref="AO91:AR92"/>
    <mergeCell ref="BA103:BA104"/>
    <mergeCell ref="BA107:BA108"/>
    <mergeCell ref="BA110:BA111"/>
    <mergeCell ref="AZ117:AZ125"/>
    <mergeCell ref="BA117:BA125"/>
    <mergeCell ref="AY119:AY120"/>
  </mergeCells>
  <conditionalFormatting sqref="AL10:AL26 AL105:AL110 AL112:AL114 AN112:AN114 AL116:AL119 AN116:AN119 AN105:AN110 AL122:AL162 AN122:AN129 AN49:AN103 AL49:AL103 AN41:AN47 AL41:AL47 AL37:AL39 AN12:AN39">
    <cfRule type="containsText" dxfId="12" priority="14" operator="containsText" text="n">
      <formula>NOT(ISERROR(SEARCH("n",AL10)))</formula>
    </cfRule>
  </conditionalFormatting>
  <conditionalFormatting sqref="AN9:AN10">
    <cfRule type="containsText" dxfId="11" priority="13" operator="containsText" text="n">
      <formula>NOT(ISERROR(SEARCH("n",AN9)))</formula>
    </cfRule>
  </conditionalFormatting>
  <conditionalFormatting sqref="AL35">
    <cfRule type="containsText" dxfId="10" priority="8" operator="containsText" text="n">
      <formula>NOT(ISERROR(SEARCH("n",AL35)))</formula>
    </cfRule>
  </conditionalFormatting>
  <conditionalFormatting sqref="AL32">
    <cfRule type="containsText" dxfId="9" priority="12" operator="containsText" text="n">
      <formula>NOT(ISERROR(SEARCH("n",AL32)))</formula>
    </cfRule>
  </conditionalFormatting>
  <conditionalFormatting sqref="AL31">
    <cfRule type="containsText" dxfId="8" priority="11" operator="containsText" text="n">
      <formula>NOT(ISERROR(SEARCH("n",AL31)))</formula>
    </cfRule>
  </conditionalFormatting>
  <conditionalFormatting sqref="AL27:AL29">
    <cfRule type="containsText" dxfId="7" priority="10" operator="containsText" text="n">
      <formula>NOT(ISERROR(SEARCH("n",AL27)))</formula>
    </cfRule>
  </conditionalFormatting>
  <conditionalFormatting sqref="AL34 AL36">
    <cfRule type="containsText" dxfId="6" priority="9" operator="containsText" text="n">
      <formula>NOT(ISERROR(SEARCH("n",AL34)))</formula>
    </cfRule>
  </conditionalFormatting>
  <conditionalFormatting sqref="AN120:AN121 AL120:AL121">
    <cfRule type="containsText" dxfId="5" priority="7" operator="containsText" text="n">
      <formula>NOT(ISERROR(SEARCH("n",AL120)))</formula>
    </cfRule>
  </conditionalFormatting>
  <conditionalFormatting sqref="AN104 AL104">
    <cfRule type="containsText" dxfId="4" priority="6" operator="containsText" text="n">
      <formula>NOT(ISERROR(SEARCH("n",AL104)))</formula>
    </cfRule>
  </conditionalFormatting>
  <conditionalFormatting sqref="AN111 AL111">
    <cfRule type="containsText" dxfId="3" priority="4" operator="containsText" text="n">
      <formula>NOT(ISERROR(SEARCH("n",AL111)))</formula>
    </cfRule>
  </conditionalFormatting>
  <conditionalFormatting sqref="AL115 AN115">
    <cfRule type="containsText" dxfId="2" priority="3" operator="containsText" text="n">
      <formula>NOT(ISERROR(SEARCH("n",AL115)))</formula>
    </cfRule>
  </conditionalFormatting>
  <conditionalFormatting sqref="AL48 AN48">
    <cfRule type="containsText" dxfId="1" priority="2" operator="containsText" text="n">
      <formula>NOT(ISERROR(SEARCH("n",AL48)))</formula>
    </cfRule>
  </conditionalFormatting>
  <conditionalFormatting sqref="AL40 AN40">
    <cfRule type="containsText" dxfId="0" priority="1" operator="containsText" text="n">
      <formula>NOT(ISERROR(SEARCH("n",AL40)))</formula>
    </cfRule>
  </conditionalFormatting>
  <hyperlinks>
    <hyperlink ref="A40" location="'FW metal nonplant_WS'!D117" display="'FW metal nonplant_WS'!D117" xr:uid="{00000000-0004-0000-0000-000000000000}"/>
    <hyperlink ref="A48" location="'FW metal nonplant_WS'!D153" display="'FW metal nonplant_WS'!D153" xr:uid="{00000000-0004-0000-0000-000001000000}"/>
    <hyperlink ref="A129" location="'FW metal plant_WS'!D129" display="'FW metal plant_WS'!D129" xr:uid="{00000000-0004-0000-0000-000002000000}"/>
    <hyperlink ref="A108" location="'FW metal plant_WS'!D81" display="'FW metal plant_WS'!D81" xr:uid="{00000000-0004-0000-0000-000003000000}"/>
    <hyperlink ref="A115" location="'FW metal plant_WS'!D93" display="'FW metal plant_WS'!D93" xr:uid="{00000000-0004-0000-0000-000004000000}"/>
    <hyperlink ref="A111" location="'FW metal plant_WS'!D87" display="'FW metal plant_WS'!D87" xr:uid="{00000000-0004-0000-0000-000005000000}"/>
    <hyperlink ref="A104" location="'FW metal plant_WS'!D75" display="'FW metal plant_WS'!D75" xr:uid="{00000000-0004-0000-0000-000006000000}"/>
    <hyperlink ref="A121" location="'FW metal plant_WS'!D192" display="'FW metal plant_WS'!D192" xr:uid="{00000000-0004-0000-0000-000007000000}"/>
    <hyperlink ref="A120" location="'FW metal plant_WS'!D189" display="'FW metal plant_WS'!D189" xr:uid="{00000000-0004-0000-0000-000008000000}"/>
    <hyperlink ref="A114" location="'FW metal plant_WS'!D93" display="'FW metal plant_WS'!D93" xr:uid="{00000000-0004-0000-0000-000009000000}"/>
    <hyperlink ref="A107" location="'FW metal plant_WS'!D81" display="'FW metal plant_WS'!D81" xr:uid="{00000000-0004-0000-0000-00000A000000}"/>
    <hyperlink ref="A128" location="'FW metal plant_WS'!D129" display="'FW metal plant_WS'!D129" xr:uid="{00000000-0004-0000-0000-00000B000000}"/>
    <hyperlink ref="A85" location="'FW metal plant_WS'!D186" display="'FW metal plant_WS'!D186" xr:uid="{00000000-0004-0000-0000-00000C000000}"/>
    <hyperlink ref="A84" location="'FW metal plant_WS'!D183" display="'FW metal plant_WS'!D183" xr:uid="{00000000-0004-0000-0000-00000D000000}"/>
    <hyperlink ref="A89" location="'FW metal plant_WS'!D177" display="'FW metal plant_WS'!D177" xr:uid="{00000000-0004-0000-0000-00000E000000}"/>
    <hyperlink ref="A93" location="'FW metal plant_WS'!D174" display="'FW metal plant_WS'!D174" xr:uid="{00000000-0004-0000-0000-00000F000000}"/>
    <hyperlink ref="A88" location="'FW metal plant_WS'!D171" display="'FW metal plant_WS'!D171" xr:uid="{00000000-0004-0000-0000-000010000000}"/>
    <hyperlink ref="A87" location="'FW metal plant_WS'!D168" display="'FW metal plant_WS'!D168" xr:uid="{00000000-0004-0000-0000-000011000000}"/>
    <hyperlink ref="A92" location="'FW metal plant_WS'!D165" display="'FW metal plant_WS'!D165" xr:uid="{00000000-0004-0000-0000-000012000000}"/>
    <hyperlink ref="A91" location="'FW metal plant_WS'!D162" display="'FW metal plant_WS'!D162" xr:uid="{00000000-0004-0000-0000-000013000000}"/>
    <hyperlink ref="A125" location="'FW metal plant_WS'!D156" display="'FW metal plant_WS'!D156" xr:uid="{00000000-0004-0000-0000-000014000000}"/>
    <hyperlink ref="A124" location="'FW metal plant_WS'!D153" display="'FW metal plant_WS'!D153" xr:uid="{00000000-0004-0000-0000-000015000000}"/>
    <hyperlink ref="A123" location="'FW metal plant_WS'!D150" display="'FW metal plant_WS'!D150" xr:uid="{00000000-0004-0000-0000-000016000000}"/>
    <hyperlink ref="A122" location="'FW metal plant_WS'!D147" display="'FW metal plant_WS'!D147" xr:uid="{00000000-0004-0000-0000-000017000000}"/>
    <hyperlink ref="A69" location="'FW metal nonplant_WS'!D177" display="'FW metal nonplant_WS'!D177" xr:uid="{00000000-0004-0000-0000-000018000000}"/>
    <hyperlink ref="A68" location="'FW metal nonplant_WS'!D174" display="'FW metal nonplant_WS'!D174" xr:uid="{00000000-0004-0000-0000-000019000000}"/>
    <hyperlink ref="A60" location="'FW metal nonplant_WS'!D171" display="'FW metal nonplant_WS'!D171" xr:uid="{00000000-0004-0000-0000-00001A000000}"/>
    <hyperlink ref="A59" location="'FW metal nonplant_WS'!D168" display="'FW metal nonplant_WS'!D168" xr:uid="{00000000-0004-0000-0000-00001B000000}"/>
    <hyperlink ref="A127" location="'FW metal plant_WS'!D129" display="'FW metal plant_WS'!D129" xr:uid="{00000000-0004-0000-0000-00001C000000}"/>
    <hyperlink ref="A113" location="'FW metal plant_WS'!D93" display="'FW metal plant_WS'!D93" xr:uid="{00000000-0004-0000-0000-00001D000000}"/>
    <hyperlink ref="A110" location="'FW metal plant_WS'!D87" display="'FW metal plant_WS'!D87" xr:uid="{00000000-0004-0000-0000-00001E000000}"/>
    <hyperlink ref="A106" location="'FW metal plant_WS'!D81" display="'FW metal plant_WS'!D81" xr:uid="{00000000-0004-0000-0000-00001F000000}"/>
    <hyperlink ref="A103" location="'FW metal plant_WS'!D75" display="'FW metal plant_WS'!D75" xr:uid="{00000000-0004-0000-0000-000020000000}"/>
    <hyperlink ref="A56" location="'FW metal nonplant_WS'!D138" display="'FW metal nonplant_WS'!D138" xr:uid="{00000000-0004-0000-0000-000021000000}"/>
    <hyperlink ref="A55" location="'FW metal nonplant_WS'!D135" display="'FW metal nonplant_WS'!D135" xr:uid="{00000000-0004-0000-0000-000022000000}"/>
    <hyperlink ref="A82" location="'FW metal plant_WS'!D57" display="'FW metal plant_WS'!D57" xr:uid="{00000000-0004-0000-0000-000023000000}"/>
    <hyperlink ref="A78" location="'FW metal nonplant_WS'!D114" display="'FW metal nonplant_WS'!D114" xr:uid="{00000000-0004-0000-0000-000024000000}"/>
    <hyperlink ref="A64" location="'FW metal nonplant_WS'!D111" display="'FW metal nonplant_WS'!D111" xr:uid="{00000000-0004-0000-0000-000025000000}"/>
    <hyperlink ref="A58" location="'FW metal nonplant_WS'!D108" display="'FW metal nonplant_WS'!D108" xr:uid="{00000000-0004-0000-0000-000026000000}"/>
    <hyperlink ref="A67" location="'FW metal nonplant_WS'!D105" display="'FW metal nonplant_WS'!D105" xr:uid="{00000000-0004-0000-0000-000027000000}"/>
    <hyperlink ref="A80" location="'FW metal nonplant_WS'!D102" display="'FW metal nonplant_WS'!D102" xr:uid="{00000000-0004-0000-0000-000028000000}"/>
    <hyperlink ref="A76" location="'FW metal nonplant_WS'!D99" display="'FW metal nonplant_WS'!D99" xr:uid="{00000000-0004-0000-0000-000029000000}"/>
    <hyperlink ref="A73" location="'FW metal nonplant_WS'!D96" display="'FW metal nonplant_WS'!D96" xr:uid="{00000000-0004-0000-0000-00002A000000}"/>
    <hyperlink ref="A66" location="'FW metal nonplant_WS'!D93" display="'FW metal nonplant_WS'!D93" xr:uid="{00000000-0004-0000-0000-00002B000000}"/>
    <hyperlink ref="A79" location="'FW metal nonplant_WS'!D90" display="'FW metal nonplant_WS'!D90" xr:uid="{00000000-0004-0000-0000-00002C000000}"/>
    <hyperlink ref="A75" location="'FW metal nonplant_WS'!D87" display="'FW metal nonplant_WS'!D87" xr:uid="{00000000-0004-0000-0000-00002D000000}"/>
    <hyperlink ref="A72" location="'FW metal nonplant_WS'!D84" display="'FW metal nonplant_WS'!D84" xr:uid="{00000000-0004-0000-0000-00002E000000}"/>
    <hyperlink ref="A65" location="'FW metal nonplant_WS'!D81" display="'FW metal nonplant_WS'!D81" xr:uid="{00000000-0004-0000-0000-00002F000000}"/>
    <hyperlink ref="A77" location="'FW metal nonplant_WS'!D78" display="'FW metal nonplant_WS'!D78" xr:uid="{00000000-0004-0000-0000-000030000000}"/>
    <hyperlink ref="A74" location="'FW metal nonplant_WS'!D75" display="'FW metal nonplant_WS'!D75" xr:uid="{00000000-0004-0000-0000-000031000000}"/>
    <hyperlink ref="A71" location="'FW metal nonplant_WS'!D72" display="'FW metal nonplant_WS'!D72" xr:uid="{00000000-0004-0000-0000-000032000000}"/>
    <hyperlink ref="A70" location="'FW metal nonplant_WS'!D69" display="'FW metal nonplant_WS'!D69" xr:uid="{00000000-0004-0000-0000-000033000000}"/>
    <hyperlink ref="A63" location="'FW metal nonplant_WS'!D66" display="'FW metal nonplant_WS'!D66" xr:uid="{00000000-0004-0000-0000-000034000000}"/>
    <hyperlink ref="A62" location="'FW metal nonplant_WS'!D63" display="'FW metal nonplant_WS'!D63" xr:uid="{00000000-0004-0000-0000-000035000000}"/>
    <hyperlink ref="A119" location="'FW metal plant_WS'!D54" display="'FW metal plant_WS'!D54" xr:uid="{00000000-0004-0000-0000-000036000000}"/>
    <hyperlink ref="A118" location="'FW metal plant_WS'!D51" display="'FW metal plant_WS'!D51" xr:uid="{00000000-0004-0000-0000-000037000000}"/>
    <hyperlink ref="A117" location="'FW metal plant_WS'!D48" display="'FW metal plant_WS'!D48" xr:uid="{00000000-0004-0000-0000-000038000000}"/>
    <hyperlink ref="A101" location="'FW metal plant_WS'!D24" display="'FW metal plant_WS'!D24" xr:uid="{00000000-0004-0000-0000-000039000000}"/>
    <hyperlink ref="A100" location="'FW metal plant_WS'!D21" display="'FW metal plant_WS'!D21" xr:uid="{00000000-0004-0000-0000-00003A000000}"/>
    <hyperlink ref="A96" location="'FW metal plant_WS'!D18" display="'FW metal plant_WS'!D18" xr:uid="{00000000-0004-0000-0000-00003B000000}"/>
    <hyperlink ref="A98" location="'FW metal plant_WS'!D12" display="'FW metal plant_WS'!D12" xr:uid="{00000000-0004-0000-0000-00003C000000}"/>
    <hyperlink ref="A97" location="'FW metal plant_WS'!D9" display="'FW metal plant_WS'!D9" xr:uid="{00000000-0004-0000-0000-00003D000000}"/>
    <hyperlink ref="A95" location="'FW metal plant_WS'!D6" display="'FW metal plant_WS'!D6" xr:uid="{00000000-0004-0000-0000-00003E000000}"/>
    <hyperlink ref="A53" location="'FW metal nonplant_WS'!D132" display="'FW metal nonplant_WS'!D132" xr:uid="{00000000-0004-0000-0000-00003F000000}"/>
    <hyperlink ref="A52" location="'FW metal nonplant_WS'!D129" display="'FW metal nonplant_WS'!D129" xr:uid="{00000000-0004-0000-0000-000040000000}"/>
    <hyperlink ref="A51" location="'FW metal nonplant_WS'!D126" display="'FW metal nonplant_WS'!D126" xr:uid="{00000000-0004-0000-0000-000041000000}"/>
    <hyperlink ref="A50" location="'FW metal nonplant_WS'!D123" display="'FW metal nonplant_WS'!D123" xr:uid="{00000000-0004-0000-0000-000042000000}"/>
    <hyperlink ref="A32" location="'FW metal nonplant_WS'!D183" display="'FW metal nonplant_WS'!D183" xr:uid="{00000000-0004-0000-0000-000043000000}"/>
    <hyperlink ref="A31" location="'FW metal nonplant_WS'!D180" display="'FW metal nonplant_WS'!D180" xr:uid="{00000000-0004-0000-0000-000044000000}"/>
    <hyperlink ref="A20" location="'FW metal nonplant_WS'!D165" display="'FW metal nonplant_WS'!D165" xr:uid="{00000000-0004-0000-0000-000045000000}"/>
    <hyperlink ref="A19" location="'FW metal nonplant_WS'!D162" display="'FW metal nonplant_WS'!D162" xr:uid="{00000000-0004-0000-0000-000046000000}"/>
    <hyperlink ref="A18" location="'FW metal nonplant_WS'!D159" display="'FW metal nonplant_WS'!D159" xr:uid="{00000000-0004-0000-0000-000047000000}"/>
    <hyperlink ref="A17" location="'FW metal nonplant_WS'!D156" display="'FW metal nonplant_WS'!D156" xr:uid="{00000000-0004-0000-0000-000048000000}"/>
    <hyperlink ref="A46" location="'FW metal nonplant_WS'!D153" display="'FW metal nonplant_WS'!D153" xr:uid="{00000000-0004-0000-0000-000049000000}"/>
    <hyperlink ref="A45" location="'FW metal nonplant_WS'!D150" display="'FW metal nonplant_WS'!D150" xr:uid="{00000000-0004-0000-0000-00004A000000}"/>
    <hyperlink ref="A44" location="'FW metal nonplant_WS'!D147" display="'FW metal nonplant_WS'!D147" xr:uid="{00000000-0004-0000-0000-00004B000000}"/>
    <hyperlink ref="A43" location="'FW metal nonplant_WS'!D144" display="'FW metal nonplant_WS'!D144" xr:uid="{00000000-0004-0000-0000-00004C000000}"/>
    <hyperlink ref="A42" location="'FW metal nonplant_WS'!D141" display="'FW metal nonplant_WS'!D141" xr:uid="{00000000-0004-0000-0000-00004D000000}"/>
    <hyperlink ref="A24" location="'FW metal nonplant_WS'!D60" display="'FW metal nonplant_WS'!D60" xr:uid="{00000000-0004-0000-0000-00004E000000}"/>
    <hyperlink ref="A23" location="'FW metal nonplant_WS'!D57" display="'FW metal nonplant_WS'!D57" xr:uid="{00000000-0004-0000-0000-00004F000000}"/>
    <hyperlink ref="A22" location="'FW metal nonplant_WS'!D54" display="'FW metal nonplant_WS'!D54" xr:uid="{00000000-0004-0000-0000-000050000000}"/>
    <hyperlink ref="A29" location="'FW metal nonplant_WS'!D33" display="'FW metal nonplant_WS'!D33" xr:uid="{00000000-0004-0000-0000-000051000000}"/>
    <hyperlink ref="A28" location="'FW metal nonplant_WS'!D30" display="'FW metal nonplant_WS'!D30" xr:uid="{00000000-0004-0000-0000-000052000000}"/>
    <hyperlink ref="A27" location="'FW metal nonplant_WS'!D27" display="'FW metal nonplant_WS'!D27" xr:uid="{00000000-0004-0000-0000-000053000000}"/>
    <hyperlink ref="A26" location="'FW metal nonplant_WS'!D24" display="'FW metal nonplant_WS'!D24" xr:uid="{00000000-0004-0000-0000-000054000000}"/>
    <hyperlink ref="A39" location="'FW metal nonplant_WS'!D21" display="'FW metal nonplant_WS'!D21" xr:uid="{00000000-0004-0000-0000-000055000000}"/>
    <hyperlink ref="A38" location="'FW metal nonplant_WS'!D18" display="'FW metal nonplant_WS'!D18" xr:uid="{00000000-0004-0000-0000-000056000000}"/>
    <hyperlink ref="A37" location="'FW metal nonplant_WS'!D15" display="'FW metal nonplant_WS'!D15" xr:uid="{00000000-0004-0000-0000-000057000000}"/>
    <hyperlink ref="A36" location="'FW metal nonplant_WS'!D9" display="'FW metal nonplant_WS'!D9" xr:uid="{00000000-0004-0000-0000-000058000000}"/>
    <hyperlink ref="A34" location="'FW metal nonplant_WS'!D6" display="'FW metal nonplant_WS'!D6" xr:uid="{00000000-0004-0000-0000-000059000000}"/>
    <hyperlink ref="A10" location="'FW metal nonplant_WS'!D51" display="'FW metal nonplant_WS'!D51" xr:uid="{00000000-0004-0000-0000-00005A000000}"/>
    <hyperlink ref="A9" location="'FW metal nonplant_WS'!D48" display="'FW metal nonplant_WS'!D48" xr:uid="{00000000-0004-0000-0000-00005B000000}"/>
    <hyperlink ref="A15" location="'FW metal nonplant_WS'!D45" display="'FW metal nonplant_WS'!D45" xr:uid="{00000000-0004-0000-0000-00005C000000}"/>
    <hyperlink ref="A14" location="'FW metal nonplant_WS'!D42" display="'FW metal nonplant_WS'!D42" xr:uid="{00000000-0004-0000-0000-00005D000000}"/>
    <hyperlink ref="A13" location="'FW metal nonplant_WS'!D39" display="'FW metal nonplant_WS'!D39" xr:uid="{00000000-0004-0000-0000-00005E000000}"/>
    <hyperlink ref="A12" location="'FW metal nonplant_WS'!D36" display="'FW metal nonplant_WS'!D36" xr:uid="{00000000-0004-0000-0000-00005F000000}"/>
  </hyperlinks>
  <pageMargins left="3.937007874015748E-2" right="3.937007874015748E-2" top="0.15748031496062992" bottom="0.35433070866141736" header="0" footer="0"/>
  <pageSetup paperSize="8" scale="48" fitToWidth="3"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0CE4425B35D24EBCF2DD8B134666A9" ma:contentTypeVersion="7" ma:contentTypeDescription="Create a new document." ma:contentTypeScope="" ma:versionID="5081edc0e23586c8209cab0318aab2f8">
  <xsd:schema xmlns:xsd="http://www.w3.org/2001/XMLSchema" xmlns:xs="http://www.w3.org/2001/XMLSchema" xmlns:p="http://schemas.microsoft.com/office/2006/metadata/properties" xmlns:ns2="7abe1c14-588c-4f1b-baca-8d9bfb7262b1" targetNamespace="http://schemas.microsoft.com/office/2006/metadata/properties" ma:root="true" ma:fieldsID="2ebbb9a4c15a67c42b27abeb2ccaa078" ns2:_="">
    <xsd:import namespace="7abe1c14-588c-4f1b-baca-8d9bfb7262b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Update" minOccurs="0"/>
                <xsd:element ref="ns2:Next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be1c14-588c-4f1b-baca-8d9bfb7262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Update" ma:index="12" nillable="true" ma:displayName="Document Updates" ma:description="Provide an update of the last changes made to the document" ma:format="Dropdown" ma:internalName="Update">
      <xsd:simpleType>
        <xsd:restriction base="dms:Note">
          <xsd:maxLength value="255"/>
        </xsd:restriction>
      </xsd:simpleType>
    </xsd:element>
    <xsd:element name="NextAction" ma:index="13" nillable="true" ma:displayName="Next Action" ma:description="Please selection the next action to take place." ma:format="Dropdown" ma:internalName="NextAction">
      <xsd:simpleType>
        <xsd:restriction base="dms:Choice">
          <xsd:enumeration value="For PCG review"/>
          <xsd:enumeration value="For WQPSC review"/>
          <xsd:enumeration value="For Editor review"/>
          <xsd:enumeration value="To consult with author"/>
          <xsd:enumeration value="Other issues"/>
          <xsd:enumeration value="For  Technical Manager review"/>
          <xsd:enumeration value="For ANZG Websi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extAction xmlns="7abe1c14-588c-4f1b-baca-8d9bfb7262b1" xsi:nil="true"/>
    <Update xmlns="7abe1c14-588c-4f1b-baca-8d9bfb7262b1" xsi:nil="true"/>
  </documentManagement>
</p:properties>
</file>

<file path=customXml/itemProps1.xml><?xml version="1.0" encoding="utf-8"?>
<ds:datastoreItem xmlns:ds="http://schemas.openxmlformats.org/officeDocument/2006/customXml" ds:itemID="{DB871A27-8FFE-487A-A244-43430C12A7D4}"/>
</file>

<file path=customXml/itemProps2.xml><?xml version="1.0" encoding="utf-8"?>
<ds:datastoreItem xmlns:ds="http://schemas.openxmlformats.org/officeDocument/2006/customXml" ds:itemID="{E84E002A-1118-4762-8A1B-9AC1B5F79A7E}"/>
</file>

<file path=customXml/itemProps3.xml><?xml version="1.0" encoding="utf-8"?>
<ds:datastoreItem xmlns:ds="http://schemas.openxmlformats.org/officeDocument/2006/customXml" ds:itemID="{ABBA7671-AE29-4C71-9F92-FCBF8A82F378}"/>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Boron_fresh_toxicity data</vt:lpstr>
    </vt:vector>
  </TitlesOfParts>
  <Company>DERM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Reviewer</dc:creator>
  <cp:lastModifiedBy>RvD</cp:lastModifiedBy>
  <cp:lastPrinted>2018-10-22T01:11:56Z</cp:lastPrinted>
  <dcterms:created xsi:type="dcterms:W3CDTF">2015-04-23T00:03:59Z</dcterms:created>
  <dcterms:modified xsi:type="dcterms:W3CDTF">2020-11-25T03:16:44Z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0x0101004E0CE4425B35D24EBCF2DD8B134666A9</vt:lpwstr>
  </property>
</Properties>
</file>