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dcceew2.sharepoint.com/sites/DCCEEW-DSaD/Shared Documents/Web Pubs/Water quality/"/>
    </mc:Choice>
  </mc:AlternateContent>
  <xr:revisionPtr revIDLastSave="0" documentId="8_{1ABF6A5C-A0BF-4504-82F4-55C24B5F2C78}" xr6:coauthVersionLast="47" xr6:coauthVersionMax="47" xr10:uidLastSave="{00000000-0000-0000-0000-000000000000}"/>
  <bookViews>
    <workbookView xWindow="3510" yWindow="0" windowWidth="21600" windowHeight="15585" xr2:uid="{00000000-000D-0000-FFFF-FFFF00000000}"/>
  </bookViews>
  <sheets>
    <sheet name="Data for derivation" sheetId="1" r:id="rId1"/>
    <sheet name="Tables" sheetId="2" r:id="rId2"/>
  </sheets>
  <definedNames>
    <definedName name="_xlnm._FilterDatabase" localSheetId="0" hidden="1">'Data for derivation'!$A$6:$CG$678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6" roundtripDataSignature="AMtx7mjlMRj9FZsqRV+H83Vui/Y3NFskjw=="/>
    </ext>
  </extLst>
</workbook>
</file>

<file path=xl/calcChain.xml><?xml version="1.0" encoding="utf-8"?>
<calcChain xmlns="http://schemas.openxmlformats.org/spreadsheetml/2006/main">
  <c r="AO321" i="1" l="1"/>
  <c r="AM321" i="1"/>
  <c r="AO273" i="1"/>
  <c r="AM273" i="1"/>
  <c r="AO213" i="1"/>
  <c r="AM213" i="1"/>
  <c r="AO199" i="1"/>
  <c r="AM199" i="1"/>
  <c r="AO190" i="1"/>
  <c r="AM190" i="1"/>
  <c r="AO180" i="1"/>
  <c r="AM180" i="1"/>
  <c r="AO174" i="1"/>
  <c r="AM174" i="1"/>
  <c r="AO161" i="1"/>
  <c r="AM161" i="1"/>
  <c r="AO103" i="1"/>
  <c r="AM103" i="1"/>
  <c r="AO92" i="1"/>
  <c r="AM92" i="1"/>
  <c r="AI323" i="1"/>
  <c r="AH323" i="1"/>
  <c r="AG323" i="1"/>
  <c r="AI322" i="1"/>
  <c r="AH322" i="1"/>
  <c r="AG322" i="1"/>
  <c r="AI321" i="1"/>
  <c r="AH321" i="1"/>
  <c r="AG321" i="1"/>
  <c r="AI320" i="1"/>
  <c r="AH320" i="1"/>
  <c r="AG320" i="1"/>
  <c r="AI319" i="1"/>
  <c r="AH319" i="1"/>
  <c r="AG319" i="1"/>
  <c r="AI275" i="1"/>
  <c r="AH275" i="1"/>
  <c r="AG275" i="1"/>
  <c r="AI274" i="1"/>
  <c r="AH274" i="1"/>
  <c r="AG274" i="1"/>
  <c r="AI273" i="1"/>
  <c r="AH273" i="1"/>
  <c r="AG273" i="1"/>
  <c r="AI272" i="1"/>
  <c r="AH272" i="1"/>
  <c r="AG272" i="1"/>
  <c r="AI271" i="1"/>
  <c r="AH271" i="1"/>
  <c r="AG271" i="1"/>
  <c r="AI215" i="1"/>
  <c r="AH215" i="1"/>
  <c r="AG215" i="1"/>
  <c r="AI214" i="1"/>
  <c r="AH214" i="1"/>
  <c r="AG214" i="1"/>
  <c r="AI213" i="1"/>
  <c r="AH213" i="1"/>
  <c r="AG213" i="1"/>
  <c r="AI212" i="1"/>
  <c r="AH212" i="1"/>
  <c r="AG212" i="1"/>
  <c r="AI211" i="1"/>
  <c r="AH211" i="1"/>
  <c r="AG211" i="1"/>
  <c r="AI199" i="1"/>
  <c r="AH199" i="1"/>
  <c r="AG199" i="1"/>
  <c r="AI198" i="1"/>
  <c r="AH198" i="1"/>
  <c r="AG198" i="1"/>
  <c r="AI197" i="1"/>
  <c r="AH197" i="1"/>
  <c r="AG197" i="1"/>
  <c r="AI196" i="1"/>
  <c r="AH196" i="1"/>
  <c r="AG196" i="1"/>
  <c r="AI195" i="1"/>
  <c r="AH195" i="1"/>
  <c r="AG195" i="1"/>
  <c r="AI192" i="1"/>
  <c r="AH192" i="1"/>
  <c r="AG192" i="1"/>
  <c r="AI191" i="1"/>
  <c r="AH191" i="1"/>
  <c r="AG191" i="1"/>
  <c r="AI190" i="1"/>
  <c r="AH190" i="1"/>
  <c r="AG190" i="1"/>
  <c r="AI189" i="1"/>
  <c r="AH189" i="1"/>
  <c r="AG189" i="1"/>
  <c r="AI188" i="1"/>
  <c r="AH188" i="1"/>
  <c r="AG188" i="1"/>
  <c r="AI183" i="1"/>
  <c r="AH183" i="1"/>
  <c r="AG183" i="1"/>
  <c r="AI182" i="1"/>
  <c r="AH182" i="1"/>
  <c r="AG182" i="1"/>
  <c r="AI181" i="1"/>
  <c r="AH181" i="1"/>
  <c r="AG181" i="1"/>
  <c r="AI180" i="1"/>
  <c r="AH180" i="1"/>
  <c r="AG180" i="1"/>
  <c r="AI179" i="1"/>
  <c r="AH179" i="1"/>
  <c r="AG179" i="1"/>
  <c r="AI174" i="1"/>
  <c r="AH174" i="1"/>
  <c r="AG174" i="1"/>
  <c r="AI173" i="1"/>
  <c r="AH173" i="1"/>
  <c r="AG173" i="1"/>
  <c r="AI172" i="1"/>
  <c r="AH172" i="1"/>
  <c r="AG172" i="1"/>
  <c r="AI171" i="1"/>
  <c r="AH171" i="1"/>
  <c r="AG171" i="1"/>
  <c r="AI170" i="1"/>
  <c r="AH170" i="1"/>
  <c r="AG170" i="1"/>
  <c r="AI163" i="1"/>
  <c r="AH163" i="1"/>
  <c r="AG163" i="1"/>
  <c r="AI162" i="1"/>
  <c r="AH162" i="1"/>
  <c r="AG162" i="1"/>
  <c r="AI161" i="1"/>
  <c r="AH161" i="1"/>
  <c r="AG161" i="1"/>
  <c r="AI160" i="1"/>
  <c r="AH160" i="1"/>
  <c r="AG160" i="1"/>
  <c r="AI159" i="1"/>
  <c r="AH159" i="1"/>
  <c r="AG159" i="1"/>
  <c r="AI105" i="1"/>
  <c r="AH105" i="1"/>
  <c r="AG105" i="1"/>
  <c r="AI104" i="1"/>
  <c r="AH104" i="1"/>
  <c r="AG104" i="1"/>
  <c r="AI103" i="1"/>
  <c r="AH103" i="1"/>
  <c r="AG103" i="1"/>
  <c r="AI102" i="1"/>
  <c r="AH102" i="1"/>
  <c r="AG102" i="1"/>
  <c r="AI101" i="1"/>
  <c r="AH101" i="1"/>
  <c r="AG101" i="1"/>
  <c r="AI94" i="1"/>
  <c r="AH94" i="1"/>
  <c r="AG94" i="1"/>
  <c r="AI93" i="1"/>
  <c r="AH93" i="1"/>
  <c r="AG93" i="1"/>
  <c r="AI92" i="1"/>
  <c r="AH92" i="1"/>
  <c r="AG92" i="1"/>
  <c r="AI91" i="1"/>
  <c r="AH91" i="1"/>
  <c r="AG91" i="1"/>
  <c r="AI90" i="1"/>
  <c r="AH90" i="1"/>
  <c r="AG90" i="1"/>
  <c r="AI10" i="1"/>
  <c r="AH10" i="1"/>
  <c r="AG10" i="1"/>
  <c r="AC321" i="1"/>
  <c r="AD321" i="1" s="1"/>
  <c r="Z321" i="1"/>
  <c r="AA321" i="1" s="1"/>
  <c r="W321" i="1"/>
  <c r="X321" i="1" s="1"/>
  <c r="AC319" i="1"/>
  <c r="AD319" i="1" s="1"/>
  <c r="Z319" i="1"/>
  <c r="AA319" i="1" s="1"/>
  <c r="AK319" i="1" s="1"/>
  <c r="W319" i="1"/>
  <c r="X319" i="1" s="1"/>
  <c r="AC273" i="1"/>
  <c r="AD273" i="1" s="1"/>
  <c r="Z273" i="1"/>
  <c r="AA273" i="1" s="1"/>
  <c r="AK273" i="1" s="1"/>
  <c r="W273" i="1"/>
  <c r="X273" i="1" s="1"/>
  <c r="AC271" i="1"/>
  <c r="AD271" i="1" s="1"/>
  <c r="Z271" i="1"/>
  <c r="AA271" i="1" s="1"/>
  <c r="W271" i="1"/>
  <c r="X271" i="1" s="1"/>
  <c r="AC213" i="1"/>
  <c r="AD213" i="1" s="1"/>
  <c r="Z213" i="1"/>
  <c r="AA213" i="1" s="1"/>
  <c r="W213" i="1"/>
  <c r="X213" i="1" s="1"/>
  <c r="AC211" i="1"/>
  <c r="AD211" i="1" s="1"/>
  <c r="Z211" i="1"/>
  <c r="AA211" i="1" s="1"/>
  <c r="AK211" i="1" s="1"/>
  <c r="W211" i="1"/>
  <c r="X211" i="1" s="1"/>
  <c r="AC199" i="1"/>
  <c r="AD199" i="1" s="1"/>
  <c r="Z199" i="1"/>
  <c r="AA199" i="1" s="1"/>
  <c r="W199" i="1"/>
  <c r="X199" i="1" s="1"/>
  <c r="AC197" i="1"/>
  <c r="AD197" i="1" s="1"/>
  <c r="AK197" i="1" s="1"/>
  <c r="Z197" i="1"/>
  <c r="AA197" i="1" s="1"/>
  <c r="W197" i="1"/>
  <c r="X197" i="1" s="1"/>
  <c r="AC190" i="1"/>
  <c r="AD190" i="1" s="1"/>
  <c r="Z190" i="1"/>
  <c r="AA190" i="1" s="1"/>
  <c r="AK190" i="1" s="1"/>
  <c r="W190" i="1"/>
  <c r="X190" i="1" s="1"/>
  <c r="AC188" i="1"/>
  <c r="AD188" i="1" s="1"/>
  <c r="Z188" i="1"/>
  <c r="AA188" i="1" s="1"/>
  <c r="W188" i="1"/>
  <c r="X188" i="1" s="1"/>
  <c r="AC180" i="1"/>
  <c r="AD180" i="1" s="1"/>
  <c r="Z180" i="1"/>
  <c r="AA180" i="1" s="1"/>
  <c r="AK180" i="1" s="1"/>
  <c r="W180" i="1"/>
  <c r="X180" i="1" s="1"/>
  <c r="AC179" i="1"/>
  <c r="AD179" i="1" s="1"/>
  <c r="Z179" i="1"/>
  <c r="AA179" i="1" s="1"/>
  <c r="AK179" i="1" s="1"/>
  <c r="W179" i="1"/>
  <c r="X179" i="1" s="1"/>
  <c r="AC174" i="1"/>
  <c r="AD174" i="1" s="1"/>
  <c r="Z174" i="1"/>
  <c r="AA174" i="1" s="1"/>
  <c r="W174" i="1"/>
  <c r="X174" i="1" s="1"/>
  <c r="AC172" i="1"/>
  <c r="AD172" i="1" s="1"/>
  <c r="Z172" i="1"/>
  <c r="AA172" i="1" s="1"/>
  <c r="AK172" i="1" s="1"/>
  <c r="W172" i="1"/>
  <c r="X172" i="1" s="1"/>
  <c r="AC161" i="1"/>
  <c r="AD161" i="1" s="1"/>
  <c r="Z161" i="1"/>
  <c r="AA161" i="1" s="1"/>
  <c r="W161" i="1"/>
  <c r="X161" i="1" s="1"/>
  <c r="AC159" i="1"/>
  <c r="AD159" i="1" s="1"/>
  <c r="Z159" i="1"/>
  <c r="AA159" i="1" s="1"/>
  <c r="W159" i="1"/>
  <c r="X159" i="1" s="1"/>
  <c r="AC103" i="1"/>
  <c r="AD103" i="1" s="1"/>
  <c r="Z103" i="1"/>
  <c r="AA103" i="1" s="1"/>
  <c r="W103" i="1"/>
  <c r="X103" i="1" s="1"/>
  <c r="AC101" i="1"/>
  <c r="AD101" i="1" s="1"/>
  <c r="Z101" i="1"/>
  <c r="AA101" i="1" s="1"/>
  <c r="W101" i="1"/>
  <c r="X101" i="1" s="1"/>
  <c r="AC92" i="1"/>
  <c r="AD92" i="1" s="1"/>
  <c r="Z92" i="1"/>
  <c r="AA92" i="1" s="1"/>
  <c r="W92" i="1"/>
  <c r="X92" i="1" s="1"/>
  <c r="AC90" i="1"/>
  <c r="AD90" i="1" s="1"/>
  <c r="Z90" i="1"/>
  <c r="AA90" i="1" s="1"/>
  <c r="AK90" i="1" s="1"/>
  <c r="W90" i="1"/>
  <c r="X90" i="1" s="1"/>
  <c r="AC10" i="1"/>
  <c r="AD10" i="1" s="1"/>
  <c r="Z10" i="1"/>
  <c r="AA10" i="1" s="1"/>
  <c r="W10" i="1"/>
  <c r="X10" i="1" s="1"/>
  <c r="AK10" i="1" l="1"/>
  <c r="AK174" i="1"/>
  <c r="AK271" i="1"/>
  <c r="AK321" i="1"/>
  <c r="AK92" i="1"/>
  <c r="AK159" i="1"/>
  <c r="AK199" i="1"/>
  <c r="AK101" i="1"/>
  <c r="AK188" i="1"/>
  <c r="AK213" i="1"/>
  <c r="AK161" i="1"/>
  <c r="AK103" i="1"/>
  <c r="AB190" i="1"/>
  <c r="AE190" i="1" s="1"/>
  <c r="AR190" i="1" s="1"/>
  <c r="AB321" i="1"/>
  <c r="AE321" i="1" s="1"/>
  <c r="AR321" i="1" s="1"/>
  <c r="AB213" i="1"/>
  <c r="AE213" i="1" s="1"/>
  <c r="AR213" i="1" s="1"/>
  <c r="AB319" i="1"/>
  <c r="AE319" i="1" s="1"/>
  <c r="AB273" i="1"/>
  <c r="AE273" i="1" s="1"/>
  <c r="AR273" i="1" s="1"/>
  <c r="AB271" i="1"/>
  <c r="AE271" i="1" s="1"/>
  <c r="AB211" i="1"/>
  <c r="AE211" i="1" s="1"/>
  <c r="AB199" i="1"/>
  <c r="AE199" i="1" s="1"/>
  <c r="AR199" i="1" s="1"/>
  <c r="AB197" i="1"/>
  <c r="AE197" i="1" s="1"/>
  <c r="AB188" i="1"/>
  <c r="AE188" i="1" s="1"/>
  <c r="AB180" i="1"/>
  <c r="AE180" i="1" s="1"/>
  <c r="AR180" i="1" s="1"/>
  <c r="AB179" i="1"/>
  <c r="AE179" i="1" s="1"/>
  <c r="AB174" i="1"/>
  <c r="AE174" i="1" s="1"/>
  <c r="AR174" i="1" s="1"/>
  <c r="AB172" i="1"/>
  <c r="AE172" i="1" s="1"/>
  <c r="AB161" i="1"/>
  <c r="AE161" i="1" s="1"/>
  <c r="AR161" i="1" s="1"/>
  <c r="AB159" i="1"/>
  <c r="AE159" i="1" s="1"/>
  <c r="AB103" i="1"/>
  <c r="AE103" i="1" s="1"/>
  <c r="AR103" i="1" s="1"/>
  <c r="AB101" i="1"/>
  <c r="AE101" i="1" s="1"/>
  <c r="AB92" i="1"/>
  <c r="AE92" i="1" s="1"/>
  <c r="AR92" i="1" s="1"/>
  <c r="AB90" i="1"/>
  <c r="AE90" i="1" s="1"/>
  <c r="AB10" i="1"/>
  <c r="AE10" i="1" s="1"/>
  <c r="W376" i="1" l="1"/>
  <c r="X376" i="1" s="1"/>
  <c r="Z376" i="1"/>
  <c r="AA376" i="1" s="1"/>
  <c r="AC376" i="1"/>
  <c r="AD376" i="1" s="1"/>
  <c r="BD376" i="1"/>
  <c r="BC376" i="1"/>
  <c r="BB376" i="1"/>
  <c r="BA376" i="1"/>
  <c r="AZ376" i="1"/>
  <c r="AO376" i="1"/>
  <c r="AM376" i="1"/>
  <c r="AI376" i="1"/>
  <c r="AH376" i="1"/>
  <c r="AG376" i="1"/>
  <c r="W301" i="1"/>
  <c r="X301" i="1" s="1"/>
  <c r="Z301" i="1"/>
  <c r="AA301" i="1" s="1"/>
  <c r="AC301" i="1"/>
  <c r="AD301" i="1" s="1"/>
  <c r="BD301" i="1"/>
  <c r="BC301" i="1"/>
  <c r="BB301" i="1"/>
  <c r="BA301" i="1"/>
  <c r="AZ301" i="1"/>
  <c r="AO301" i="1"/>
  <c r="AM301" i="1"/>
  <c r="AI301" i="1"/>
  <c r="AH301" i="1"/>
  <c r="AG301" i="1"/>
  <c r="AM74" i="1"/>
  <c r="W72" i="1"/>
  <c r="X72" i="1" s="1"/>
  <c r="Z72" i="1"/>
  <c r="AA72" i="1" s="1"/>
  <c r="AC72" i="1"/>
  <c r="AD72" i="1" s="1"/>
  <c r="W74" i="1"/>
  <c r="X74" i="1" s="1"/>
  <c r="Z74" i="1"/>
  <c r="AA74" i="1" s="1"/>
  <c r="AC74" i="1"/>
  <c r="AD74" i="1" s="1"/>
  <c r="W77" i="1"/>
  <c r="X77" i="1" s="1"/>
  <c r="Z77" i="1"/>
  <c r="AA77" i="1" s="1"/>
  <c r="AC77" i="1"/>
  <c r="AD77" i="1" s="1"/>
  <c r="BD72" i="1"/>
  <c r="BC72" i="1"/>
  <c r="BB72" i="1"/>
  <c r="BA72" i="1"/>
  <c r="AZ72" i="1"/>
  <c r="AO72" i="1"/>
  <c r="AM72" i="1"/>
  <c r="AI72" i="1"/>
  <c r="AH72" i="1"/>
  <c r="AG72" i="1"/>
  <c r="Z140" i="1"/>
  <c r="AA140" i="1" s="1"/>
  <c r="AC140" i="1"/>
  <c r="AD140" i="1" s="1"/>
  <c r="Z144" i="1"/>
  <c r="AA144" i="1" s="1"/>
  <c r="AC144" i="1"/>
  <c r="AD144" i="1" s="1"/>
  <c r="Z145" i="1"/>
  <c r="AA145" i="1" s="1"/>
  <c r="AC145" i="1"/>
  <c r="AD145" i="1" s="1"/>
  <c r="W467" i="1"/>
  <c r="X467" i="1" s="1"/>
  <c r="Z467" i="1"/>
  <c r="AA467" i="1" s="1"/>
  <c r="AC467" i="1"/>
  <c r="AD467" i="1" s="1"/>
  <c r="BD467" i="1"/>
  <c r="BC467" i="1"/>
  <c r="BB467" i="1"/>
  <c r="BA467" i="1"/>
  <c r="AZ467" i="1"/>
  <c r="Z466" i="1"/>
  <c r="AA466" i="1" s="1"/>
  <c r="AC466" i="1"/>
  <c r="AD466" i="1" s="1"/>
  <c r="AO467" i="1"/>
  <c r="AM467" i="1"/>
  <c r="AI467" i="1"/>
  <c r="AH467" i="1"/>
  <c r="AG467" i="1"/>
  <c r="W299" i="1"/>
  <c r="X299" i="1" s="1"/>
  <c r="Z299" i="1"/>
  <c r="AA299" i="1" s="1"/>
  <c r="AC299" i="1"/>
  <c r="AD299" i="1" s="1"/>
  <c r="BD299" i="1"/>
  <c r="BC299" i="1"/>
  <c r="BB299" i="1"/>
  <c r="BA299" i="1"/>
  <c r="AZ299" i="1"/>
  <c r="AO299" i="1"/>
  <c r="AM299" i="1"/>
  <c r="Z298" i="1"/>
  <c r="AA298" i="1" s="1"/>
  <c r="AC298" i="1"/>
  <c r="AD298" i="1" s="1"/>
  <c r="Z296" i="1"/>
  <c r="AA296" i="1" s="1"/>
  <c r="AC296" i="1"/>
  <c r="AD296" i="1" s="1"/>
  <c r="AI299" i="1"/>
  <c r="AH299" i="1"/>
  <c r="AG299" i="1"/>
  <c r="Z142" i="1"/>
  <c r="AA142" i="1" s="1"/>
  <c r="AC142" i="1"/>
  <c r="AD142" i="1" s="1"/>
  <c r="Z141" i="1"/>
  <c r="AA141" i="1" s="1"/>
  <c r="AC141" i="1"/>
  <c r="AD141" i="1" s="1"/>
  <c r="AI145" i="1"/>
  <c r="AH145" i="1"/>
  <c r="AG145" i="1"/>
  <c r="W145" i="1"/>
  <c r="X145" i="1" s="1"/>
  <c r="W298" i="1"/>
  <c r="X298" i="1" s="1"/>
  <c r="AI298" i="1"/>
  <c r="AH298" i="1"/>
  <c r="AG298" i="1"/>
  <c r="W466" i="1"/>
  <c r="X466" i="1" s="1"/>
  <c r="Z464" i="1"/>
  <c r="AA464" i="1" s="1"/>
  <c r="AC464" i="1"/>
  <c r="AD464" i="1" s="1"/>
  <c r="AI466" i="1"/>
  <c r="AH466" i="1"/>
  <c r="AG466" i="1"/>
  <c r="AO510" i="1"/>
  <c r="AM510" i="1"/>
  <c r="AI510" i="1"/>
  <c r="AH510" i="1"/>
  <c r="AG510" i="1"/>
  <c r="AC510" i="1"/>
  <c r="AD510" i="1" s="1"/>
  <c r="Z510" i="1"/>
  <c r="AA510" i="1" s="1"/>
  <c r="W510" i="1"/>
  <c r="X510" i="1" s="1"/>
  <c r="AI509" i="1"/>
  <c r="AH509" i="1"/>
  <c r="AG509" i="1"/>
  <c r="AC509" i="1"/>
  <c r="AD509" i="1" s="1"/>
  <c r="Z509" i="1"/>
  <c r="AA509" i="1" s="1"/>
  <c r="W509" i="1"/>
  <c r="X509" i="1" s="1"/>
  <c r="BD508" i="1"/>
  <c r="BC508" i="1"/>
  <c r="BB508" i="1"/>
  <c r="BA508" i="1"/>
  <c r="AZ508" i="1"/>
  <c r="AO508" i="1"/>
  <c r="AM508" i="1"/>
  <c r="AI508" i="1"/>
  <c r="AH508" i="1"/>
  <c r="AG508" i="1"/>
  <c r="AC508" i="1"/>
  <c r="AD508" i="1" s="1"/>
  <c r="Z508" i="1"/>
  <c r="AA508" i="1" s="1"/>
  <c r="W508" i="1"/>
  <c r="X508" i="1" s="1"/>
  <c r="AO506" i="1"/>
  <c r="AM506" i="1"/>
  <c r="AI506" i="1"/>
  <c r="AH506" i="1"/>
  <c r="AG506" i="1"/>
  <c r="AC506" i="1"/>
  <c r="AD506" i="1" s="1"/>
  <c r="Z506" i="1"/>
  <c r="AA506" i="1" s="1"/>
  <c r="Z503" i="1"/>
  <c r="AA503" i="1" s="1"/>
  <c r="AC503" i="1"/>
  <c r="AD503" i="1" s="1"/>
  <c r="Z504" i="1"/>
  <c r="AA504" i="1" s="1"/>
  <c r="AC504" i="1"/>
  <c r="AD504" i="1" s="1"/>
  <c r="Z505" i="1"/>
  <c r="AA505" i="1" s="1"/>
  <c r="AC505" i="1"/>
  <c r="AD505" i="1" s="1"/>
  <c r="W506" i="1"/>
  <c r="X506" i="1" s="1"/>
  <c r="AO505" i="1"/>
  <c r="AM505" i="1"/>
  <c r="AI505" i="1"/>
  <c r="AH505" i="1"/>
  <c r="AG505" i="1"/>
  <c r="W505" i="1"/>
  <c r="X505" i="1" s="1"/>
  <c r="AO504" i="1"/>
  <c r="AM504" i="1"/>
  <c r="AI504" i="1"/>
  <c r="AH504" i="1"/>
  <c r="AG504" i="1"/>
  <c r="W504" i="1"/>
  <c r="X504" i="1" s="1"/>
  <c r="BD503" i="1"/>
  <c r="BC503" i="1"/>
  <c r="BB503" i="1"/>
  <c r="BA503" i="1"/>
  <c r="AZ503" i="1"/>
  <c r="W503" i="1"/>
  <c r="X503" i="1" s="1"/>
  <c r="AO503" i="1"/>
  <c r="AM503" i="1"/>
  <c r="AI503" i="1"/>
  <c r="AH503" i="1"/>
  <c r="AG503" i="1"/>
  <c r="BD501" i="1"/>
  <c r="BC501" i="1"/>
  <c r="BB501" i="1"/>
  <c r="BA501" i="1"/>
  <c r="AZ501" i="1"/>
  <c r="AO501" i="1"/>
  <c r="AM501" i="1"/>
  <c r="AI501" i="1"/>
  <c r="AH501" i="1"/>
  <c r="AG501" i="1"/>
  <c r="AC501" i="1"/>
  <c r="AD501" i="1" s="1"/>
  <c r="Z501" i="1"/>
  <c r="AA501" i="1" s="1"/>
  <c r="W501" i="1"/>
  <c r="X501" i="1" s="1"/>
  <c r="AO499" i="1"/>
  <c r="AM499" i="1"/>
  <c r="AI499" i="1"/>
  <c r="AH499" i="1"/>
  <c r="AG499" i="1"/>
  <c r="AC499" i="1"/>
  <c r="AD499" i="1" s="1"/>
  <c r="Z499" i="1"/>
  <c r="AA499" i="1" s="1"/>
  <c r="W499" i="1"/>
  <c r="X499" i="1" s="1"/>
  <c r="BD498" i="1"/>
  <c r="BC498" i="1"/>
  <c r="BB498" i="1"/>
  <c r="BA498" i="1"/>
  <c r="AZ498" i="1"/>
  <c r="AO498" i="1"/>
  <c r="AM498" i="1"/>
  <c r="AI498" i="1"/>
  <c r="AH498" i="1"/>
  <c r="AG498" i="1"/>
  <c r="AC498" i="1"/>
  <c r="AD498" i="1" s="1"/>
  <c r="Z498" i="1"/>
  <c r="AA498" i="1" s="1"/>
  <c r="W498" i="1"/>
  <c r="X498" i="1" s="1"/>
  <c r="AI497" i="1"/>
  <c r="AH497" i="1"/>
  <c r="AG497" i="1"/>
  <c r="AC497" i="1"/>
  <c r="AD497" i="1" s="1"/>
  <c r="Z497" i="1"/>
  <c r="AA497" i="1" s="1"/>
  <c r="W497" i="1"/>
  <c r="X497" i="1" s="1"/>
  <c r="AI496" i="1"/>
  <c r="AH496" i="1"/>
  <c r="AG496" i="1"/>
  <c r="AC496" i="1"/>
  <c r="AD496" i="1" s="1"/>
  <c r="Z496" i="1"/>
  <c r="AA496" i="1" s="1"/>
  <c r="W496" i="1"/>
  <c r="X496" i="1" s="1"/>
  <c r="Z495" i="1"/>
  <c r="AA495" i="1" s="1"/>
  <c r="AC495" i="1"/>
  <c r="AD495" i="1" s="1"/>
  <c r="AI495" i="1"/>
  <c r="AH495" i="1"/>
  <c r="AG495" i="1"/>
  <c r="W495" i="1"/>
  <c r="X495" i="1" s="1"/>
  <c r="AI494" i="1"/>
  <c r="AH494" i="1"/>
  <c r="AG494" i="1"/>
  <c r="AC494" i="1"/>
  <c r="AD494" i="1" s="1"/>
  <c r="W494" i="1"/>
  <c r="X494" i="1" s="1"/>
  <c r="Z494" i="1"/>
  <c r="AA494" i="1" s="1"/>
  <c r="AO492" i="1"/>
  <c r="AM492" i="1"/>
  <c r="AI492" i="1"/>
  <c r="AH492" i="1"/>
  <c r="AG492" i="1"/>
  <c r="AC492" i="1"/>
  <c r="AD492" i="1" s="1"/>
  <c r="Z492" i="1"/>
  <c r="AA492" i="1" s="1"/>
  <c r="W492" i="1"/>
  <c r="X492" i="1" s="1"/>
  <c r="AO491" i="1"/>
  <c r="AM491" i="1"/>
  <c r="AI491" i="1"/>
  <c r="AH491" i="1"/>
  <c r="AG491" i="1"/>
  <c r="AC491" i="1"/>
  <c r="AD491" i="1" s="1"/>
  <c r="Z491" i="1"/>
  <c r="AA491" i="1" s="1"/>
  <c r="W491" i="1"/>
  <c r="X491" i="1" s="1"/>
  <c r="BD490" i="1"/>
  <c r="BC490" i="1"/>
  <c r="BB490" i="1"/>
  <c r="BA490" i="1"/>
  <c r="AZ490" i="1"/>
  <c r="AO490" i="1"/>
  <c r="AM490" i="1"/>
  <c r="AI490" i="1"/>
  <c r="AH490" i="1"/>
  <c r="AG490" i="1"/>
  <c r="AC490" i="1"/>
  <c r="AD490" i="1" s="1"/>
  <c r="Z490" i="1"/>
  <c r="AA490" i="1" s="1"/>
  <c r="W490" i="1"/>
  <c r="X490" i="1" s="1"/>
  <c r="AI488" i="1"/>
  <c r="AH488" i="1"/>
  <c r="AG488" i="1"/>
  <c r="AC488" i="1"/>
  <c r="AD488" i="1" s="1"/>
  <c r="W488" i="1"/>
  <c r="X488" i="1" s="1"/>
  <c r="Z488" i="1"/>
  <c r="AA488" i="1" s="1"/>
  <c r="Z486" i="1"/>
  <c r="AA486" i="1" s="1"/>
  <c r="AC486" i="1"/>
  <c r="AD486" i="1" s="1"/>
  <c r="Z487" i="1"/>
  <c r="AA487" i="1" s="1"/>
  <c r="AC487" i="1"/>
  <c r="AD487" i="1" s="1"/>
  <c r="AO487" i="1"/>
  <c r="AM487" i="1"/>
  <c r="AI487" i="1"/>
  <c r="AH487" i="1"/>
  <c r="AG487" i="1"/>
  <c r="W487" i="1"/>
  <c r="X487" i="1" s="1"/>
  <c r="BD486" i="1"/>
  <c r="BC486" i="1"/>
  <c r="BB486" i="1"/>
  <c r="BA486" i="1"/>
  <c r="AZ486" i="1"/>
  <c r="AO486" i="1"/>
  <c r="AM486" i="1"/>
  <c r="AI486" i="1"/>
  <c r="AH486" i="1"/>
  <c r="AG486" i="1"/>
  <c r="W486" i="1"/>
  <c r="X486" i="1" s="1"/>
  <c r="BD484" i="1"/>
  <c r="BC484" i="1"/>
  <c r="BB484" i="1"/>
  <c r="BA484" i="1"/>
  <c r="AZ484" i="1"/>
  <c r="AO484" i="1"/>
  <c r="AM484" i="1"/>
  <c r="AI484" i="1"/>
  <c r="AH484" i="1"/>
  <c r="AG484" i="1"/>
  <c r="AC484" i="1"/>
  <c r="AD484" i="1" s="1"/>
  <c r="Z484" i="1"/>
  <c r="AA484" i="1" s="1"/>
  <c r="W484" i="1"/>
  <c r="X484" i="1" s="1"/>
  <c r="BD482" i="1"/>
  <c r="BC482" i="1"/>
  <c r="BB482" i="1"/>
  <c r="BA482" i="1"/>
  <c r="AZ482" i="1"/>
  <c r="AO482" i="1"/>
  <c r="AM482" i="1"/>
  <c r="AI482" i="1"/>
  <c r="AH482" i="1"/>
  <c r="AG482" i="1"/>
  <c r="AC482" i="1"/>
  <c r="AD482" i="1" s="1"/>
  <c r="Z482" i="1"/>
  <c r="AA482" i="1" s="1"/>
  <c r="W482" i="1"/>
  <c r="X482" i="1" s="1"/>
  <c r="BD480" i="1"/>
  <c r="BC480" i="1"/>
  <c r="BB480" i="1"/>
  <c r="BA480" i="1"/>
  <c r="AZ480" i="1"/>
  <c r="AO480" i="1"/>
  <c r="AM480" i="1"/>
  <c r="AI480" i="1"/>
  <c r="AH480" i="1"/>
  <c r="AG480" i="1"/>
  <c r="AC480" i="1"/>
  <c r="AD480" i="1" s="1"/>
  <c r="W480" i="1"/>
  <c r="X480" i="1" s="1"/>
  <c r="Z480" i="1"/>
  <c r="AA480" i="1" s="1"/>
  <c r="BD478" i="1"/>
  <c r="BC478" i="1"/>
  <c r="BB478" i="1"/>
  <c r="BA478" i="1"/>
  <c r="AZ478" i="1"/>
  <c r="AO478" i="1"/>
  <c r="AM478" i="1"/>
  <c r="AI478" i="1"/>
  <c r="AH478" i="1"/>
  <c r="AG478" i="1"/>
  <c r="AC478" i="1"/>
  <c r="AD478" i="1" s="1"/>
  <c r="Z478" i="1"/>
  <c r="AA478" i="1" s="1"/>
  <c r="W478" i="1"/>
  <c r="X478" i="1" s="1"/>
  <c r="Z476" i="1"/>
  <c r="AA476" i="1" s="1"/>
  <c r="AC476" i="1"/>
  <c r="AD476" i="1" s="1"/>
  <c r="AI476" i="1"/>
  <c r="AH476" i="1"/>
  <c r="AG476" i="1"/>
  <c r="W476" i="1"/>
  <c r="X476" i="1" s="1"/>
  <c r="BD475" i="1"/>
  <c r="BC475" i="1"/>
  <c r="BB475" i="1"/>
  <c r="BA475" i="1"/>
  <c r="AZ475" i="1"/>
  <c r="AO475" i="1"/>
  <c r="AM475" i="1"/>
  <c r="AI475" i="1"/>
  <c r="AH475" i="1"/>
  <c r="AG475" i="1"/>
  <c r="AC475" i="1"/>
  <c r="AD475" i="1" s="1"/>
  <c r="Z475" i="1"/>
  <c r="AA475" i="1" s="1"/>
  <c r="W475" i="1"/>
  <c r="X475" i="1" s="1"/>
  <c r="AO474" i="1"/>
  <c r="AM474" i="1"/>
  <c r="AI474" i="1"/>
  <c r="AH474" i="1"/>
  <c r="AG474" i="1"/>
  <c r="AC474" i="1"/>
  <c r="AD474" i="1" s="1"/>
  <c r="Z474" i="1"/>
  <c r="AA474" i="1" s="1"/>
  <c r="W474" i="1"/>
  <c r="X474" i="1" s="1"/>
  <c r="AO472" i="1"/>
  <c r="AM472" i="1"/>
  <c r="AI472" i="1"/>
  <c r="AH472" i="1"/>
  <c r="AG472" i="1"/>
  <c r="AC472" i="1"/>
  <c r="AD472" i="1" s="1"/>
  <c r="Z472" i="1"/>
  <c r="AA472" i="1" s="1"/>
  <c r="W472" i="1"/>
  <c r="X472" i="1" s="1"/>
  <c r="AO471" i="1"/>
  <c r="AM471" i="1"/>
  <c r="AI471" i="1"/>
  <c r="AH471" i="1"/>
  <c r="AG471" i="1"/>
  <c r="AC471" i="1"/>
  <c r="AD471" i="1" s="1"/>
  <c r="Z471" i="1"/>
  <c r="AA471" i="1" s="1"/>
  <c r="W471" i="1"/>
  <c r="X471" i="1" s="1"/>
  <c r="AO470" i="1"/>
  <c r="AM470" i="1"/>
  <c r="AI470" i="1"/>
  <c r="AH470" i="1"/>
  <c r="AG470" i="1"/>
  <c r="AC470" i="1"/>
  <c r="AD470" i="1" s="1"/>
  <c r="Z470" i="1"/>
  <c r="AA470" i="1" s="1"/>
  <c r="W470" i="1"/>
  <c r="X470" i="1" s="1"/>
  <c r="BD469" i="1"/>
  <c r="BC469" i="1"/>
  <c r="BB469" i="1"/>
  <c r="BA469" i="1"/>
  <c r="AZ469" i="1"/>
  <c r="AO469" i="1"/>
  <c r="AM469" i="1"/>
  <c r="AI469" i="1"/>
  <c r="AH469" i="1"/>
  <c r="AG469" i="1"/>
  <c r="AC469" i="1"/>
  <c r="AD469" i="1" s="1"/>
  <c r="Z469" i="1"/>
  <c r="AA469" i="1" s="1"/>
  <c r="W469" i="1"/>
  <c r="X469" i="1" s="1"/>
  <c r="BD464" i="1"/>
  <c r="BC464" i="1"/>
  <c r="BB464" i="1"/>
  <c r="BA464" i="1"/>
  <c r="AZ464" i="1"/>
  <c r="AO464" i="1"/>
  <c r="AM464" i="1"/>
  <c r="AI464" i="1"/>
  <c r="AH464" i="1"/>
  <c r="AG464" i="1"/>
  <c r="W464" i="1"/>
  <c r="X464" i="1" s="1"/>
  <c r="BD462" i="1"/>
  <c r="BC462" i="1"/>
  <c r="BB462" i="1"/>
  <c r="BA462" i="1"/>
  <c r="AZ462" i="1"/>
  <c r="AO462" i="1"/>
  <c r="AM462" i="1"/>
  <c r="AI462" i="1"/>
  <c r="AH462" i="1"/>
  <c r="AG462" i="1"/>
  <c r="AC462" i="1"/>
  <c r="AD462" i="1" s="1"/>
  <c r="Z462" i="1"/>
  <c r="AA462" i="1" s="1"/>
  <c r="W462" i="1"/>
  <c r="X462" i="1" s="1"/>
  <c r="AO460" i="1"/>
  <c r="AM460" i="1"/>
  <c r="AI460" i="1"/>
  <c r="AH460" i="1"/>
  <c r="AG460" i="1"/>
  <c r="AC460" i="1"/>
  <c r="AD460" i="1" s="1"/>
  <c r="W460" i="1"/>
  <c r="X460" i="1" s="1"/>
  <c r="Z460" i="1"/>
  <c r="AA460" i="1" s="1"/>
  <c r="BD459" i="1"/>
  <c r="BC459" i="1"/>
  <c r="BB459" i="1"/>
  <c r="BA459" i="1"/>
  <c r="AZ459" i="1"/>
  <c r="AO459" i="1"/>
  <c r="AM459" i="1"/>
  <c r="AI459" i="1"/>
  <c r="AH459" i="1"/>
  <c r="AG459" i="1"/>
  <c r="AC459" i="1"/>
  <c r="AD459" i="1" s="1"/>
  <c r="Z459" i="1"/>
  <c r="AA459" i="1" s="1"/>
  <c r="W459" i="1"/>
  <c r="X459" i="1" s="1"/>
  <c r="BD457" i="1"/>
  <c r="BC457" i="1"/>
  <c r="BB457" i="1"/>
  <c r="BA457" i="1"/>
  <c r="AZ457" i="1"/>
  <c r="AO457" i="1"/>
  <c r="AM457" i="1"/>
  <c r="AI457" i="1"/>
  <c r="AH457" i="1"/>
  <c r="AG457" i="1"/>
  <c r="AC457" i="1"/>
  <c r="AD457" i="1" s="1"/>
  <c r="Z457" i="1"/>
  <c r="AA457" i="1" s="1"/>
  <c r="W457" i="1"/>
  <c r="X457" i="1" s="1"/>
  <c r="AI456" i="1"/>
  <c r="AH456" i="1"/>
  <c r="AG456" i="1"/>
  <c r="AC456" i="1"/>
  <c r="AD456" i="1" s="1"/>
  <c r="Z456" i="1"/>
  <c r="AA456" i="1" s="1"/>
  <c r="W456" i="1"/>
  <c r="X456" i="1" s="1"/>
  <c r="AI455" i="1"/>
  <c r="AH455" i="1"/>
  <c r="AG455" i="1"/>
  <c r="AC455" i="1"/>
  <c r="AD455" i="1" s="1"/>
  <c r="Z455" i="1"/>
  <c r="AA455" i="1" s="1"/>
  <c r="W455" i="1"/>
  <c r="X455" i="1" s="1"/>
  <c r="AI453" i="1"/>
  <c r="AH453" i="1"/>
  <c r="AG453" i="1"/>
  <c r="AC453" i="1"/>
  <c r="AD453" i="1" s="1"/>
  <c r="W453" i="1"/>
  <c r="X453" i="1" s="1"/>
  <c r="Z453" i="1"/>
  <c r="AA453" i="1" s="1"/>
  <c r="AI452" i="1"/>
  <c r="AH452" i="1"/>
  <c r="AG452" i="1"/>
  <c r="AC452" i="1"/>
  <c r="AD452" i="1" s="1"/>
  <c r="Z452" i="1"/>
  <c r="AA452" i="1" s="1"/>
  <c r="W452" i="1"/>
  <c r="X452" i="1" s="1"/>
  <c r="AI451" i="1"/>
  <c r="AH451" i="1"/>
  <c r="AG451" i="1"/>
  <c r="AC451" i="1"/>
  <c r="AD451" i="1" s="1"/>
  <c r="Z451" i="1"/>
  <c r="AA451" i="1" s="1"/>
  <c r="W451" i="1"/>
  <c r="X451" i="1" s="1"/>
  <c r="Z450" i="1"/>
  <c r="AA450" i="1" s="1"/>
  <c r="AC450" i="1"/>
  <c r="AD450" i="1" s="1"/>
  <c r="AI450" i="1"/>
  <c r="AH450" i="1"/>
  <c r="AG450" i="1"/>
  <c r="W450" i="1"/>
  <c r="X450" i="1" s="1"/>
  <c r="AI449" i="1"/>
  <c r="AH449" i="1"/>
  <c r="AG449" i="1"/>
  <c r="AC449" i="1"/>
  <c r="AD449" i="1" s="1"/>
  <c r="Z449" i="1"/>
  <c r="AA449" i="1" s="1"/>
  <c r="W449" i="1"/>
  <c r="X449" i="1" s="1"/>
  <c r="BD448" i="1"/>
  <c r="BC448" i="1"/>
  <c r="BB448" i="1"/>
  <c r="BA448" i="1"/>
  <c r="AZ448" i="1"/>
  <c r="AO448" i="1"/>
  <c r="AM448" i="1"/>
  <c r="AI448" i="1"/>
  <c r="AH448" i="1"/>
  <c r="AG448" i="1"/>
  <c r="AC448" i="1"/>
  <c r="AD448" i="1" s="1"/>
  <c r="Z448" i="1"/>
  <c r="AA448" i="1" s="1"/>
  <c r="W448" i="1"/>
  <c r="X448" i="1" s="1"/>
  <c r="AI447" i="1"/>
  <c r="AH447" i="1"/>
  <c r="AG447" i="1"/>
  <c r="AC447" i="1"/>
  <c r="AD447" i="1" s="1"/>
  <c r="Z447" i="1"/>
  <c r="AA447" i="1" s="1"/>
  <c r="W447" i="1"/>
  <c r="X447" i="1" s="1"/>
  <c r="AI446" i="1"/>
  <c r="AH446" i="1"/>
  <c r="AG446" i="1"/>
  <c r="AC446" i="1"/>
  <c r="AD446" i="1" s="1"/>
  <c r="W446" i="1"/>
  <c r="X446" i="1" s="1"/>
  <c r="Z446" i="1"/>
  <c r="AA446" i="1" s="1"/>
  <c r="AI445" i="1"/>
  <c r="AH445" i="1"/>
  <c r="AG445" i="1"/>
  <c r="AC445" i="1"/>
  <c r="AD445" i="1" s="1"/>
  <c r="Z445" i="1"/>
  <c r="AA445" i="1" s="1"/>
  <c r="W445" i="1"/>
  <c r="X445" i="1" s="1"/>
  <c r="BD443" i="1"/>
  <c r="BC443" i="1"/>
  <c r="BB443" i="1"/>
  <c r="BA443" i="1"/>
  <c r="AZ443" i="1"/>
  <c r="AO443" i="1"/>
  <c r="AM443" i="1"/>
  <c r="Z443" i="1"/>
  <c r="AA443" i="1" s="1"/>
  <c r="AC443" i="1"/>
  <c r="AD443" i="1" s="1"/>
  <c r="AI443" i="1"/>
  <c r="AH443" i="1"/>
  <c r="AG443" i="1"/>
  <c r="W443" i="1"/>
  <c r="X443" i="1" s="1"/>
  <c r="BD441" i="1"/>
  <c r="BC441" i="1"/>
  <c r="BB441" i="1"/>
  <c r="BA441" i="1"/>
  <c r="AZ441" i="1"/>
  <c r="AO441" i="1"/>
  <c r="AM441" i="1"/>
  <c r="AI441" i="1"/>
  <c r="AH441" i="1"/>
  <c r="AG441" i="1"/>
  <c r="AC441" i="1"/>
  <c r="AD441" i="1" s="1"/>
  <c r="Z441" i="1"/>
  <c r="AA441" i="1" s="1"/>
  <c r="X441" i="1"/>
  <c r="AO439" i="1"/>
  <c r="AM439" i="1"/>
  <c r="AI439" i="1"/>
  <c r="AH439" i="1"/>
  <c r="AG439" i="1"/>
  <c r="AC439" i="1"/>
  <c r="AD439" i="1" s="1"/>
  <c r="Z439" i="1"/>
  <c r="AA439" i="1" s="1"/>
  <c r="Z438" i="1"/>
  <c r="AA438" i="1" s="1"/>
  <c r="AC438" i="1"/>
  <c r="AD438" i="1" s="1"/>
  <c r="W439" i="1"/>
  <c r="X439" i="1" s="1"/>
  <c r="BD438" i="1"/>
  <c r="BC438" i="1"/>
  <c r="BB438" i="1"/>
  <c r="BA438" i="1"/>
  <c r="AZ438" i="1"/>
  <c r="AO438" i="1"/>
  <c r="AM438" i="1"/>
  <c r="AI438" i="1"/>
  <c r="AH438" i="1"/>
  <c r="AG438" i="1"/>
  <c r="W438" i="1"/>
  <c r="X438" i="1" s="1"/>
  <c r="AI436" i="1"/>
  <c r="AH436" i="1"/>
  <c r="AG436" i="1"/>
  <c r="AC436" i="1"/>
  <c r="AD436" i="1" s="1"/>
  <c r="Z436" i="1"/>
  <c r="AA436" i="1" s="1"/>
  <c r="W436" i="1"/>
  <c r="X436" i="1" s="1"/>
  <c r="AO435" i="1"/>
  <c r="AM435" i="1"/>
  <c r="AI435" i="1"/>
  <c r="AH435" i="1"/>
  <c r="AG435" i="1"/>
  <c r="AC435" i="1"/>
  <c r="AD435" i="1" s="1"/>
  <c r="Z435" i="1"/>
  <c r="AA435" i="1" s="1"/>
  <c r="W435" i="1"/>
  <c r="X435" i="1" s="1"/>
  <c r="AI434" i="1"/>
  <c r="AH434" i="1"/>
  <c r="AG434" i="1"/>
  <c r="AC434" i="1"/>
  <c r="AD434" i="1" s="1"/>
  <c r="Z434" i="1"/>
  <c r="AA434" i="1" s="1"/>
  <c r="W434" i="1"/>
  <c r="X434" i="1" s="1"/>
  <c r="BD433" i="1"/>
  <c r="BC433" i="1"/>
  <c r="BB433" i="1"/>
  <c r="BA433" i="1"/>
  <c r="AZ433" i="1"/>
  <c r="AO433" i="1"/>
  <c r="AM433" i="1"/>
  <c r="AI433" i="1"/>
  <c r="AH433" i="1"/>
  <c r="AG433" i="1"/>
  <c r="AC433" i="1"/>
  <c r="AD433" i="1" s="1"/>
  <c r="W433" i="1"/>
  <c r="X433" i="1" s="1"/>
  <c r="Z433" i="1"/>
  <c r="AA433" i="1" s="1"/>
  <c r="AI432" i="1"/>
  <c r="AH432" i="1"/>
  <c r="AG432" i="1"/>
  <c r="AC432" i="1"/>
  <c r="AD432" i="1" s="1"/>
  <c r="Z432" i="1"/>
  <c r="AA432" i="1" s="1"/>
  <c r="W432" i="1"/>
  <c r="X432" i="1" s="1"/>
  <c r="AI431" i="1"/>
  <c r="AH431" i="1"/>
  <c r="AG431" i="1"/>
  <c r="AC431" i="1"/>
  <c r="AD431" i="1" s="1"/>
  <c r="Z431" i="1"/>
  <c r="AA431" i="1" s="1"/>
  <c r="W431" i="1"/>
  <c r="X431" i="1" s="1"/>
  <c r="AI429" i="1"/>
  <c r="AH429" i="1"/>
  <c r="AG429" i="1"/>
  <c r="AC429" i="1"/>
  <c r="AD429" i="1" s="1"/>
  <c r="Z429" i="1"/>
  <c r="AA429" i="1" s="1"/>
  <c r="W429" i="1"/>
  <c r="X429" i="1" s="1"/>
  <c r="AO428" i="1"/>
  <c r="AM428" i="1"/>
  <c r="AI428" i="1"/>
  <c r="AH428" i="1"/>
  <c r="AG428" i="1"/>
  <c r="AC428" i="1"/>
  <c r="AD428" i="1" s="1"/>
  <c r="Z428" i="1"/>
  <c r="AA428" i="1" s="1"/>
  <c r="W428" i="1"/>
  <c r="X428" i="1" s="1"/>
  <c r="BD427" i="1"/>
  <c r="BC427" i="1"/>
  <c r="BB427" i="1"/>
  <c r="BA427" i="1"/>
  <c r="AZ427" i="1"/>
  <c r="AO427" i="1"/>
  <c r="AM427" i="1"/>
  <c r="AI427" i="1"/>
  <c r="AH427" i="1"/>
  <c r="AG427" i="1"/>
  <c r="AC427" i="1"/>
  <c r="AD427" i="1" s="1"/>
  <c r="Z427" i="1"/>
  <c r="AA427" i="1" s="1"/>
  <c r="W427" i="1"/>
  <c r="X427" i="1" s="1"/>
  <c r="BD425" i="1"/>
  <c r="BC425" i="1"/>
  <c r="BB425" i="1"/>
  <c r="BA425" i="1"/>
  <c r="AZ425" i="1"/>
  <c r="AO425" i="1"/>
  <c r="AM425" i="1"/>
  <c r="AI425" i="1"/>
  <c r="AH425" i="1"/>
  <c r="AG425" i="1"/>
  <c r="AC425" i="1"/>
  <c r="AD425" i="1" s="1"/>
  <c r="W425" i="1"/>
  <c r="X425" i="1" s="1"/>
  <c r="Z425" i="1"/>
  <c r="AA425" i="1" s="1"/>
  <c r="AO423" i="1"/>
  <c r="AM423" i="1"/>
  <c r="AI423" i="1"/>
  <c r="AH423" i="1"/>
  <c r="AG423" i="1"/>
  <c r="AC423" i="1"/>
  <c r="AD423" i="1" s="1"/>
  <c r="Z423" i="1"/>
  <c r="AA423" i="1" s="1"/>
  <c r="W423" i="1"/>
  <c r="X423" i="1" s="1"/>
  <c r="AO422" i="1"/>
  <c r="AM422" i="1"/>
  <c r="AI422" i="1"/>
  <c r="AH422" i="1"/>
  <c r="AG422" i="1"/>
  <c r="AC422" i="1"/>
  <c r="AD422" i="1" s="1"/>
  <c r="Z422" i="1"/>
  <c r="AA422" i="1" s="1"/>
  <c r="W422" i="1"/>
  <c r="X422" i="1" s="1"/>
  <c r="AI421" i="1"/>
  <c r="AH421" i="1"/>
  <c r="AG421" i="1"/>
  <c r="AC421" i="1"/>
  <c r="AD421" i="1" s="1"/>
  <c r="Z421" i="1"/>
  <c r="AA421" i="1" s="1"/>
  <c r="W421" i="1"/>
  <c r="X421" i="1" s="1"/>
  <c r="AO420" i="1"/>
  <c r="AM420" i="1"/>
  <c r="AI420" i="1"/>
  <c r="AH420" i="1"/>
  <c r="AG420" i="1"/>
  <c r="AC420" i="1"/>
  <c r="AD420" i="1" s="1"/>
  <c r="Z420" i="1"/>
  <c r="AA420" i="1" s="1"/>
  <c r="W420" i="1"/>
  <c r="X420" i="1" s="1"/>
  <c r="AO419" i="1"/>
  <c r="AM419" i="1"/>
  <c r="AI419" i="1"/>
  <c r="AH419" i="1"/>
  <c r="AG419" i="1"/>
  <c r="AC419" i="1"/>
  <c r="AD419" i="1" s="1"/>
  <c r="Z419" i="1"/>
  <c r="AA419" i="1" s="1"/>
  <c r="W419" i="1"/>
  <c r="X419" i="1" s="1"/>
  <c r="AO418" i="1"/>
  <c r="AM418" i="1"/>
  <c r="AI418" i="1"/>
  <c r="AH418" i="1"/>
  <c r="AG418" i="1"/>
  <c r="AC418" i="1"/>
  <c r="AD418" i="1" s="1"/>
  <c r="Z418" i="1"/>
  <c r="AA418" i="1" s="1"/>
  <c r="W418" i="1"/>
  <c r="X418" i="1" s="1"/>
  <c r="AO417" i="1"/>
  <c r="AM417" i="1"/>
  <c r="AI417" i="1"/>
  <c r="AH417" i="1"/>
  <c r="AG417" i="1"/>
  <c r="AC417" i="1"/>
  <c r="AD417" i="1" s="1"/>
  <c r="Z417" i="1"/>
  <c r="AA417" i="1" s="1"/>
  <c r="W417" i="1"/>
  <c r="X417" i="1" s="1"/>
  <c r="BD416" i="1"/>
  <c r="BC416" i="1"/>
  <c r="BB416" i="1"/>
  <c r="BA416" i="1"/>
  <c r="AZ416" i="1"/>
  <c r="AO416" i="1"/>
  <c r="AM416" i="1"/>
  <c r="AI416" i="1"/>
  <c r="AH416" i="1"/>
  <c r="AG416" i="1"/>
  <c r="AC416" i="1"/>
  <c r="AD416" i="1" s="1"/>
  <c r="Z416" i="1"/>
  <c r="AA416" i="1" s="1"/>
  <c r="W416" i="1"/>
  <c r="X416" i="1" s="1"/>
  <c r="BD414" i="1"/>
  <c r="BC414" i="1"/>
  <c r="BB414" i="1"/>
  <c r="BA414" i="1"/>
  <c r="AZ414" i="1"/>
  <c r="AO414" i="1"/>
  <c r="AM414" i="1"/>
  <c r="AI414" i="1"/>
  <c r="AH414" i="1"/>
  <c r="AG414" i="1"/>
  <c r="AC414" i="1"/>
  <c r="AD414" i="1" s="1"/>
  <c r="Z414" i="1"/>
  <c r="AA414" i="1" s="1"/>
  <c r="W414" i="1"/>
  <c r="X414" i="1" s="1"/>
  <c r="AI413" i="1"/>
  <c r="AH413" i="1"/>
  <c r="AG413" i="1"/>
  <c r="AC413" i="1"/>
  <c r="AD413" i="1" s="1"/>
  <c r="Z413" i="1"/>
  <c r="AA413" i="1" s="1"/>
  <c r="W413" i="1"/>
  <c r="X413" i="1" s="1"/>
  <c r="AI411" i="1"/>
  <c r="AH411" i="1"/>
  <c r="AG411" i="1"/>
  <c r="AC411" i="1"/>
  <c r="AD411" i="1" s="1"/>
  <c r="Z411" i="1"/>
  <c r="AA411" i="1" s="1"/>
  <c r="W411" i="1"/>
  <c r="X411" i="1" s="1"/>
  <c r="AO409" i="1"/>
  <c r="AM409" i="1"/>
  <c r="AI409" i="1"/>
  <c r="AH409" i="1"/>
  <c r="AG409" i="1"/>
  <c r="AC409" i="1"/>
  <c r="AD409" i="1" s="1"/>
  <c r="Z409" i="1"/>
  <c r="AA409" i="1" s="1"/>
  <c r="W409" i="1"/>
  <c r="X409" i="1" s="1"/>
  <c r="AO408" i="1"/>
  <c r="AM408" i="1"/>
  <c r="AI408" i="1"/>
  <c r="AH408" i="1"/>
  <c r="AG408" i="1"/>
  <c r="AC408" i="1"/>
  <c r="AD408" i="1" s="1"/>
  <c r="Z408" i="1"/>
  <c r="AA408" i="1" s="1"/>
  <c r="Z407" i="1"/>
  <c r="AA407" i="1" s="1"/>
  <c r="AC407" i="1"/>
  <c r="AD407" i="1" s="1"/>
  <c r="W408" i="1"/>
  <c r="X408" i="1" s="1"/>
  <c r="BD407" i="1"/>
  <c r="BC407" i="1"/>
  <c r="BB407" i="1"/>
  <c r="BA407" i="1"/>
  <c r="AZ407" i="1"/>
  <c r="AO407" i="1"/>
  <c r="AM407" i="1"/>
  <c r="AI407" i="1"/>
  <c r="AH407" i="1"/>
  <c r="AG407" i="1"/>
  <c r="W407" i="1"/>
  <c r="X407" i="1" s="1"/>
  <c r="AI405" i="1"/>
  <c r="AH405" i="1"/>
  <c r="AG405" i="1"/>
  <c r="AC405" i="1"/>
  <c r="AD405" i="1" s="1"/>
  <c r="Z405" i="1"/>
  <c r="AA405" i="1" s="1"/>
  <c r="W405" i="1"/>
  <c r="X405" i="1" s="1"/>
  <c r="AI404" i="1"/>
  <c r="AH404" i="1"/>
  <c r="AG404" i="1"/>
  <c r="AC404" i="1"/>
  <c r="AD404" i="1" s="1"/>
  <c r="Z404" i="1"/>
  <c r="AA404" i="1" s="1"/>
  <c r="W404" i="1"/>
  <c r="X404" i="1" s="1"/>
  <c r="AO403" i="1"/>
  <c r="AM403" i="1"/>
  <c r="AI403" i="1"/>
  <c r="AH403" i="1"/>
  <c r="AG403" i="1"/>
  <c r="AC403" i="1"/>
  <c r="AD403" i="1" s="1"/>
  <c r="Z403" i="1"/>
  <c r="AA403" i="1" s="1"/>
  <c r="W403" i="1"/>
  <c r="X403" i="1" s="1"/>
  <c r="AO402" i="1"/>
  <c r="AM402" i="1"/>
  <c r="AI402" i="1"/>
  <c r="AH402" i="1"/>
  <c r="AG402" i="1"/>
  <c r="AC402" i="1"/>
  <c r="AD402" i="1" s="1"/>
  <c r="Z402" i="1"/>
  <c r="AA402" i="1" s="1"/>
  <c r="W402" i="1"/>
  <c r="X402" i="1" s="1"/>
  <c r="AO401" i="1"/>
  <c r="AM401" i="1"/>
  <c r="AI401" i="1"/>
  <c r="AH401" i="1"/>
  <c r="AG401" i="1"/>
  <c r="AC401" i="1"/>
  <c r="AD401" i="1" s="1"/>
  <c r="Z401" i="1"/>
  <c r="AA401" i="1" s="1"/>
  <c r="W401" i="1"/>
  <c r="X401" i="1" s="1"/>
  <c r="BD400" i="1"/>
  <c r="BC400" i="1"/>
  <c r="BB400" i="1"/>
  <c r="BA400" i="1"/>
  <c r="AZ400" i="1"/>
  <c r="AO400" i="1"/>
  <c r="AM400" i="1"/>
  <c r="AI400" i="1"/>
  <c r="AH400" i="1"/>
  <c r="AG400" i="1"/>
  <c r="AC400" i="1"/>
  <c r="AD400" i="1" s="1"/>
  <c r="Z400" i="1"/>
  <c r="AA400" i="1" s="1"/>
  <c r="W400" i="1"/>
  <c r="X400" i="1" s="1"/>
  <c r="AO398" i="1"/>
  <c r="AM398" i="1"/>
  <c r="AI398" i="1"/>
  <c r="AH398" i="1"/>
  <c r="AG398" i="1"/>
  <c r="AC398" i="1"/>
  <c r="AD398" i="1" s="1"/>
  <c r="Z398" i="1"/>
  <c r="AA398" i="1" s="1"/>
  <c r="W398" i="1"/>
  <c r="X398" i="1" s="1"/>
  <c r="AO397" i="1"/>
  <c r="AM397" i="1"/>
  <c r="AI397" i="1"/>
  <c r="AH397" i="1"/>
  <c r="AG397" i="1"/>
  <c r="AC397" i="1"/>
  <c r="AD397" i="1" s="1"/>
  <c r="W397" i="1"/>
  <c r="X397" i="1" s="1"/>
  <c r="Z397" i="1"/>
  <c r="AA397" i="1" s="1"/>
  <c r="AI396" i="1"/>
  <c r="AH396" i="1"/>
  <c r="AG396" i="1"/>
  <c r="AC396" i="1"/>
  <c r="AD396" i="1" s="1"/>
  <c r="Z396" i="1"/>
  <c r="AA396" i="1" s="1"/>
  <c r="W396" i="1"/>
  <c r="X396" i="1" s="1"/>
  <c r="AO395" i="1"/>
  <c r="AM395" i="1"/>
  <c r="AI395" i="1"/>
  <c r="AH395" i="1"/>
  <c r="AG395" i="1"/>
  <c r="AC395" i="1"/>
  <c r="AD395" i="1" s="1"/>
  <c r="Z395" i="1"/>
  <c r="AA395" i="1" s="1"/>
  <c r="W395" i="1"/>
  <c r="X395" i="1" s="1"/>
  <c r="AI394" i="1"/>
  <c r="AH394" i="1"/>
  <c r="AG394" i="1"/>
  <c r="AC394" i="1"/>
  <c r="AD394" i="1" s="1"/>
  <c r="Z394" i="1"/>
  <c r="AA394" i="1" s="1"/>
  <c r="W394" i="1"/>
  <c r="X394" i="1" s="1"/>
  <c r="AO393" i="1"/>
  <c r="AM393" i="1"/>
  <c r="Z393" i="1"/>
  <c r="AA393" i="1" s="1"/>
  <c r="AC393" i="1"/>
  <c r="AD393" i="1" s="1"/>
  <c r="AI393" i="1"/>
  <c r="AH393" i="1"/>
  <c r="AG393" i="1"/>
  <c r="W393" i="1"/>
  <c r="X393" i="1" s="1"/>
  <c r="AI392" i="1"/>
  <c r="AH392" i="1"/>
  <c r="AG392" i="1"/>
  <c r="AC392" i="1"/>
  <c r="AD392" i="1" s="1"/>
  <c r="W392" i="1"/>
  <c r="X392" i="1" s="1"/>
  <c r="Z392" i="1"/>
  <c r="AA392" i="1" s="1"/>
  <c r="AO391" i="1"/>
  <c r="AM391" i="1"/>
  <c r="AI391" i="1"/>
  <c r="AH391" i="1"/>
  <c r="AG391" i="1"/>
  <c r="AC391" i="1"/>
  <c r="AD391" i="1" s="1"/>
  <c r="W391" i="1"/>
  <c r="X391" i="1" s="1"/>
  <c r="Z391" i="1"/>
  <c r="AA391" i="1" s="1"/>
  <c r="AI390" i="1"/>
  <c r="AH390" i="1"/>
  <c r="AG390" i="1"/>
  <c r="AC390" i="1"/>
  <c r="AD390" i="1" s="1"/>
  <c r="Z390" i="1"/>
  <c r="AA390" i="1" s="1"/>
  <c r="W390" i="1"/>
  <c r="X390" i="1" s="1"/>
  <c r="BD389" i="1"/>
  <c r="BC389" i="1"/>
  <c r="BB389" i="1"/>
  <c r="BA389" i="1"/>
  <c r="AZ389" i="1"/>
  <c r="AO389" i="1"/>
  <c r="AM389" i="1"/>
  <c r="AI389" i="1"/>
  <c r="AH389" i="1"/>
  <c r="AG389" i="1"/>
  <c r="AC389" i="1"/>
  <c r="AD389" i="1" s="1"/>
  <c r="Z389" i="1"/>
  <c r="AA389" i="1" s="1"/>
  <c r="W389" i="1"/>
  <c r="X389" i="1" s="1"/>
  <c r="BD387" i="1"/>
  <c r="BC387" i="1"/>
  <c r="BB387" i="1"/>
  <c r="BA387" i="1"/>
  <c r="AZ387" i="1"/>
  <c r="AO387" i="1"/>
  <c r="AM387" i="1"/>
  <c r="AI387" i="1"/>
  <c r="AH387" i="1"/>
  <c r="AG387" i="1"/>
  <c r="AC387" i="1"/>
  <c r="AD387" i="1" s="1"/>
  <c r="Z387" i="1"/>
  <c r="AA387" i="1" s="1"/>
  <c r="W387" i="1"/>
  <c r="X387" i="1" s="1"/>
  <c r="AI385" i="1"/>
  <c r="AH385" i="1"/>
  <c r="AG385" i="1"/>
  <c r="AC385" i="1"/>
  <c r="AD385" i="1" s="1"/>
  <c r="Z385" i="1"/>
  <c r="AA385" i="1" s="1"/>
  <c r="W385" i="1"/>
  <c r="X385" i="1" s="1"/>
  <c r="AI384" i="1"/>
  <c r="AH384" i="1"/>
  <c r="AG384" i="1"/>
  <c r="AC384" i="1"/>
  <c r="AD384" i="1" s="1"/>
  <c r="Z384" i="1"/>
  <c r="AA384" i="1" s="1"/>
  <c r="W384" i="1"/>
  <c r="X384" i="1" s="1"/>
  <c r="AI383" i="1"/>
  <c r="AH383" i="1"/>
  <c r="AG383" i="1"/>
  <c r="AC383" i="1"/>
  <c r="AD383" i="1" s="1"/>
  <c r="Z383" i="1"/>
  <c r="AA383" i="1" s="1"/>
  <c r="W383" i="1"/>
  <c r="X383" i="1" s="1"/>
  <c r="AI381" i="1"/>
  <c r="AH381" i="1"/>
  <c r="AG381" i="1"/>
  <c r="AC381" i="1"/>
  <c r="AD381" i="1" s="1"/>
  <c r="Z381" i="1"/>
  <c r="AA381" i="1" s="1"/>
  <c r="W381" i="1"/>
  <c r="X381" i="1" s="1"/>
  <c r="AO380" i="1"/>
  <c r="AM380" i="1"/>
  <c r="AI380" i="1"/>
  <c r="AH380" i="1"/>
  <c r="AG380" i="1"/>
  <c r="AC380" i="1"/>
  <c r="AD380" i="1" s="1"/>
  <c r="Z380" i="1"/>
  <c r="AA380" i="1" s="1"/>
  <c r="W380" i="1"/>
  <c r="X380" i="1" s="1"/>
  <c r="AI379" i="1"/>
  <c r="AH379" i="1"/>
  <c r="AG379" i="1"/>
  <c r="AC379" i="1"/>
  <c r="AD379" i="1" s="1"/>
  <c r="Z379" i="1"/>
  <c r="AA379" i="1" s="1"/>
  <c r="W379" i="1"/>
  <c r="X379" i="1" s="1"/>
  <c r="BD378" i="1"/>
  <c r="BC378" i="1"/>
  <c r="BB378" i="1"/>
  <c r="BA378" i="1"/>
  <c r="AZ378" i="1"/>
  <c r="AO378" i="1"/>
  <c r="AM378" i="1"/>
  <c r="AI378" i="1"/>
  <c r="AH378" i="1"/>
  <c r="AG378" i="1"/>
  <c r="AC378" i="1"/>
  <c r="AD378" i="1" s="1"/>
  <c r="Z378" i="1"/>
  <c r="AA378" i="1" s="1"/>
  <c r="W378" i="1"/>
  <c r="X378" i="1" s="1"/>
  <c r="AI374" i="1"/>
  <c r="AH374" i="1"/>
  <c r="AG374" i="1"/>
  <c r="AC374" i="1"/>
  <c r="AD374" i="1" s="1"/>
  <c r="Z374" i="1"/>
  <c r="AA374" i="1" s="1"/>
  <c r="W374" i="1"/>
  <c r="X374" i="1" s="1"/>
  <c r="AI373" i="1"/>
  <c r="AH373" i="1"/>
  <c r="AG373" i="1"/>
  <c r="AC373" i="1"/>
  <c r="AD373" i="1" s="1"/>
  <c r="Z373" i="1"/>
  <c r="AA373" i="1" s="1"/>
  <c r="W373" i="1"/>
  <c r="X373" i="1" s="1"/>
  <c r="AI372" i="1"/>
  <c r="AH372" i="1"/>
  <c r="AG372" i="1"/>
  <c r="AC372" i="1"/>
  <c r="AD372" i="1" s="1"/>
  <c r="Z372" i="1"/>
  <c r="AA372" i="1" s="1"/>
  <c r="W372" i="1"/>
  <c r="X372" i="1" s="1"/>
  <c r="AI371" i="1"/>
  <c r="AH371" i="1"/>
  <c r="AG371" i="1"/>
  <c r="AC371" i="1"/>
  <c r="AD371" i="1" s="1"/>
  <c r="Z371" i="1"/>
  <c r="AA371" i="1" s="1"/>
  <c r="W371" i="1"/>
  <c r="X371" i="1" s="1"/>
  <c r="AI370" i="1"/>
  <c r="AH370" i="1"/>
  <c r="AG370" i="1"/>
  <c r="AC370" i="1"/>
  <c r="AD370" i="1" s="1"/>
  <c r="Z370" i="1"/>
  <c r="AA370" i="1" s="1"/>
  <c r="W370" i="1"/>
  <c r="X370" i="1" s="1"/>
  <c r="AO369" i="1"/>
  <c r="AM369" i="1"/>
  <c r="AI369" i="1"/>
  <c r="AH369" i="1"/>
  <c r="AG369" i="1"/>
  <c r="AC369" i="1"/>
  <c r="AD369" i="1" s="1"/>
  <c r="Z369" i="1"/>
  <c r="AA369" i="1" s="1"/>
  <c r="W369" i="1"/>
  <c r="X369" i="1" s="1"/>
  <c r="AI368" i="1"/>
  <c r="AH368" i="1"/>
  <c r="AG368" i="1"/>
  <c r="AC368" i="1"/>
  <c r="AD368" i="1" s="1"/>
  <c r="Z368" i="1"/>
  <c r="AA368" i="1" s="1"/>
  <c r="W368" i="1"/>
  <c r="X368" i="1" s="1"/>
  <c r="AI367" i="1"/>
  <c r="AH367" i="1"/>
  <c r="AG367" i="1"/>
  <c r="AC367" i="1"/>
  <c r="AD367" i="1" s="1"/>
  <c r="Z367" i="1"/>
  <c r="AA367" i="1" s="1"/>
  <c r="W367" i="1"/>
  <c r="X367" i="1" s="1"/>
  <c r="AI366" i="1"/>
  <c r="AH366" i="1"/>
  <c r="AG366" i="1"/>
  <c r="AC366" i="1"/>
  <c r="AD366" i="1" s="1"/>
  <c r="Z366" i="1"/>
  <c r="AA366" i="1" s="1"/>
  <c r="W366" i="1"/>
  <c r="X366" i="1" s="1"/>
  <c r="AI365" i="1"/>
  <c r="AH365" i="1"/>
  <c r="AG365" i="1"/>
  <c r="AC365" i="1"/>
  <c r="AD365" i="1" s="1"/>
  <c r="Z365" i="1"/>
  <c r="AA365" i="1" s="1"/>
  <c r="W365" i="1"/>
  <c r="X365" i="1" s="1"/>
  <c r="AI364" i="1"/>
  <c r="AH364" i="1"/>
  <c r="AG364" i="1"/>
  <c r="AC364" i="1"/>
  <c r="AD364" i="1" s="1"/>
  <c r="Z364" i="1"/>
  <c r="AA364" i="1" s="1"/>
  <c r="W364" i="1"/>
  <c r="X364" i="1" s="1"/>
  <c r="AI363" i="1"/>
  <c r="AH363" i="1"/>
  <c r="AG363" i="1"/>
  <c r="AC363" i="1"/>
  <c r="AD363" i="1" s="1"/>
  <c r="Z363" i="1"/>
  <c r="AA363" i="1" s="1"/>
  <c r="W363" i="1"/>
  <c r="X363" i="1" s="1"/>
  <c r="AO362" i="1"/>
  <c r="AM362" i="1"/>
  <c r="AI362" i="1"/>
  <c r="AH362" i="1"/>
  <c r="AG362" i="1"/>
  <c r="AC362" i="1"/>
  <c r="AD362" i="1" s="1"/>
  <c r="Z362" i="1"/>
  <c r="AA362" i="1" s="1"/>
  <c r="W362" i="1"/>
  <c r="X362" i="1" s="1"/>
  <c r="BD361" i="1"/>
  <c r="BC361" i="1"/>
  <c r="BB361" i="1"/>
  <c r="BA361" i="1"/>
  <c r="AZ361" i="1"/>
  <c r="AO361" i="1"/>
  <c r="AM361" i="1"/>
  <c r="AI361" i="1"/>
  <c r="AH361" i="1"/>
  <c r="AG361" i="1"/>
  <c r="AC361" i="1"/>
  <c r="AD361" i="1" s="1"/>
  <c r="Z361" i="1"/>
  <c r="AA361" i="1" s="1"/>
  <c r="W361" i="1"/>
  <c r="X361" i="1" s="1"/>
  <c r="AI360" i="1"/>
  <c r="AH360" i="1"/>
  <c r="AG360" i="1"/>
  <c r="AC360" i="1"/>
  <c r="AD360" i="1" s="1"/>
  <c r="Z360" i="1"/>
  <c r="AA360" i="1" s="1"/>
  <c r="W360" i="1"/>
  <c r="X360" i="1" s="1"/>
  <c r="AI359" i="1"/>
  <c r="AH359" i="1"/>
  <c r="AG359" i="1"/>
  <c r="AC359" i="1"/>
  <c r="AD359" i="1" s="1"/>
  <c r="Z359" i="1"/>
  <c r="AA359" i="1" s="1"/>
  <c r="W359" i="1"/>
  <c r="X359" i="1" s="1"/>
  <c r="AI358" i="1"/>
  <c r="AH358" i="1"/>
  <c r="AG358" i="1"/>
  <c r="AC358" i="1"/>
  <c r="AD358" i="1" s="1"/>
  <c r="Z358" i="1"/>
  <c r="AA358" i="1" s="1"/>
  <c r="W358" i="1"/>
  <c r="X358" i="1" s="1"/>
  <c r="BD356" i="1"/>
  <c r="BC356" i="1"/>
  <c r="BB356" i="1"/>
  <c r="BA356" i="1"/>
  <c r="AZ356" i="1"/>
  <c r="AO356" i="1"/>
  <c r="AM356" i="1"/>
  <c r="AI356" i="1"/>
  <c r="AH356" i="1"/>
  <c r="AG356" i="1"/>
  <c r="AC356" i="1"/>
  <c r="AD356" i="1" s="1"/>
  <c r="Z356" i="1"/>
  <c r="AA356" i="1" s="1"/>
  <c r="W356" i="1"/>
  <c r="X356" i="1" s="1"/>
  <c r="AI355" i="1"/>
  <c r="AH355" i="1"/>
  <c r="AG355" i="1"/>
  <c r="AC355" i="1"/>
  <c r="AD355" i="1" s="1"/>
  <c r="Z355" i="1"/>
  <c r="AA355" i="1" s="1"/>
  <c r="W355" i="1"/>
  <c r="X355" i="1" s="1"/>
  <c r="AO353" i="1"/>
  <c r="AM353" i="1"/>
  <c r="AI353" i="1"/>
  <c r="AH353" i="1"/>
  <c r="AG353" i="1"/>
  <c r="AC353" i="1"/>
  <c r="AD353" i="1" s="1"/>
  <c r="Z353" i="1"/>
  <c r="AA353" i="1" s="1"/>
  <c r="X353" i="1"/>
  <c r="BD352" i="1"/>
  <c r="BC352" i="1"/>
  <c r="BB352" i="1"/>
  <c r="BA352" i="1"/>
  <c r="AZ352" i="1"/>
  <c r="AO352" i="1"/>
  <c r="AM352" i="1"/>
  <c r="AI352" i="1"/>
  <c r="AH352" i="1"/>
  <c r="AG352" i="1"/>
  <c r="AC352" i="1"/>
  <c r="AD352" i="1" s="1"/>
  <c r="Z352" i="1"/>
  <c r="AA352" i="1" s="1"/>
  <c r="W352" i="1"/>
  <c r="X352" i="1" s="1"/>
  <c r="BD350" i="1"/>
  <c r="BC350" i="1"/>
  <c r="BB350" i="1"/>
  <c r="BA350" i="1"/>
  <c r="AZ350" i="1"/>
  <c r="AO350" i="1"/>
  <c r="AM350" i="1"/>
  <c r="Z350" i="1"/>
  <c r="AA350" i="1" s="1"/>
  <c r="AC350" i="1"/>
  <c r="AD350" i="1" s="1"/>
  <c r="AI350" i="1"/>
  <c r="AH350" i="1"/>
  <c r="AG350" i="1"/>
  <c r="W350" i="1"/>
  <c r="X350" i="1" s="1"/>
  <c r="BD348" i="1"/>
  <c r="BC348" i="1"/>
  <c r="BB348" i="1"/>
  <c r="BA348" i="1"/>
  <c r="AZ348" i="1"/>
  <c r="AO348" i="1"/>
  <c r="AM348" i="1"/>
  <c r="AI348" i="1"/>
  <c r="AH348" i="1"/>
  <c r="AG348" i="1"/>
  <c r="AC348" i="1"/>
  <c r="AD348" i="1" s="1"/>
  <c r="Z348" i="1"/>
  <c r="AA348" i="1" s="1"/>
  <c r="W348" i="1"/>
  <c r="X348" i="1" s="1"/>
  <c r="BD346" i="1"/>
  <c r="BC346" i="1"/>
  <c r="BB346" i="1"/>
  <c r="BA346" i="1"/>
  <c r="AZ346" i="1"/>
  <c r="AO346" i="1"/>
  <c r="AM346" i="1"/>
  <c r="AI346" i="1"/>
  <c r="AH346" i="1"/>
  <c r="AG346" i="1"/>
  <c r="AC346" i="1"/>
  <c r="AD346" i="1" s="1"/>
  <c r="Z346" i="1"/>
  <c r="AA346" i="1" s="1"/>
  <c r="W346" i="1"/>
  <c r="X346" i="1" s="1"/>
  <c r="BD344" i="1"/>
  <c r="BC344" i="1"/>
  <c r="BB344" i="1"/>
  <c r="BA344" i="1"/>
  <c r="AZ344" i="1"/>
  <c r="AO344" i="1"/>
  <c r="AM344" i="1"/>
  <c r="AI344" i="1"/>
  <c r="AH344" i="1"/>
  <c r="AG344" i="1"/>
  <c r="AC344" i="1"/>
  <c r="AD344" i="1" s="1"/>
  <c r="Z344" i="1"/>
  <c r="AA344" i="1" s="1"/>
  <c r="W344" i="1"/>
  <c r="X344" i="1" s="1"/>
  <c r="BD342" i="1"/>
  <c r="BC342" i="1"/>
  <c r="BB342" i="1"/>
  <c r="BA342" i="1"/>
  <c r="AZ342" i="1"/>
  <c r="AO342" i="1"/>
  <c r="AM342" i="1"/>
  <c r="AI342" i="1"/>
  <c r="AH342" i="1"/>
  <c r="AG342" i="1"/>
  <c r="AC342" i="1"/>
  <c r="AD342" i="1" s="1"/>
  <c r="Z342" i="1"/>
  <c r="AA342" i="1" s="1"/>
  <c r="W342" i="1"/>
  <c r="X342" i="1" s="1"/>
  <c r="AI340" i="1"/>
  <c r="AH340" i="1"/>
  <c r="AG340" i="1"/>
  <c r="AC340" i="1"/>
  <c r="AD340" i="1" s="1"/>
  <c r="Z340" i="1"/>
  <c r="AA340" i="1" s="1"/>
  <c r="W340" i="1"/>
  <c r="X340" i="1" s="1"/>
  <c r="AI339" i="1"/>
  <c r="AH339" i="1"/>
  <c r="AG339" i="1"/>
  <c r="AC339" i="1"/>
  <c r="AD339" i="1" s="1"/>
  <c r="Z339" i="1"/>
  <c r="AA339" i="1" s="1"/>
  <c r="W339" i="1"/>
  <c r="X339" i="1" s="1"/>
  <c r="AI338" i="1"/>
  <c r="AH338" i="1"/>
  <c r="AG338" i="1"/>
  <c r="AC338" i="1"/>
  <c r="AD338" i="1" s="1"/>
  <c r="Z338" i="1"/>
  <c r="AA338" i="1" s="1"/>
  <c r="W338" i="1"/>
  <c r="X338" i="1" s="1"/>
  <c r="AI337" i="1"/>
  <c r="AH337" i="1"/>
  <c r="AG337" i="1"/>
  <c r="AC337" i="1"/>
  <c r="AD337" i="1" s="1"/>
  <c r="Z337" i="1"/>
  <c r="AA337" i="1" s="1"/>
  <c r="W337" i="1"/>
  <c r="X337" i="1" s="1"/>
  <c r="AI336" i="1"/>
  <c r="AH336" i="1"/>
  <c r="AG336" i="1"/>
  <c r="AC336" i="1"/>
  <c r="AD336" i="1" s="1"/>
  <c r="Z336" i="1"/>
  <c r="AA336" i="1" s="1"/>
  <c r="W336" i="1"/>
  <c r="X336" i="1" s="1"/>
  <c r="AI335" i="1"/>
  <c r="AH335" i="1"/>
  <c r="AG335" i="1"/>
  <c r="AC335" i="1"/>
  <c r="AD335" i="1" s="1"/>
  <c r="Z335" i="1"/>
  <c r="AA335" i="1" s="1"/>
  <c r="W335" i="1"/>
  <c r="X335" i="1" s="1"/>
  <c r="AO334" i="1"/>
  <c r="AM334" i="1"/>
  <c r="AI334" i="1"/>
  <c r="AH334" i="1"/>
  <c r="AG334" i="1"/>
  <c r="AC334" i="1"/>
  <c r="AD334" i="1" s="1"/>
  <c r="Z334" i="1"/>
  <c r="AA334" i="1" s="1"/>
  <c r="W334" i="1"/>
  <c r="X334" i="1" s="1"/>
  <c r="BD333" i="1"/>
  <c r="BC333" i="1"/>
  <c r="BB333" i="1"/>
  <c r="BA333" i="1"/>
  <c r="AZ333" i="1"/>
  <c r="AO333" i="1"/>
  <c r="AM333" i="1"/>
  <c r="AI333" i="1"/>
  <c r="AH333" i="1"/>
  <c r="AG333" i="1"/>
  <c r="AC333" i="1"/>
  <c r="AD333" i="1" s="1"/>
  <c r="Z333" i="1"/>
  <c r="AA333" i="1" s="1"/>
  <c r="W333" i="1"/>
  <c r="X333" i="1" s="1"/>
  <c r="AI332" i="1"/>
  <c r="AH332" i="1"/>
  <c r="AG332" i="1"/>
  <c r="AC332" i="1"/>
  <c r="AD332" i="1" s="1"/>
  <c r="Z332" i="1"/>
  <c r="AA332" i="1" s="1"/>
  <c r="W332" i="1"/>
  <c r="X332" i="1" s="1"/>
  <c r="AI331" i="1"/>
  <c r="AH331" i="1"/>
  <c r="AG331" i="1"/>
  <c r="AC331" i="1"/>
  <c r="AD331" i="1" s="1"/>
  <c r="Z331" i="1"/>
  <c r="AA331" i="1" s="1"/>
  <c r="W331" i="1"/>
  <c r="X331" i="1" s="1"/>
  <c r="AO329" i="1"/>
  <c r="AM329" i="1"/>
  <c r="AI329" i="1"/>
  <c r="AH329" i="1"/>
  <c r="AG329" i="1"/>
  <c r="AC329" i="1"/>
  <c r="AD329" i="1" s="1"/>
  <c r="Z329" i="1"/>
  <c r="AA329" i="1" s="1"/>
  <c r="W329" i="1"/>
  <c r="X329" i="1" s="1"/>
  <c r="BD328" i="1"/>
  <c r="BC328" i="1"/>
  <c r="BB328" i="1"/>
  <c r="BA328" i="1"/>
  <c r="AZ328" i="1"/>
  <c r="AO328" i="1"/>
  <c r="AM328" i="1"/>
  <c r="AI328" i="1"/>
  <c r="AH328" i="1"/>
  <c r="AG328" i="1"/>
  <c r="AC328" i="1"/>
  <c r="AD328" i="1" s="1"/>
  <c r="Z328" i="1"/>
  <c r="AA328" i="1" s="1"/>
  <c r="W328" i="1"/>
  <c r="X328" i="1" s="1"/>
  <c r="AO326" i="1"/>
  <c r="AM326" i="1"/>
  <c r="AI326" i="1"/>
  <c r="AH326" i="1"/>
  <c r="AG326" i="1"/>
  <c r="AC326" i="1"/>
  <c r="AD326" i="1" s="1"/>
  <c r="Z326" i="1"/>
  <c r="AA326" i="1" s="1"/>
  <c r="Z325" i="1"/>
  <c r="AA325" i="1" s="1"/>
  <c r="AC325" i="1"/>
  <c r="AD325" i="1" s="1"/>
  <c r="W326" i="1"/>
  <c r="X326" i="1" s="1"/>
  <c r="BD325" i="1"/>
  <c r="BC325" i="1"/>
  <c r="BB325" i="1"/>
  <c r="BA325" i="1"/>
  <c r="AZ325" i="1"/>
  <c r="AO325" i="1"/>
  <c r="AM325" i="1"/>
  <c r="AI325" i="1"/>
  <c r="AH325" i="1"/>
  <c r="AG325" i="1"/>
  <c r="W325" i="1"/>
  <c r="X325" i="1" s="1"/>
  <c r="AO323" i="1"/>
  <c r="AM323" i="1"/>
  <c r="AC323" i="1"/>
  <c r="AD323" i="1" s="1"/>
  <c r="Z323" i="1"/>
  <c r="AA323" i="1" s="1"/>
  <c r="W323" i="1"/>
  <c r="X323" i="1" s="1"/>
  <c r="AC322" i="1"/>
  <c r="AD322" i="1" s="1"/>
  <c r="Z322" i="1"/>
  <c r="AA322" i="1" s="1"/>
  <c r="W322" i="1"/>
  <c r="X322" i="1" s="1"/>
  <c r="BD320" i="1"/>
  <c r="BC320" i="1"/>
  <c r="BB320" i="1"/>
  <c r="BA320" i="1"/>
  <c r="AZ320" i="1"/>
  <c r="AO320" i="1"/>
  <c r="AM320" i="1"/>
  <c r="AC320" i="1"/>
  <c r="AD320" i="1" s="1"/>
  <c r="Z320" i="1"/>
  <c r="AA320" i="1" s="1"/>
  <c r="W320" i="1"/>
  <c r="X320" i="1" s="1"/>
  <c r="AI318" i="1"/>
  <c r="AH318" i="1"/>
  <c r="AG318" i="1"/>
  <c r="AC318" i="1"/>
  <c r="AD318" i="1" s="1"/>
  <c r="Z318" i="1"/>
  <c r="AA318" i="1" s="1"/>
  <c r="W318" i="1"/>
  <c r="X318" i="1" s="1"/>
  <c r="BD316" i="1"/>
  <c r="BC316" i="1"/>
  <c r="BB316" i="1"/>
  <c r="BA316" i="1"/>
  <c r="AZ316" i="1"/>
  <c r="AO316" i="1"/>
  <c r="AM316" i="1"/>
  <c r="AI316" i="1"/>
  <c r="AH316" i="1"/>
  <c r="AG316" i="1"/>
  <c r="AC316" i="1"/>
  <c r="AD316" i="1" s="1"/>
  <c r="Z316" i="1"/>
  <c r="AA316" i="1" s="1"/>
  <c r="W316" i="1"/>
  <c r="X316" i="1" s="1"/>
  <c r="AI315" i="1"/>
  <c r="AH315" i="1"/>
  <c r="AG315" i="1"/>
  <c r="AC315" i="1"/>
  <c r="AD315" i="1" s="1"/>
  <c r="Z315" i="1"/>
  <c r="AA315" i="1" s="1"/>
  <c r="W315" i="1"/>
  <c r="X315" i="1" s="1"/>
  <c r="AI314" i="1"/>
  <c r="AH314" i="1"/>
  <c r="AG314" i="1"/>
  <c r="AC314" i="1"/>
  <c r="AD314" i="1" s="1"/>
  <c r="Z314" i="1"/>
  <c r="AA314" i="1" s="1"/>
  <c r="W314" i="1"/>
  <c r="X314" i="1" s="1"/>
  <c r="AI313" i="1"/>
  <c r="AH313" i="1"/>
  <c r="AG313" i="1"/>
  <c r="AC313" i="1"/>
  <c r="AD313" i="1" s="1"/>
  <c r="Z313" i="1"/>
  <c r="AA313" i="1" s="1"/>
  <c r="W313" i="1"/>
  <c r="X313" i="1" s="1"/>
  <c r="AO311" i="1"/>
  <c r="AM311" i="1"/>
  <c r="AI311" i="1"/>
  <c r="AH311" i="1"/>
  <c r="AG311" i="1"/>
  <c r="AC311" i="1"/>
  <c r="AD311" i="1" s="1"/>
  <c r="Z311" i="1"/>
  <c r="AA311" i="1" s="1"/>
  <c r="W311" i="1"/>
  <c r="X311" i="1" s="1"/>
  <c r="AI310" i="1"/>
  <c r="AH310" i="1"/>
  <c r="AG310" i="1"/>
  <c r="AC310" i="1"/>
  <c r="AD310" i="1" s="1"/>
  <c r="Z310" i="1"/>
  <c r="AA310" i="1" s="1"/>
  <c r="W310" i="1"/>
  <c r="X310" i="1" s="1"/>
  <c r="AI309" i="1"/>
  <c r="AH309" i="1"/>
  <c r="AG309" i="1"/>
  <c r="AC309" i="1"/>
  <c r="AD309" i="1" s="1"/>
  <c r="Z309" i="1"/>
  <c r="AA309" i="1" s="1"/>
  <c r="W309" i="1"/>
  <c r="X309" i="1" s="1"/>
  <c r="AI308" i="1"/>
  <c r="AH308" i="1"/>
  <c r="AG308" i="1"/>
  <c r="AC308" i="1"/>
  <c r="AD308" i="1" s="1"/>
  <c r="Z308" i="1"/>
  <c r="AA308" i="1" s="1"/>
  <c r="W308" i="1"/>
  <c r="X308" i="1" s="1"/>
  <c r="BD307" i="1"/>
  <c r="BC307" i="1"/>
  <c r="BB307" i="1"/>
  <c r="BA307" i="1"/>
  <c r="AZ307" i="1"/>
  <c r="AO307" i="1"/>
  <c r="AM307" i="1"/>
  <c r="AI307" i="1"/>
  <c r="AH307" i="1"/>
  <c r="AG307" i="1"/>
  <c r="AC307" i="1"/>
  <c r="AD307" i="1" s="1"/>
  <c r="Z307" i="1"/>
  <c r="AA307" i="1" s="1"/>
  <c r="W307" i="1"/>
  <c r="X307" i="1" s="1"/>
  <c r="AI306" i="1"/>
  <c r="AH306" i="1"/>
  <c r="AG306" i="1"/>
  <c r="AC306" i="1"/>
  <c r="AD306" i="1" s="1"/>
  <c r="Z306" i="1"/>
  <c r="AA306" i="1" s="1"/>
  <c r="W306" i="1"/>
  <c r="X306" i="1" s="1"/>
  <c r="AI304" i="1"/>
  <c r="AH304" i="1"/>
  <c r="AG304" i="1"/>
  <c r="AC304" i="1"/>
  <c r="AD304" i="1" s="1"/>
  <c r="Z304" i="1"/>
  <c r="AA304" i="1" s="1"/>
  <c r="W304" i="1"/>
  <c r="X304" i="1" s="1"/>
  <c r="AI303" i="1"/>
  <c r="AH303" i="1"/>
  <c r="AG303" i="1"/>
  <c r="AC303" i="1"/>
  <c r="AD303" i="1" s="1"/>
  <c r="Z303" i="1"/>
  <c r="AA303" i="1" s="1"/>
  <c r="W303" i="1"/>
  <c r="X303" i="1" s="1"/>
  <c r="BD296" i="1"/>
  <c r="BC296" i="1"/>
  <c r="BB296" i="1"/>
  <c r="BA296" i="1"/>
  <c r="AZ296" i="1"/>
  <c r="AO296" i="1"/>
  <c r="AM296" i="1"/>
  <c r="AI296" i="1"/>
  <c r="AH296" i="1"/>
  <c r="AG296" i="1"/>
  <c r="W296" i="1"/>
  <c r="X296" i="1" s="1"/>
  <c r="AO294" i="1"/>
  <c r="AM294" i="1"/>
  <c r="AI294" i="1"/>
  <c r="AH294" i="1"/>
  <c r="AG294" i="1"/>
  <c r="AC294" i="1"/>
  <c r="AD294" i="1" s="1"/>
  <c r="Z294" i="1"/>
  <c r="AA294" i="1" s="1"/>
  <c r="W294" i="1"/>
  <c r="X294" i="1" s="1"/>
  <c r="BD293" i="1"/>
  <c r="BC293" i="1"/>
  <c r="BB293" i="1"/>
  <c r="BA293" i="1"/>
  <c r="AZ293" i="1"/>
  <c r="AO293" i="1"/>
  <c r="AM293" i="1"/>
  <c r="AI293" i="1"/>
  <c r="AH293" i="1"/>
  <c r="AG293" i="1"/>
  <c r="AC293" i="1"/>
  <c r="AD293" i="1" s="1"/>
  <c r="Z293" i="1"/>
  <c r="AA293" i="1" s="1"/>
  <c r="W293" i="1"/>
  <c r="X293" i="1" s="1"/>
  <c r="BD291" i="1"/>
  <c r="BC291" i="1"/>
  <c r="BB291" i="1"/>
  <c r="BA291" i="1"/>
  <c r="AZ291" i="1"/>
  <c r="AO291" i="1"/>
  <c r="AM291" i="1"/>
  <c r="AI291" i="1"/>
  <c r="AH291" i="1"/>
  <c r="AG291" i="1"/>
  <c r="AC291" i="1"/>
  <c r="AD291" i="1" s="1"/>
  <c r="Z291" i="1"/>
  <c r="AA291" i="1" s="1"/>
  <c r="W291" i="1"/>
  <c r="X291" i="1" s="1"/>
  <c r="AO289" i="1"/>
  <c r="AM289" i="1"/>
  <c r="AI289" i="1"/>
  <c r="AH289" i="1"/>
  <c r="AG289" i="1"/>
  <c r="AC289" i="1"/>
  <c r="AD289" i="1" s="1"/>
  <c r="Z289" i="1"/>
  <c r="AA289" i="1" s="1"/>
  <c r="W289" i="1"/>
  <c r="X289" i="1" s="1"/>
  <c r="AO288" i="1"/>
  <c r="AM288" i="1"/>
  <c r="AI288" i="1"/>
  <c r="AH288" i="1"/>
  <c r="AG288" i="1"/>
  <c r="AC288" i="1"/>
  <c r="AD288" i="1" s="1"/>
  <c r="Z288" i="1"/>
  <c r="AA288" i="1" s="1"/>
  <c r="W288" i="1"/>
  <c r="X288" i="1" s="1"/>
  <c r="AO287" i="1"/>
  <c r="AM287" i="1"/>
  <c r="AI287" i="1"/>
  <c r="AH287" i="1"/>
  <c r="AG287" i="1"/>
  <c r="AC287" i="1"/>
  <c r="AD287" i="1" s="1"/>
  <c r="Z287" i="1"/>
  <c r="AA287" i="1" s="1"/>
  <c r="W287" i="1"/>
  <c r="X287" i="1" s="1"/>
  <c r="AO286" i="1"/>
  <c r="AM286" i="1"/>
  <c r="AI286" i="1"/>
  <c r="AH286" i="1"/>
  <c r="AG286" i="1"/>
  <c r="AC286" i="1"/>
  <c r="AD286" i="1" s="1"/>
  <c r="Z286" i="1"/>
  <c r="AA286" i="1" s="1"/>
  <c r="W286" i="1"/>
  <c r="X286" i="1" s="1"/>
  <c r="AO285" i="1"/>
  <c r="AM285" i="1"/>
  <c r="AI285" i="1"/>
  <c r="AH285" i="1"/>
  <c r="AG285" i="1"/>
  <c r="AC285" i="1"/>
  <c r="AD285" i="1" s="1"/>
  <c r="Z285" i="1"/>
  <c r="AA285" i="1" s="1"/>
  <c r="W285" i="1"/>
  <c r="X285" i="1" s="1"/>
  <c r="AO284" i="1"/>
  <c r="AM284" i="1"/>
  <c r="AI284" i="1"/>
  <c r="AH284" i="1"/>
  <c r="AG284" i="1"/>
  <c r="AC284" i="1"/>
  <c r="AD284" i="1" s="1"/>
  <c r="Z284" i="1"/>
  <c r="AA284" i="1" s="1"/>
  <c r="W284" i="1"/>
  <c r="X284" i="1" s="1"/>
  <c r="BD283" i="1"/>
  <c r="BC283" i="1"/>
  <c r="BB283" i="1"/>
  <c r="BA283" i="1"/>
  <c r="AZ283" i="1"/>
  <c r="AO283" i="1"/>
  <c r="AM283" i="1"/>
  <c r="AI283" i="1"/>
  <c r="AH283" i="1"/>
  <c r="AG283" i="1"/>
  <c r="AC283" i="1"/>
  <c r="AD283" i="1" s="1"/>
  <c r="Z283" i="1"/>
  <c r="AA283" i="1" s="1"/>
  <c r="W283" i="1"/>
  <c r="X283" i="1" s="1"/>
  <c r="AI281" i="1"/>
  <c r="AH281" i="1"/>
  <c r="AG281" i="1"/>
  <c r="AC281" i="1"/>
  <c r="AD281" i="1" s="1"/>
  <c r="Z281" i="1"/>
  <c r="AA281" i="1" s="1"/>
  <c r="W281" i="1"/>
  <c r="X281" i="1" s="1"/>
  <c r="AI280" i="1"/>
  <c r="AH280" i="1"/>
  <c r="AG280" i="1"/>
  <c r="AC280" i="1"/>
  <c r="AD280" i="1" s="1"/>
  <c r="Z280" i="1"/>
  <c r="AA280" i="1" s="1"/>
  <c r="W280" i="1"/>
  <c r="X280" i="1" s="1"/>
  <c r="AI279" i="1"/>
  <c r="AH279" i="1"/>
  <c r="AG279" i="1"/>
  <c r="AC279" i="1"/>
  <c r="AD279" i="1" s="1"/>
  <c r="Z279" i="1"/>
  <c r="AA279" i="1" s="1"/>
  <c r="W279" i="1"/>
  <c r="X279" i="1" s="1"/>
  <c r="BD277" i="1"/>
  <c r="BC277" i="1"/>
  <c r="BB277" i="1"/>
  <c r="BA277" i="1"/>
  <c r="AZ277" i="1"/>
  <c r="AO277" i="1"/>
  <c r="AM277" i="1"/>
  <c r="AI277" i="1"/>
  <c r="AH277" i="1"/>
  <c r="AG277" i="1"/>
  <c r="AC277" i="1"/>
  <c r="AD277" i="1" s="1"/>
  <c r="Z277" i="1"/>
  <c r="AA277" i="1" s="1"/>
  <c r="W277" i="1"/>
  <c r="X277" i="1" s="1"/>
  <c r="AO275" i="1"/>
  <c r="AM275" i="1"/>
  <c r="AC275" i="1"/>
  <c r="AD275" i="1" s="1"/>
  <c r="Z275" i="1"/>
  <c r="AA275" i="1" s="1"/>
  <c r="W275" i="1"/>
  <c r="X275" i="1" s="1"/>
  <c r="AC274" i="1"/>
  <c r="AD274" i="1" s="1"/>
  <c r="Z274" i="1"/>
  <c r="AA274" i="1" s="1"/>
  <c r="W274" i="1"/>
  <c r="X274" i="1" s="1"/>
  <c r="BD272" i="1"/>
  <c r="BC272" i="1"/>
  <c r="BB272" i="1"/>
  <c r="BA272" i="1"/>
  <c r="AZ272" i="1"/>
  <c r="AO272" i="1"/>
  <c r="AM272" i="1"/>
  <c r="AC272" i="1"/>
  <c r="AD272" i="1" s="1"/>
  <c r="Z272" i="1"/>
  <c r="AA272" i="1" s="1"/>
  <c r="W272" i="1"/>
  <c r="X272" i="1" s="1"/>
  <c r="AI270" i="1"/>
  <c r="AH270" i="1"/>
  <c r="AG270" i="1"/>
  <c r="AC270" i="1"/>
  <c r="AD270" i="1" s="1"/>
  <c r="Z270" i="1"/>
  <c r="AA270" i="1" s="1"/>
  <c r="W270" i="1"/>
  <c r="X270" i="1" s="1"/>
  <c r="BD268" i="1"/>
  <c r="BC268" i="1"/>
  <c r="BB268" i="1"/>
  <c r="BA268" i="1"/>
  <c r="AZ268" i="1"/>
  <c r="AO268" i="1"/>
  <c r="AM268" i="1"/>
  <c r="AI268" i="1"/>
  <c r="AH268" i="1"/>
  <c r="AG268" i="1"/>
  <c r="AC268" i="1"/>
  <c r="AD268" i="1" s="1"/>
  <c r="Z268" i="1"/>
  <c r="AA268" i="1" s="1"/>
  <c r="W268" i="1"/>
  <c r="X268" i="1" s="1"/>
  <c r="AI267" i="1"/>
  <c r="AH267" i="1"/>
  <c r="AG267" i="1"/>
  <c r="AC267" i="1"/>
  <c r="AD267" i="1" s="1"/>
  <c r="Z267" i="1"/>
  <c r="AA267" i="1" s="1"/>
  <c r="W267" i="1"/>
  <c r="X267" i="1" s="1"/>
  <c r="AO265" i="1"/>
  <c r="AM265" i="1"/>
  <c r="AI265" i="1"/>
  <c r="AH265" i="1"/>
  <c r="AG265" i="1"/>
  <c r="AC265" i="1"/>
  <c r="AD265" i="1" s="1"/>
  <c r="Z265" i="1"/>
  <c r="AA265" i="1" s="1"/>
  <c r="W265" i="1"/>
  <c r="X265" i="1" s="1"/>
  <c r="AO264" i="1"/>
  <c r="AM264" i="1"/>
  <c r="AI264" i="1"/>
  <c r="AH264" i="1"/>
  <c r="AG264" i="1"/>
  <c r="AC264" i="1"/>
  <c r="AD264" i="1" s="1"/>
  <c r="Z264" i="1"/>
  <c r="AA264" i="1" s="1"/>
  <c r="W264" i="1"/>
  <c r="X264" i="1" s="1"/>
  <c r="AO263" i="1"/>
  <c r="AM263" i="1"/>
  <c r="AI263" i="1"/>
  <c r="AH263" i="1"/>
  <c r="AG263" i="1"/>
  <c r="AC263" i="1"/>
  <c r="AD263" i="1" s="1"/>
  <c r="Z263" i="1"/>
  <c r="AA263" i="1" s="1"/>
  <c r="W263" i="1"/>
  <c r="X263" i="1" s="1"/>
  <c r="AO262" i="1"/>
  <c r="AM262" i="1"/>
  <c r="AI262" i="1"/>
  <c r="AH262" i="1"/>
  <c r="AG262" i="1"/>
  <c r="AC262" i="1"/>
  <c r="AD262" i="1" s="1"/>
  <c r="Z262" i="1"/>
  <c r="AA262" i="1" s="1"/>
  <c r="W262" i="1"/>
  <c r="X262" i="1" s="1"/>
  <c r="AO261" i="1"/>
  <c r="AM261" i="1"/>
  <c r="AI261" i="1"/>
  <c r="AH261" i="1"/>
  <c r="AG261" i="1"/>
  <c r="AC261" i="1"/>
  <c r="AD261" i="1" s="1"/>
  <c r="Z261" i="1"/>
  <c r="AA261" i="1" s="1"/>
  <c r="W261" i="1"/>
  <c r="X261" i="1" s="1"/>
  <c r="AO260" i="1"/>
  <c r="AM260" i="1"/>
  <c r="AI260" i="1"/>
  <c r="AH260" i="1"/>
  <c r="AG260" i="1"/>
  <c r="AC260" i="1"/>
  <c r="AD260" i="1" s="1"/>
  <c r="Z260" i="1"/>
  <c r="AA260" i="1" s="1"/>
  <c r="W260" i="1"/>
  <c r="X260" i="1" s="1"/>
  <c r="AO259" i="1"/>
  <c r="AM259" i="1"/>
  <c r="AI259" i="1"/>
  <c r="AH259" i="1"/>
  <c r="AG259" i="1"/>
  <c r="AC259" i="1"/>
  <c r="AD259" i="1" s="1"/>
  <c r="Z259" i="1"/>
  <c r="AA259" i="1" s="1"/>
  <c r="W259" i="1"/>
  <c r="X259" i="1" s="1"/>
  <c r="AO258" i="1"/>
  <c r="AM258" i="1"/>
  <c r="AI258" i="1"/>
  <c r="AH258" i="1"/>
  <c r="AG258" i="1"/>
  <c r="AC258" i="1"/>
  <c r="AD258" i="1" s="1"/>
  <c r="Z258" i="1"/>
  <c r="AA258" i="1" s="1"/>
  <c r="W258" i="1"/>
  <c r="X258" i="1" s="1"/>
  <c r="BD257" i="1"/>
  <c r="BC257" i="1"/>
  <c r="BB257" i="1"/>
  <c r="BA257" i="1"/>
  <c r="AZ257" i="1"/>
  <c r="AO257" i="1"/>
  <c r="AM257" i="1"/>
  <c r="AI257" i="1"/>
  <c r="AH257" i="1"/>
  <c r="AG257" i="1"/>
  <c r="AC257" i="1"/>
  <c r="AD257" i="1" s="1"/>
  <c r="Z257" i="1"/>
  <c r="AA257" i="1" s="1"/>
  <c r="W257" i="1"/>
  <c r="X257" i="1" s="1"/>
  <c r="AO255" i="1"/>
  <c r="AM255" i="1"/>
  <c r="AI255" i="1"/>
  <c r="AH255" i="1"/>
  <c r="AG255" i="1"/>
  <c r="AC255" i="1"/>
  <c r="AD255" i="1" s="1"/>
  <c r="Z255" i="1"/>
  <c r="AA255" i="1" s="1"/>
  <c r="W255" i="1"/>
  <c r="X255" i="1" s="1"/>
  <c r="AO254" i="1"/>
  <c r="AM254" i="1"/>
  <c r="AI254" i="1"/>
  <c r="AH254" i="1"/>
  <c r="AG254" i="1"/>
  <c r="AC254" i="1"/>
  <c r="AD254" i="1" s="1"/>
  <c r="Z254" i="1"/>
  <c r="AA254" i="1" s="1"/>
  <c r="W254" i="1"/>
  <c r="X254" i="1" s="1"/>
  <c r="BD253" i="1"/>
  <c r="BC253" i="1"/>
  <c r="BB253" i="1"/>
  <c r="BA253" i="1"/>
  <c r="AZ253" i="1"/>
  <c r="AO253" i="1"/>
  <c r="AM253" i="1"/>
  <c r="AI253" i="1"/>
  <c r="AH253" i="1"/>
  <c r="AG253" i="1"/>
  <c r="AC253" i="1"/>
  <c r="AD253" i="1" s="1"/>
  <c r="Z253" i="1"/>
  <c r="AA253" i="1" s="1"/>
  <c r="W253" i="1"/>
  <c r="X253" i="1" s="1"/>
  <c r="BD251" i="1"/>
  <c r="BC251" i="1"/>
  <c r="BB251" i="1"/>
  <c r="BA251" i="1"/>
  <c r="AZ251" i="1"/>
  <c r="AO251" i="1"/>
  <c r="AM251" i="1"/>
  <c r="AI251" i="1"/>
  <c r="AH251" i="1"/>
  <c r="AG251" i="1"/>
  <c r="AC251" i="1"/>
  <c r="AD251" i="1" s="1"/>
  <c r="Z251" i="1"/>
  <c r="AA251" i="1" s="1"/>
  <c r="W251" i="1"/>
  <c r="X251" i="1" s="1"/>
  <c r="AI250" i="1"/>
  <c r="AH250" i="1"/>
  <c r="AG250" i="1"/>
  <c r="AC250" i="1"/>
  <c r="AD250" i="1" s="1"/>
  <c r="Z250" i="1"/>
  <c r="AA250" i="1" s="1"/>
  <c r="W250" i="1"/>
  <c r="X250" i="1" s="1"/>
  <c r="BD248" i="1"/>
  <c r="BC248" i="1"/>
  <c r="BB248" i="1"/>
  <c r="BA248" i="1"/>
  <c r="AZ248" i="1"/>
  <c r="AO248" i="1"/>
  <c r="AM248" i="1"/>
  <c r="AI248" i="1"/>
  <c r="AH248" i="1"/>
  <c r="AG248" i="1"/>
  <c r="AC248" i="1"/>
  <c r="AD248" i="1" s="1"/>
  <c r="Z248" i="1"/>
  <c r="AA248" i="1" s="1"/>
  <c r="X248" i="1"/>
  <c r="BD246" i="1"/>
  <c r="BC246" i="1"/>
  <c r="BB246" i="1"/>
  <c r="BA246" i="1"/>
  <c r="AZ246" i="1"/>
  <c r="AO246" i="1"/>
  <c r="AM246" i="1"/>
  <c r="AI246" i="1"/>
  <c r="AH246" i="1"/>
  <c r="AG246" i="1"/>
  <c r="AC246" i="1"/>
  <c r="AD246" i="1" s="1"/>
  <c r="Z246" i="1"/>
  <c r="AA246" i="1" s="1"/>
  <c r="W246" i="1"/>
  <c r="X246" i="1" s="1"/>
  <c r="AI245" i="1"/>
  <c r="AH245" i="1"/>
  <c r="AG245" i="1"/>
  <c r="AC245" i="1"/>
  <c r="AD245" i="1" s="1"/>
  <c r="Z245" i="1"/>
  <c r="AA245" i="1" s="1"/>
  <c r="W245" i="1"/>
  <c r="X245" i="1" s="1"/>
  <c r="BD243" i="1"/>
  <c r="BC243" i="1"/>
  <c r="BB243" i="1"/>
  <c r="BA243" i="1"/>
  <c r="AZ243" i="1"/>
  <c r="AO243" i="1"/>
  <c r="AM243" i="1"/>
  <c r="AI243" i="1"/>
  <c r="AH243" i="1"/>
  <c r="AG243" i="1"/>
  <c r="AC243" i="1"/>
  <c r="AD243" i="1" s="1"/>
  <c r="Z243" i="1"/>
  <c r="AA243" i="1" s="1"/>
  <c r="W243" i="1"/>
  <c r="X243" i="1" s="1"/>
  <c r="AI242" i="1"/>
  <c r="AH242" i="1"/>
  <c r="AG242" i="1"/>
  <c r="AC242" i="1"/>
  <c r="AD242" i="1" s="1"/>
  <c r="Z242" i="1"/>
  <c r="AA242" i="1" s="1"/>
  <c r="W242" i="1"/>
  <c r="X242" i="1" s="1"/>
  <c r="AI241" i="1"/>
  <c r="AH241" i="1"/>
  <c r="AG241" i="1"/>
  <c r="AC241" i="1"/>
  <c r="AD241" i="1" s="1"/>
  <c r="Z241" i="1"/>
  <c r="AA241" i="1" s="1"/>
  <c r="W241" i="1"/>
  <c r="X241" i="1" s="1"/>
  <c r="BD239" i="1"/>
  <c r="BC239" i="1"/>
  <c r="BB239" i="1"/>
  <c r="BA239" i="1"/>
  <c r="AZ239" i="1"/>
  <c r="AO239" i="1"/>
  <c r="AM239" i="1"/>
  <c r="AI239" i="1"/>
  <c r="AH239" i="1"/>
  <c r="AG239" i="1"/>
  <c r="AC239" i="1"/>
  <c r="AD239" i="1" s="1"/>
  <c r="Z239" i="1"/>
  <c r="AA239" i="1" s="1"/>
  <c r="W239" i="1"/>
  <c r="X239" i="1" s="1"/>
  <c r="AO237" i="1"/>
  <c r="AM237" i="1"/>
  <c r="AI237" i="1"/>
  <c r="AH237" i="1"/>
  <c r="AG237" i="1"/>
  <c r="AC237" i="1"/>
  <c r="AD237" i="1" s="1"/>
  <c r="Z237" i="1"/>
  <c r="AA237" i="1" s="1"/>
  <c r="W237" i="1"/>
  <c r="X237" i="1" s="1"/>
  <c r="AI236" i="1"/>
  <c r="AH236" i="1"/>
  <c r="AG236" i="1"/>
  <c r="AC236" i="1"/>
  <c r="AD236" i="1" s="1"/>
  <c r="Z236" i="1"/>
  <c r="AA236" i="1" s="1"/>
  <c r="W236" i="1"/>
  <c r="X236" i="1" s="1"/>
  <c r="AI235" i="1"/>
  <c r="AH235" i="1"/>
  <c r="AG235" i="1"/>
  <c r="AC235" i="1"/>
  <c r="AD235" i="1" s="1"/>
  <c r="Z235" i="1"/>
  <c r="AA235" i="1" s="1"/>
  <c r="W235" i="1"/>
  <c r="X235" i="1" s="1"/>
  <c r="BD234" i="1"/>
  <c r="BC234" i="1"/>
  <c r="BB234" i="1"/>
  <c r="BA234" i="1"/>
  <c r="AZ234" i="1"/>
  <c r="AO234" i="1"/>
  <c r="AM234" i="1"/>
  <c r="AI234" i="1"/>
  <c r="AH234" i="1"/>
  <c r="AG234" i="1"/>
  <c r="AC234" i="1"/>
  <c r="AD234" i="1" s="1"/>
  <c r="Z234" i="1"/>
  <c r="AA234" i="1" s="1"/>
  <c r="W234" i="1"/>
  <c r="X234" i="1" s="1"/>
  <c r="AI233" i="1"/>
  <c r="AH233" i="1"/>
  <c r="AG233" i="1"/>
  <c r="AC233" i="1"/>
  <c r="AD233" i="1" s="1"/>
  <c r="Z233" i="1"/>
  <c r="AA233" i="1" s="1"/>
  <c r="W233" i="1"/>
  <c r="X233" i="1" s="1"/>
  <c r="AI232" i="1"/>
  <c r="AH232" i="1"/>
  <c r="AG232" i="1"/>
  <c r="AC232" i="1"/>
  <c r="AD232" i="1" s="1"/>
  <c r="Z232" i="1"/>
  <c r="AA232" i="1" s="1"/>
  <c r="W232" i="1"/>
  <c r="X232" i="1" s="1"/>
  <c r="AI230" i="1"/>
  <c r="AH230" i="1"/>
  <c r="AG230" i="1"/>
  <c r="AC230" i="1"/>
  <c r="AD230" i="1" s="1"/>
  <c r="Z230" i="1"/>
  <c r="AA230" i="1" s="1"/>
  <c r="W230" i="1"/>
  <c r="X230" i="1" s="1"/>
  <c r="AO229" i="1"/>
  <c r="AM229" i="1"/>
  <c r="AI229" i="1"/>
  <c r="AH229" i="1"/>
  <c r="AG229" i="1"/>
  <c r="AC229" i="1"/>
  <c r="AD229" i="1" s="1"/>
  <c r="Z229" i="1"/>
  <c r="AA229" i="1" s="1"/>
  <c r="Z228" i="1"/>
  <c r="AA228" i="1" s="1"/>
  <c r="AC228" i="1"/>
  <c r="AD228" i="1" s="1"/>
  <c r="W229" i="1"/>
  <c r="X229" i="1" s="1"/>
  <c r="BD228" i="1"/>
  <c r="BC228" i="1"/>
  <c r="BB228" i="1"/>
  <c r="BA228" i="1"/>
  <c r="AZ228" i="1"/>
  <c r="AO228" i="1"/>
  <c r="AM228" i="1"/>
  <c r="AI228" i="1"/>
  <c r="AH228" i="1"/>
  <c r="AG228" i="1"/>
  <c r="W228" i="1"/>
  <c r="X228" i="1" s="1"/>
  <c r="AI226" i="1"/>
  <c r="AH226" i="1"/>
  <c r="AG226" i="1"/>
  <c r="AC226" i="1"/>
  <c r="AD226" i="1" s="1"/>
  <c r="Z226" i="1"/>
  <c r="AA226" i="1" s="1"/>
  <c r="W226" i="1"/>
  <c r="X226" i="1" s="1"/>
  <c r="AI224" i="1"/>
  <c r="AH224" i="1"/>
  <c r="AG224" i="1"/>
  <c r="AC224" i="1"/>
  <c r="AD224" i="1" s="1"/>
  <c r="Z224" i="1"/>
  <c r="AA224" i="1" s="1"/>
  <c r="W224" i="1"/>
  <c r="X224" i="1" s="1"/>
  <c r="AI223" i="1"/>
  <c r="AH223" i="1"/>
  <c r="AG223" i="1"/>
  <c r="AC223" i="1"/>
  <c r="AD223" i="1" s="1"/>
  <c r="Z223" i="1"/>
  <c r="AA223" i="1" s="1"/>
  <c r="W223" i="1"/>
  <c r="X223" i="1" s="1"/>
  <c r="BD222" i="1"/>
  <c r="BC222" i="1"/>
  <c r="BB222" i="1"/>
  <c r="BA222" i="1"/>
  <c r="AZ222" i="1"/>
  <c r="AO222" i="1"/>
  <c r="AM222" i="1"/>
  <c r="AI222" i="1"/>
  <c r="AH222" i="1"/>
  <c r="AG222" i="1"/>
  <c r="AC222" i="1"/>
  <c r="AD222" i="1" s="1"/>
  <c r="Z222" i="1"/>
  <c r="AA222" i="1" s="1"/>
  <c r="W222" i="1"/>
  <c r="X222" i="1" s="1"/>
  <c r="AO220" i="1"/>
  <c r="AM220" i="1"/>
  <c r="AI220" i="1"/>
  <c r="AH220" i="1"/>
  <c r="AG220" i="1"/>
  <c r="AC220" i="1"/>
  <c r="AD220" i="1" s="1"/>
  <c r="Z220" i="1"/>
  <c r="AA220" i="1" s="1"/>
  <c r="W220" i="1"/>
  <c r="X220" i="1" s="1"/>
  <c r="BD219" i="1"/>
  <c r="BC219" i="1"/>
  <c r="BB219" i="1"/>
  <c r="BA219" i="1"/>
  <c r="AZ219" i="1"/>
  <c r="AO219" i="1"/>
  <c r="AM219" i="1"/>
  <c r="AI219" i="1"/>
  <c r="AH219" i="1"/>
  <c r="AG219" i="1"/>
  <c r="AC219" i="1"/>
  <c r="AD219" i="1" s="1"/>
  <c r="Z219" i="1"/>
  <c r="AA219" i="1" s="1"/>
  <c r="W219" i="1"/>
  <c r="X219" i="1" s="1"/>
  <c r="AI218" i="1"/>
  <c r="AH218" i="1"/>
  <c r="AG218" i="1"/>
  <c r="AC218" i="1"/>
  <c r="AD218" i="1" s="1"/>
  <c r="Z218" i="1"/>
  <c r="AA218" i="1" s="1"/>
  <c r="W218" i="1"/>
  <c r="X218" i="1" s="1"/>
  <c r="AI217" i="1"/>
  <c r="AH217" i="1"/>
  <c r="AG217" i="1"/>
  <c r="AC217" i="1"/>
  <c r="AD217" i="1" s="1"/>
  <c r="Z217" i="1"/>
  <c r="AA217" i="1" s="1"/>
  <c r="W217" i="1"/>
  <c r="X217" i="1" s="1"/>
  <c r="AO215" i="1"/>
  <c r="AM215" i="1"/>
  <c r="AC215" i="1"/>
  <c r="AD215" i="1" s="1"/>
  <c r="Z215" i="1"/>
  <c r="AA215" i="1" s="1"/>
  <c r="W215" i="1"/>
  <c r="X215" i="1" s="1"/>
  <c r="AC214" i="1"/>
  <c r="AD214" i="1" s="1"/>
  <c r="Z214" i="1"/>
  <c r="AA214" i="1" s="1"/>
  <c r="W214" i="1"/>
  <c r="X214" i="1" s="1"/>
  <c r="BD212" i="1"/>
  <c r="BC212" i="1"/>
  <c r="BB212" i="1"/>
  <c r="BA212" i="1"/>
  <c r="AZ212" i="1"/>
  <c r="AO212" i="1"/>
  <c r="AM212" i="1"/>
  <c r="AC212" i="1"/>
  <c r="AD212" i="1" s="1"/>
  <c r="Z212" i="1"/>
  <c r="AA212" i="1" s="1"/>
  <c r="W212" i="1"/>
  <c r="X212" i="1" s="1"/>
  <c r="AI210" i="1"/>
  <c r="AH210" i="1"/>
  <c r="AG210" i="1"/>
  <c r="AC210" i="1"/>
  <c r="AD210" i="1" s="1"/>
  <c r="Z210" i="1"/>
  <c r="AA210" i="1" s="1"/>
  <c r="W210" i="1"/>
  <c r="X210" i="1" s="1"/>
  <c r="BD208" i="1"/>
  <c r="BC208" i="1"/>
  <c r="BB208" i="1"/>
  <c r="BA208" i="1"/>
  <c r="AZ208" i="1"/>
  <c r="AO208" i="1"/>
  <c r="AM208" i="1"/>
  <c r="AI208" i="1"/>
  <c r="AH208" i="1"/>
  <c r="AG208" i="1"/>
  <c r="AC208" i="1"/>
  <c r="AD208" i="1" s="1"/>
  <c r="Z208" i="1"/>
  <c r="AA208" i="1" s="1"/>
  <c r="W208" i="1"/>
  <c r="X208" i="1" s="1"/>
  <c r="AO206" i="1"/>
  <c r="AM206" i="1"/>
  <c r="AI206" i="1"/>
  <c r="AH206" i="1"/>
  <c r="AG206" i="1"/>
  <c r="AC206" i="1"/>
  <c r="AD206" i="1" s="1"/>
  <c r="Z206" i="1"/>
  <c r="AA206" i="1" s="1"/>
  <c r="Z205" i="1"/>
  <c r="AA205" i="1" s="1"/>
  <c r="AC205" i="1"/>
  <c r="AD205" i="1" s="1"/>
  <c r="W206" i="1"/>
  <c r="X206" i="1" s="1"/>
  <c r="BD205" i="1"/>
  <c r="BC205" i="1"/>
  <c r="BB205" i="1"/>
  <c r="BA205" i="1"/>
  <c r="AZ205" i="1"/>
  <c r="AO205" i="1"/>
  <c r="AM205" i="1"/>
  <c r="AI205" i="1"/>
  <c r="AH205" i="1"/>
  <c r="AG205" i="1"/>
  <c r="W205" i="1"/>
  <c r="X205" i="1" s="1"/>
  <c r="AO203" i="1"/>
  <c r="AM203" i="1"/>
  <c r="AI203" i="1"/>
  <c r="AH203" i="1"/>
  <c r="AG203" i="1"/>
  <c r="AC203" i="1"/>
  <c r="AD203" i="1" s="1"/>
  <c r="Z203" i="1"/>
  <c r="AA203" i="1" s="1"/>
  <c r="W203" i="1"/>
  <c r="X203" i="1" s="1"/>
  <c r="AO202" i="1"/>
  <c r="AM202" i="1"/>
  <c r="AI202" i="1"/>
  <c r="AH202" i="1"/>
  <c r="AG202" i="1"/>
  <c r="AC202" i="1"/>
  <c r="AD202" i="1" s="1"/>
  <c r="Z202" i="1"/>
  <c r="AA202" i="1" s="1"/>
  <c r="W202" i="1"/>
  <c r="X202" i="1" s="1"/>
  <c r="BD201" i="1"/>
  <c r="BC201" i="1"/>
  <c r="BB201" i="1"/>
  <c r="BA201" i="1"/>
  <c r="AZ201" i="1"/>
  <c r="AO201" i="1"/>
  <c r="AM201" i="1"/>
  <c r="AI201" i="1"/>
  <c r="AH201" i="1"/>
  <c r="AG201" i="1"/>
  <c r="AC201" i="1"/>
  <c r="AD201" i="1" s="1"/>
  <c r="Z201" i="1"/>
  <c r="AA201" i="1" s="1"/>
  <c r="W201" i="1"/>
  <c r="X201" i="1" s="1"/>
  <c r="AO198" i="1"/>
  <c r="AM198" i="1"/>
  <c r="AC198" i="1"/>
  <c r="AD198" i="1" s="1"/>
  <c r="Z198" i="1"/>
  <c r="AA198" i="1" s="1"/>
  <c r="W198" i="1"/>
  <c r="X198" i="1" s="1"/>
  <c r="AC196" i="1"/>
  <c r="AD196" i="1" s="1"/>
  <c r="Z196" i="1"/>
  <c r="AA196" i="1" s="1"/>
  <c r="AK196" i="1" s="1"/>
  <c r="W196" i="1"/>
  <c r="X196" i="1" s="1"/>
  <c r="BD195" i="1"/>
  <c r="BC195" i="1"/>
  <c r="BB195" i="1"/>
  <c r="BA195" i="1"/>
  <c r="AZ195" i="1"/>
  <c r="AO195" i="1"/>
  <c r="AM195" i="1"/>
  <c r="AC195" i="1"/>
  <c r="AD195" i="1" s="1"/>
  <c r="Z195" i="1"/>
  <c r="AA195" i="1" s="1"/>
  <c r="W195" i="1"/>
  <c r="X195" i="1" s="1"/>
  <c r="AI194" i="1"/>
  <c r="AH194" i="1"/>
  <c r="AG194" i="1"/>
  <c r="AC194" i="1"/>
  <c r="AD194" i="1" s="1"/>
  <c r="Z194" i="1"/>
  <c r="AA194" i="1" s="1"/>
  <c r="W194" i="1"/>
  <c r="X194" i="1" s="1"/>
  <c r="AO192" i="1"/>
  <c r="AM192" i="1"/>
  <c r="AC192" i="1"/>
  <c r="AD192" i="1" s="1"/>
  <c r="Z192" i="1"/>
  <c r="AA192" i="1" s="1"/>
  <c r="W192" i="1"/>
  <c r="X192" i="1" s="1"/>
  <c r="AC191" i="1"/>
  <c r="AD191" i="1" s="1"/>
  <c r="Z191" i="1"/>
  <c r="AA191" i="1" s="1"/>
  <c r="AK191" i="1" s="1"/>
  <c r="Z187" i="1"/>
  <c r="AA187" i="1" s="1"/>
  <c r="AC187" i="1"/>
  <c r="AD187" i="1" s="1"/>
  <c r="Z189" i="1"/>
  <c r="AA189" i="1" s="1"/>
  <c r="AC189" i="1"/>
  <c r="AD189" i="1" s="1"/>
  <c r="W191" i="1"/>
  <c r="X191" i="1" s="1"/>
  <c r="BD189" i="1"/>
  <c r="BC189" i="1"/>
  <c r="BB189" i="1"/>
  <c r="BA189" i="1"/>
  <c r="AZ189" i="1"/>
  <c r="AO189" i="1"/>
  <c r="AM189" i="1"/>
  <c r="W189" i="1"/>
  <c r="X189" i="1" s="1"/>
  <c r="AI187" i="1"/>
  <c r="AH187" i="1"/>
  <c r="AG187" i="1"/>
  <c r="W187" i="1"/>
  <c r="X187" i="1" s="1"/>
  <c r="BD185" i="1"/>
  <c r="BC185" i="1"/>
  <c r="BB185" i="1"/>
  <c r="BA185" i="1"/>
  <c r="AZ185" i="1"/>
  <c r="AO185" i="1"/>
  <c r="AM185" i="1"/>
  <c r="AI185" i="1"/>
  <c r="AH185" i="1"/>
  <c r="AG185" i="1"/>
  <c r="AC185" i="1"/>
  <c r="AD185" i="1" s="1"/>
  <c r="Z185" i="1"/>
  <c r="AA185" i="1" s="1"/>
  <c r="W185" i="1"/>
  <c r="X185" i="1" s="1"/>
  <c r="AO183" i="1"/>
  <c r="AM183" i="1"/>
  <c r="AC183" i="1"/>
  <c r="AD183" i="1" s="1"/>
  <c r="Z183" i="1"/>
  <c r="AA183" i="1" s="1"/>
  <c r="W183" i="1"/>
  <c r="X183" i="1" s="1"/>
  <c r="AC182" i="1"/>
  <c r="AD182" i="1" s="1"/>
  <c r="Z182" i="1"/>
  <c r="AA182" i="1" s="1"/>
  <c r="W182" i="1"/>
  <c r="X182" i="1" s="1"/>
  <c r="BD181" i="1"/>
  <c r="BC181" i="1"/>
  <c r="BB181" i="1"/>
  <c r="BA181" i="1"/>
  <c r="AZ181" i="1"/>
  <c r="AO181" i="1"/>
  <c r="AM181" i="1"/>
  <c r="AC181" i="1"/>
  <c r="AD181" i="1" s="1"/>
  <c r="Z181" i="1"/>
  <c r="AA181" i="1" s="1"/>
  <c r="W181" i="1"/>
  <c r="X181" i="1" s="1"/>
  <c r="AI178" i="1"/>
  <c r="AH178" i="1"/>
  <c r="AG178" i="1"/>
  <c r="AC178" i="1"/>
  <c r="AD178" i="1" s="1"/>
  <c r="Z178" i="1"/>
  <c r="AA178" i="1" s="1"/>
  <c r="W178" i="1"/>
  <c r="X178" i="1" s="1"/>
  <c r="BD176" i="1"/>
  <c r="BC176" i="1"/>
  <c r="BB176" i="1"/>
  <c r="BA176" i="1"/>
  <c r="AZ176" i="1"/>
  <c r="AO176" i="1"/>
  <c r="AM176" i="1"/>
  <c r="AI176" i="1"/>
  <c r="AH176" i="1"/>
  <c r="AG176" i="1"/>
  <c r="AC176" i="1"/>
  <c r="AD176" i="1" s="1"/>
  <c r="Z176" i="1"/>
  <c r="AA176" i="1" s="1"/>
  <c r="W176" i="1"/>
  <c r="X176" i="1" s="1"/>
  <c r="AO173" i="1"/>
  <c r="AM173" i="1"/>
  <c r="AC173" i="1"/>
  <c r="AD173" i="1" s="1"/>
  <c r="Z173" i="1"/>
  <c r="AA173" i="1" s="1"/>
  <c r="W173" i="1"/>
  <c r="X173" i="1" s="1"/>
  <c r="AC171" i="1"/>
  <c r="AD171" i="1" s="1"/>
  <c r="Z171" i="1"/>
  <c r="AA171" i="1" s="1"/>
  <c r="W171" i="1"/>
  <c r="X171" i="1" s="1"/>
  <c r="BD170" i="1"/>
  <c r="BC170" i="1"/>
  <c r="BB170" i="1"/>
  <c r="BA170" i="1"/>
  <c r="AZ170" i="1"/>
  <c r="AO170" i="1"/>
  <c r="AM170" i="1"/>
  <c r="AC170" i="1"/>
  <c r="AD170" i="1" s="1"/>
  <c r="Z170" i="1"/>
  <c r="AA170" i="1" s="1"/>
  <c r="W170" i="1"/>
  <c r="X170" i="1" s="1"/>
  <c r="AI169" i="1"/>
  <c r="AH169" i="1"/>
  <c r="AG169" i="1"/>
  <c r="AC169" i="1"/>
  <c r="AD169" i="1" s="1"/>
  <c r="Z169" i="1"/>
  <c r="AA169" i="1" s="1"/>
  <c r="W169" i="1"/>
  <c r="X169" i="1" s="1"/>
  <c r="BD167" i="1"/>
  <c r="BC167" i="1"/>
  <c r="BB167" i="1"/>
  <c r="BA167" i="1"/>
  <c r="AZ167" i="1"/>
  <c r="AO167" i="1"/>
  <c r="AM167" i="1"/>
  <c r="AI167" i="1"/>
  <c r="AH167" i="1"/>
  <c r="AG167" i="1"/>
  <c r="AC167" i="1"/>
  <c r="AD167" i="1" s="1"/>
  <c r="Z167" i="1"/>
  <c r="AA167" i="1" s="1"/>
  <c r="W167" i="1"/>
  <c r="X167" i="1" s="1"/>
  <c r="AI166" i="1"/>
  <c r="AH166" i="1"/>
  <c r="AG166" i="1"/>
  <c r="AC166" i="1"/>
  <c r="AD166" i="1" s="1"/>
  <c r="Z166" i="1"/>
  <c r="AA166" i="1" s="1"/>
  <c r="W166" i="1"/>
  <c r="X166" i="1" s="1"/>
  <c r="AI165" i="1"/>
  <c r="AH165" i="1"/>
  <c r="AG165" i="1"/>
  <c r="AC165" i="1"/>
  <c r="AD165" i="1" s="1"/>
  <c r="Z165" i="1"/>
  <c r="AA165" i="1" s="1"/>
  <c r="W165" i="1"/>
  <c r="X165" i="1" s="1"/>
  <c r="AO163" i="1"/>
  <c r="AM163" i="1"/>
  <c r="AC163" i="1"/>
  <c r="AD163" i="1" s="1"/>
  <c r="Z163" i="1"/>
  <c r="AA163" i="1" s="1"/>
  <c r="AK163" i="1" s="1"/>
  <c r="W163" i="1"/>
  <c r="X163" i="1" s="1"/>
  <c r="AC162" i="1"/>
  <c r="AD162" i="1" s="1"/>
  <c r="Z162" i="1"/>
  <c r="AA162" i="1" s="1"/>
  <c r="W162" i="1"/>
  <c r="X162" i="1" s="1"/>
  <c r="BD160" i="1"/>
  <c r="BC160" i="1"/>
  <c r="BB160" i="1"/>
  <c r="BA160" i="1"/>
  <c r="AZ160" i="1"/>
  <c r="AO160" i="1"/>
  <c r="AM160" i="1"/>
  <c r="AC160" i="1"/>
  <c r="AD160" i="1" s="1"/>
  <c r="Z160" i="1"/>
  <c r="AA160" i="1" s="1"/>
  <c r="W160" i="1"/>
  <c r="X160" i="1" s="1"/>
  <c r="AI158" i="1"/>
  <c r="AH158" i="1"/>
  <c r="AG158" i="1"/>
  <c r="AC158" i="1"/>
  <c r="AD158" i="1" s="1"/>
  <c r="Z158" i="1"/>
  <c r="AA158" i="1" s="1"/>
  <c r="W158" i="1"/>
  <c r="X158" i="1" s="1"/>
  <c r="BD156" i="1"/>
  <c r="BC156" i="1"/>
  <c r="BB156" i="1"/>
  <c r="BA156" i="1"/>
  <c r="AZ156" i="1"/>
  <c r="AO156" i="1"/>
  <c r="AM156" i="1"/>
  <c r="AI156" i="1"/>
  <c r="AH156" i="1"/>
  <c r="AG156" i="1"/>
  <c r="AC156" i="1"/>
  <c r="AD156" i="1" s="1"/>
  <c r="Z156" i="1"/>
  <c r="AA156" i="1" s="1"/>
  <c r="W156" i="1"/>
  <c r="X156" i="1" s="1"/>
  <c r="AI155" i="1"/>
  <c r="AH155" i="1"/>
  <c r="AG155" i="1"/>
  <c r="AC155" i="1"/>
  <c r="AD155" i="1" s="1"/>
  <c r="Z155" i="1"/>
  <c r="AA155" i="1" s="1"/>
  <c r="W155" i="1"/>
  <c r="X155" i="1" s="1"/>
  <c r="BD153" i="1"/>
  <c r="BC153" i="1"/>
  <c r="BB153" i="1"/>
  <c r="BA153" i="1"/>
  <c r="AZ153" i="1"/>
  <c r="AO153" i="1"/>
  <c r="AM153" i="1"/>
  <c r="AI153" i="1"/>
  <c r="AH153" i="1"/>
  <c r="AG153" i="1"/>
  <c r="AC153" i="1"/>
  <c r="AD153" i="1" s="1"/>
  <c r="Z153" i="1"/>
  <c r="AA153" i="1" s="1"/>
  <c r="W153" i="1"/>
  <c r="X153" i="1" s="1"/>
  <c r="AO151" i="1"/>
  <c r="AM151" i="1"/>
  <c r="AI151" i="1"/>
  <c r="AH151" i="1"/>
  <c r="AG151" i="1"/>
  <c r="AC151" i="1"/>
  <c r="AD151" i="1" s="1"/>
  <c r="Z151" i="1"/>
  <c r="AA151" i="1" s="1"/>
  <c r="W151" i="1"/>
  <c r="X151" i="1" s="1"/>
  <c r="AO150" i="1"/>
  <c r="AM150" i="1"/>
  <c r="AI150" i="1"/>
  <c r="AH150" i="1"/>
  <c r="AG150" i="1"/>
  <c r="AC150" i="1"/>
  <c r="AD150" i="1" s="1"/>
  <c r="Z150" i="1"/>
  <c r="AA150" i="1" s="1"/>
  <c r="W150" i="1"/>
  <c r="X150" i="1" s="1"/>
  <c r="AO149" i="1"/>
  <c r="AM149" i="1"/>
  <c r="AI149" i="1"/>
  <c r="AH149" i="1"/>
  <c r="AG149" i="1"/>
  <c r="AC149" i="1"/>
  <c r="AD149" i="1" s="1"/>
  <c r="Z149" i="1"/>
  <c r="AA149" i="1" s="1"/>
  <c r="W149" i="1"/>
  <c r="X149" i="1" s="1"/>
  <c r="AO148" i="1"/>
  <c r="AM148" i="1"/>
  <c r="AI148" i="1"/>
  <c r="AH148" i="1"/>
  <c r="AG148" i="1"/>
  <c r="AC148" i="1"/>
  <c r="AD148" i="1" s="1"/>
  <c r="Z148" i="1"/>
  <c r="AA148" i="1" s="1"/>
  <c r="W148" i="1"/>
  <c r="X148" i="1" s="1"/>
  <c r="BD147" i="1"/>
  <c r="BC147" i="1"/>
  <c r="BB147" i="1"/>
  <c r="BA147" i="1"/>
  <c r="AZ147" i="1"/>
  <c r="AO147" i="1"/>
  <c r="AM147" i="1"/>
  <c r="AI147" i="1"/>
  <c r="AH147" i="1"/>
  <c r="AG147" i="1"/>
  <c r="AC147" i="1"/>
  <c r="AD147" i="1" s="1"/>
  <c r="Z147" i="1"/>
  <c r="AA147" i="1" s="1"/>
  <c r="W147" i="1"/>
  <c r="X147" i="1" s="1"/>
  <c r="BD144" i="1"/>
  <c r="BC144" i="1"/>
  <c r="BB144" i="1"/>
  <c r="BA144" i="1"/>
  <c r="AZ144" i="1"/>
  <c r="AO144" i="1"/>
  <c r="AM144" i="1"/>
  <c r="AI144" i="1"/>
  <c r="AH144" i="1"/>
  <c r="AG144" i="1"/>
  <c r="W144" i="1"/>
  <c r="X144" i="1" s="1"/>
  <c r="AI143" i="1"/>
  <c r="AH143" i="1"/>
  <c r="AG143" i="1"/>
  <c r="AC143" i="1"/>
  <c r="AD143" i="1" s="1"/>
  <c r="Z143" i="1"/>
  <c r="AA143" i="1" s="1"/>
  <c r="W143" i="1"/>
  <c r="X143" i="1" s="1"/>
  <c r="AI142" i="1"/>
  <c r="AH142" i="1"/>
  <c r="AG142" i="1"/>
  <c r="W142" i="1"/>
  <c r="X142" i="1" s="1"/>
  <c r="AI141" i="1"/>
  <c r="AH141" i="1"/>
  <c r="AG141" i="1"/>
  <c r="W141" i="1"/>
  <c r="X141" i="1" s="1"/>
  <c r="AI140" i="1"/>
  <c r="AH140" i="1"/>
  <c r="AG140" i="1"/>
  <c r="W140" i="1"/>
  <c r="X140" i="1" s="1"/>
  <c r="AI138" i="1"/>
  <c r="AH138" i="1"/>
  <c r="AG138" i="1"/>
  <c r="AC138" i="1"/>
  <c r="AD138" i="1" s="1"/>
  <c r="Z138" i="1"/>
  <c r="AA138" i="1" s="1"/>
  <c r="W138" i="1"/>
  <c r="X138" i="1" s="1"/>
  <c r="AI137" i="1"/>
  <c r="AH137" i="1"/>
  <c r="AG137" i="1"/>
  <c r="AC137" i="1"/>
  <c r="AD137" i="1" s="1"/>
  <c r="Z137" i="1"/>
  <c r="AA137" i="1" s="1"/>
  <c r="W137" i="1"/>
  <c r="X137" i="1" s="1"/>
  <c r="AI136" i="1"/>
  <c r="AH136" i="1"/>
  <c r="AG136" i="1"/>
  <c r="AC136" i="1"/>
  <c r="AD136" i="1" s="1"/>
  <c r="Z136" i="1"/>
  <c r="AA136" i="1" s="1"/>
  <c r="W136" i="1"/>
  <c r="X136" i="1" s="1"/>
  <c r="BD135" i="1"/>
  <c r="BC135" i="1"/>
  <c r="BB135" i="1"/>
  <c r="BA135" i="1"/>
  <c r="AZ135" i="1"/>
  <c r="AO135" i="1"/>
  <c r="AM135" i="1"/>
  <c r="AI135" i="1"/>
  <c r="AH135" i="1"/>
  <c r="AG135" i="1"/>
  <c r="AC135" i="1"/>
  <c r="AD135" i="1" s="1"/>
  <c r="Z135" i="1"/>
  <c r="AA135" i="1" s="1"/>
  <c r="W135" i="1"/>
  <c r="X135" i="1" s="1"/>
  <c r="AI134" i="1"/>
  <c r="AH134" i="1"/>
  <c r="AG134" i="1"/>
  <c r="AC134" i="1"/>
  <c r="AD134" i="1" s="1"/>
  <c r="Z134" i="1"/>
  <c r="AA134" i="1" s="1"/>
  <c r="W134" i="1"/>
  <c r="X134" i="1" s="1"/>
  <c r="AI133" i="1"/>
  <c r="AH133" i="1"/>
  <c r="AG133" i="1"/>
  <c r="AC133" i="1"/>
  <c r="AD133" i="1" s="1"/>
  <c r="Z133" i="1"/>
  <c r="AA133" i="1" s="1"/>
  <c r="W133" i="1"/>
  <c r="X133" i="1" s="1"/>
  <c r="AI132" i="1"/>
  <c r="AH132" i="1"/>
  <c r="AG132" i="1"/>
  <c r="AC132" i="1"/>
  <c r="AD132" i="1" s="1"/>
  <c r="Z132" i="1"/>
  <c r="AA132" i="1" s="1"/>
  <c r="W132" i="1"/>
  <c r="X132" i="1" s="1"/>
  <c r="AI130" i="1"/>
  <c r="AH130" i="1"/>
  <c r="AG130" i="1"/>
  <c r="AC130" i="1"/>
  <c r="AD130" i="1" s="1"/>
  <c r="Z130" i="1"/>
  <c r="AA130" i="1" s="1"/>
  <c r="W130" i="1"/>
  <c r="X130" i="1" s="1"/>
  <c r="AO129" i="1"/>
  <c r="AM129" i="1"/>
  <c r="AI129" i="1"/>
  <c r="AH129" i="1"/>
  <c r="AG129" i="1"/>
  <c r="AC129" i="1"/>
  <c r="AD129" i="1" s="1"/>
  <c r="Z129" i="1"/>
  <c r="AA129" i="1" s="1"/>
  <c r="W129" i="1"/>
  <c r="X129" i="1" s="1"/>
  <c r="BD128" i="1"/>
  <c r="BC128" i="1"/>
  <c r="BB128" i="1"/>
  <c r="BA128" i="1"/>
  <c r="AZ128" i="1"/>
  <c r="AO128" i="1"/>
  <c r="AM128" i="1"/>
  <c r="AI128" i="1"/>
  <c r="AH128" i="1"/>
  <c r="AG128" i="1"/>
  <c r="AC128" i="1"/>
  <c r="AD128" i="1" s="1"/>
  <c r="Z128" i="1"/>
  <c r="AA128" i="1" s="1"/>
  <c r="W128" i="1"/>
  <c r="X128" i="1" s="1"/>
  <c r="AI127" i="1"/>
  <c r="AH127" i="1"/>
  <c r="AG127" i="1"/>
  <c r="AC127" i="1"/>
  <c r="AD127" i="1" s="1"/>
  <c r="Z127" i="1"/>
  <c r="AA127" i="1" s="1"/>
  <c r="W127" i="1"/>
  <c r="X127" i="1" s="1"/>
  <c r="AI126" i="1"/>
  <c r="AH126" i="1"/>
  <c r="AG126" i="1"/>
  <c r="AC126" i="1"/>
  <c r="AD126" i="1" s="1"/>
  <c r="Z126" i="1"/>
  <c r="AA126" i="1" s="1"/>
  <c r="W126" i="1"/>
  <c r="X126" i="1" s="1"/>
  <c r="AI125" i="1"/>
  <c r="AH125" i="1"/>
  <c r="AG125" i="1"/>
  <c r="AC125" i="1"/>
  <c r="AD125" i="1" s="1"/>
  <c r="Z125" i="1"/>
  <c r="AA125" i="1" s="1"/>
  <c r="W125" i="1"/>
  <c r="X125" i="1" s="1"/>
  <c r="AI124" i="1"/>
  <c r="AH124" i="1"/>
  <c r="AG124" i="1"/>
  <c r="AC124" i="1"/>
  <c r="AD124" i="1" s="1"/>
  <c r="Z124" i="1"/>
  <c r="AA124" i="1" s="1"/>
  <c r="W124" i="1"/>
  <c r="X124" i="1" s="1"/>
  <c r="AI123" i="1"/>
  <c r="AH123" i="1"/>
  <c r="AG123" i="1"/>
  <c r="AC123" i="1"/>
  <c r="AD123" i="1" s="1"/>
  <c r="Z123" i="1"/>
  <c r="AA123" i="1" s="1"/>
  <c r="W123" i="1"/>
  <c r="X123" i="1" s="1"/>
  <c r="AI122" i="1"/>
  <c r="AH122" i="1"/>
  <c r="AG122" i="1"/>
  <c r="AC122" i="1"/>
  <c r="AD122" i="1" s="1"/>
  <c r="Z122" i="1"/>
  <c r="AA122" i="1" s="1"/>
  <c r="W122" i="1"/>
  <c r="X122" i="1" s="1"/>
  <c r="AI121" i="1"/>
  <c r="AH121" i="1"/>
  <c r="AG121" i="1"/>
  <c r="AC121" i="1"/>
  <c r="AD121" i="1" s="1"/>
  <c r="Z121" i="1"/>
  <c r="AA121" i="1" s="1"/>
  <c r="W121" i="1"/>
  <c r="X121" i="1" s="1"/>
  <c r="AI120" i="1"/>
  <c r="AH120" i="1"/>
  <c r="AG120" i="1"/>
  <c r="AC120" i="1"/>
  <c r="AD120" i="1" s="1"/>
  <c r="Z120" i="1"/>
  <c r="AA120" i="1" s="1"/>
  <c r="W120" i="1"/>
  <c r="X120" i="1" s="1"/>
  <c r="AI119" i="1"/>
  <c r="AH119" i="1"/>
  <c r="AG119" i="1"/>
  <c r="AC119" i="1"/>
  <c r="AD119" i="1" s="1"/>
  <c r="Z119" i="1"/>
  <c r="AA119" i="1" s="1"/>
  <c r="W119" i="1"/>
  <c r="X119" i="1" s="1"/>
  <c r="AI118" i="1"/>
  <c r="AH118" i="1"/>
  <c r="AG118" i="1"/>
  <c r="AC118" i="1"/>
  <c r="AD118" i="1" s="1"/>
  <c r="Z118" i="1"/>
  <c r="AA118" i="1" s="1"/>
  <c r="W118" i="1"/>
  <c r="X118" i="1" s="1"/>
  <c r="AO116" i="1"/>
  <c r="AM116" i="1"/>
  <c r="AI116" i="1"/>
  <c r="AH116" i="1"/>
  <c r="AG116" i="1"/>
  <c r="AC116" i="1"/>
  <c r="AD116" i="1" s="1"/>
  <c r="Z116" i="1"/>
  <c r="AA116" i="1" s="1"/>
  <c r="Z115" i="1"/>
  <c r="AA115" i="1" s="1"/>
  <c r="AC115" i="1"/>
  <c r="AD115" i="1" s="1"/>
  <c r="W116" i="1"/>
  <c r="X116" i="1" s="1"/>
  <c r="BD115" i="1"/>
  <c r="BC115" i="1"/>
  <c r="BB115" i="1"/>
  <c r="BA115" i="1"/>
  <c r="AZ115" i="1"/>
  <c r="AO115" i="1"/>
  <c r="AM115" i="1"/>
  <c r="AI115" i="1"/>
  <c r="AH115" i="1"/>
  <c r="AG115" i="1"/>
  <c r="W115" i="1"/>
  <c r="X115" i="1" s="1"/>
  <c r="AI113" i="1"/>
  <c r="AH113" i="1"/>
  <c r="AG113" i="1"/>
  <c r="AC113" i="1"/>
  <c r="AD113" i="1" s="1"/>
  <c r="Z113" i="1"/>
  <c r="AA113" i="1" s="1"/>
  <c r="W113" i="1"/>
  <c r="X113" i="1" s="1"/>
  <c r="BD112" i="1"/>
  <c r="BC112" i="1"/>
  <c r="BB112" i="1"/>
  <c r="BA112" i="1"/>
  <c r="AZ112" i="1"/>
  <c r="AO112" i="1"/>
  <c r="AM112" i="1"/>
  <c r="AI112" i="1"/>
  <c r="AH112" i="1"/>
  <c r="AG112" i="1"/>
  <c r="AC112" i="1"/>
  <c r="AD112" i="1" s="1"/>
  <c r="Z112" i="1"/>
  <c r="AA112" i="1" s="1"/>
  <c r="W112" i="1"/>
  <c r="X112" i="1" s="1"/>
  <c r="AI111" i="1"/>
  <c r="AH111" i="1"/>
  <c r="AG111" i="1"/>
  <c r="AC111" i="1"/>
  <c r="AD111" i="1" s="1"/>
  <c r="Z111" i="1"/>
  <c r="AA111" i="1" s="1"/>
  <c r="W111" i="1"/>
  <c r="X111" i="1" s="1"/>
  <c r="AI109" i="1"/>
  <c r="AH109" i="1"/>
  <c r="AG109" i="1"/>
  <c r="AC109" i="1"/>
  <c r="AD109" i="1" s="1"/>
  <c r="Z109" i="1"/>
  <c r="AA109" i="1" s="1"/>
  <c r="W109" i="1"/>
  <c r="X109" i="1" s="1"/>
  <c r="BD107" i="1"/>
  <c r="BC107" i="1"/>
  <c r="BB107" i="1"/>
  <c r="BA107" i="1"/>
  <c r="AZ107" i="1"/>
  <c r="AO107" i="1"/>
  <c r="AM107" i="1"/>
  <c r="AI107" i="1"/>
  <c r="AH107" i="1"/>
  <c r="AG107" i="1"/>
  <c r="AC107" i="1"/>
  <c r="AD107" i="1" s="1"/>
  <c r="Z107" i="1"/>
  <c r="AA107" i="1" s="1"/>
  <c r="W107" i="1"/>
  <c r="X107" i="1" s="1"/>
  <c r="AO105" i="1"/>
  <c r="AM105" i="1"/>
  <c r="AC105" i="1"/>
  <c r="AD105" i="1" s="1"/>
  <c r="Z105" i="1"/>
  <c r="AA105" i="1" s="1"/>
  <c r="W105" i="1"/>
  <c r="X105" i="1" s="1"/>
  <c r="AC104" i="1"/>
  <c r="AD104" i="1" s="1"/>
  <c r="Z104" i="1"/>
  <c r="AA104" i="1" s="1"/>
  <c r="W104" i="1"/>
  <c r="X104" i="1" s="1"/>
  <c r="BD102" i="1"/>
  <c r="BC102" i="1"/>
  <c r="BB102" i="1"/>
  <c r="BA102" i="1"/>
  <c r="AZ102" i="1"/>
  <c r="AO102" i="1"/>
  <c r="AM102" i="1"/>
  <c r="AC102" i="1"/>
  <c r="AD102" i="1" s="1"/>
  <c r="Z102" i="1"/>
  <c r="AA102" i="1" s="1"/>
  <c r="AK102" i="1" s="1"/>
  <c r="W102" i="1"/>
  <c r="X102" i="1" s="1"/>
  <c r="AI100" i="1"/>
  <c r="AH100" i="1"/>
  <c r="AG100" i="1"/>
  <c r="AC100" i="1"/>
  <c r="AD100" i="1" s="1"/>
  <c r="Z100" i="1"/>
  <c r="AA100" i="1" s="1"/>
  <c r="W100" i="1"/>
  <c r="X100" i="1" s="1"/>
  <c r="AO98" i="1"/>
  <c r="AM98" i="1"/>
  <c r="AI98" i="1"/>
  <c r="AH98" i="1"/>
  <c r="AG98" i="1"/>
  <c r="AC98" i="1"/>
  <c r="AD98" i="1" s="1"/>
  <c r="Z98" i="1"/>
  <c r="AA98" i="1" s="1"/>
  <c r="W98" i="1"/>
  <c r="X98" i="1" s="1"/>
  <c r="AO97" i="1"/>
  <c r="AM97" i="1"/>
  <c r="AI97" i="1"/>
  <c r="AH97" i="1"/>
  <c r="AG97" i="1"/>
  <c r="AC97" i="1"/>
  <c r="AD97" i="1" s="1"/>
  <c r="Z97" i="1"/>
  <c r="AA97" i="1" s="1"/>
  <c r="W97" i="1"/>
  <c r="X97" i="1" s="1"/>
  <c r="BD96" i="1"/>
  <c r="BC96" i="1"/>
  <c r="BB96" i="1"/>
  <c r="BA96" i="1"/>
  <c r="AZ96" i="1"/>
  <c r="AO96" i="1"/>
  <c r="AM96" i="1"/>
  <c r="AI96" i="1"/>
  <c r="AH96" i="1"/>
  <c r="AG96" i="1"/>
  <c r="AC96" i="1"/>
  <c r="AD96" i="1" s="1"/>
  <c r="Z96" i="1"/>
  <c r="AA96" i="1" s="1"/>
  <c r="W96" i="1"/>
  <c r="X96" i="1" s="1"/>
  <c r="AO94" i="1"/>
  <c r="AM94" i="1"/>
  <c r="AC94" i="1"/>
  <c r="AD94" i="1" s="1"/>
  <c r="Z94" i="1"/>
  <c r="AA94" i="1" s="1"/>
  <c r="AK94" i="1" s="1"/>
  <c r="W94" i="1"/>
  <c r="X94" i="1" s="1"/>
  <c r="AC93" i="1"/>
  <c r="AD93" i="1" s="1"/>
  <c r="Z93" i="1"/>
  <c r="AA93" i="1" s="1"/>
  <c r="W93" i="1"/>
  <c r="X93" i="1" s="1"/>
  <c r="BD91" i="1"/>
  <c r="BC91" i="1"/>
  <c r="BB91" i="1"/>
  <c r="BA91" i="1"/>
  <c r="AZ91" i="1"/>
  <c r="AO91" i="1"/>
  <c r="AM91" i="1"/>
  <c r="AC91" i="1"/>
  <c r="AD91" i="1" s="1"/>
  <c r="Z91" i="1"/>
  <c r="AA91" i="1" s="1"/>
  <c r="W91" i="1"/>
  <c r="X91" i="1" s="1"/>
  <c r="AI89" i="1"/>
  <c r="AH89" i="1"/>
  <c r="AG89" i="1"/>
  <c r="AC89" i="1"/>
  <c r="AD89" i="1" s="1"/>
  <c r="Z89" i="1"/>
  <c r="AA89" i="1" s="1"/>
  <c r="W89" i="1"/>
  <c r="X89" i="1" s="1"/>
  <c r="BD87" i="1"/>
  <c r="BC87" i="1"/>
  <c r="BB87" i="1"/>
  <c r="BA87" i="1"/>
  <c r="AZ87" i="1"/>
  <c r="AO87" i="1"/>
  <c r="AM87" i="1"/>
  <c r="AI87" i="1"/>
  <c r="AH87" i="1"/>
  <c r="AG87" i="1"/>
  <c r="AC87" i="1"/>
  <c r="AD87" i="1" s="1"/>
  <c r="Z87" i="1"/>
  <c r="AA87" i="1" s="1"/>
  <c r="W87" i="1"/>
  <c r="X87" i="1" s="1"/>
  <c r="AI86" i="1"/>
  <c r="AH86" i="1"/>
  <c r="AG86" i="1"/>
  <c r="AC86" i="1"/>
  <c r="AD86" i="1" s="1"/>
  <c r="Z86" i="1"/>
  <c r="AA86" i="1" s="1"/>
  <c r="W86" i="1"/>
  <c r="X86" i="1" s="1"/>
  <c r="AI85" i="1"/>
  <c r="AH85" i="1"/>
  <c r="AG85" i="1"/>
  <c r="AC85" i="1"/>
  <c r="AD85" i="1" s="1"/>
  <c r="Z85" i="1"/>
  <c r="AA85" i="1" s="1"/>
  <c r="W85" i="1"/>
  <c r="X85" i="1" s="1"/>
  <c r="AI83" i="1"/>
  <c r="AH83" i="1"/>
  <c r="AG83" i="1"/>
  <c r="AC83" i="1"/>
  <c r="AD83" i="1" s="1"/>
  <c r="Z83" i="1"/>
  <c r="AA83" i="1" s="1"/>
  <c r="W83" i="1"/>
  <c r="X83" i="1" s="1"/>
  <c r="AI82" i="1"/>
  <c r="AH82" i="1"/>
  <c r="AG82" i="1"/>
  <c r="AC82" i="1"/>
  <c r="AD82" i="1" s="1"/>
  <c r="Z82" i="1"/>
  <c r="AA82" i="1" s="1"/>
  <c r="W82" i="1"/>
  <c r="X82" i="1" s="1"/>
  <c r="AO81" i="1"/>
  <c r="AM81" i="1"/>
  <c r="AI81" i="1"/>
  <c r="AH81" i="1"/>
  <c r="AG81" i="1"/>
  <c r="AC81" i="1"/>
  <c r="AD81" i="1" s="1"/>
  <c r="Z81" i="1"/>
  <c r="AA81" i="1" s="1"/>
  <c r="W81" i="1"/>
  <c r="X81" i="1" s="1"/>
  <c r="BD80" i="1"/>
  <c r="BC80" i="1"/>
  <c r="BB80" i="1"/>
  <c r="BA80" i="1"/>
  <c r="AZ80" i="1"/>
  <c r="AO80" i="1"/>
  <c r="AM80" i="1"/>
  <c r="AI80" i="1"/>
  <c r="AH80" i="1"/>
  <c r="AG80" i="1"/>
  <c r="AC80" i="1"/>
  <c r="AD80" i="1" s="1"/>
  <c r="Z80" i="1"/>
  <c r="AA80" i="1" s="1"/>
  <c r="W80" i="1"/>
  <c r="X80" i="1" s="1"/>
  <c r="AI78" i="1"/>
  <c r="AH78" i="1"/>
  <c r="AG78" i="1"/>
  <c r="AC78" i="1"/>
  <c r="AD78" i="1" s="1"/>
  <c r="Z78" i="1"/>
  <c r="AA78" i="1" s="1"/>
  <c r="Z76" i="1"/>
  <c r="AA76" i="1" s="1"/>
  <c r="AC76" i="1"/>
  <c r="AD76" i="1" s="1"/>
  <c r="W78" i="1"/>
  <c r="X78" i="1" s="1"/>
  <c r="BD77" i="1"/>
  <c r="BC77" i="1"/>
  <c r="BB77" i="1"/>
  <c r="BA77" i="1"/>
  <c r="AZ77" i="1"/>
  <c r="AO77" i="1"/>
  <c r="AM77" i="1"/>
  <c r="AI77" i="1"/>
  <c r="AH77" i="1"/>
  <c r="AG77" i="1"/>
  <c r="AO76" i="1"/>
  <c r="AM76" i="1"/>
  <c r="AI76" i="1"/>
  <c r="AH76" i="1"/>
  <c r="AG76" i="1"/>
  <c r="W76" i="1"/>
  <c r="X76" i="1" s="1"/>
  <c r="BD74" i="1"/>
  <c r="BC74" i="1"/>
  <c r="BB74" i="1"/>
  <c r="BA74" i="1"/>
  <c r="AZ74" i="1"/>
  <c r="AO74" i="1"/>
  <c r="AI74" i="1"/>
  <c r="AH74" i="1"/>
  <c r="AG74" i="1"/>
  <c r="AI70" i="1"/>
  <c r="AH70" i="1"/>
  <c r="AG70" i="1"/>
  <c r="AC70" i="1"/>
  <c r="AD70" i="1" s="1"/>
  <c r="Z70" i="1"/>
  <c r="AA70" i="1" s="1"/>
  <c r="Z69" i="1"/>
  <c r="AA69" i="1" s="1"/>
  <c r="AC69" i="1"/>
  <c r="AD69" i="1" s="1"/>
  <c r="X70" i="1"/>
  <c r="AI69" i="1"/>
  <c r="AH69" i="1"/>
  <c r="AG69" i="1"/>
  <c r="X69" i="1"/>
  <c r="BD67" i="1"/>
  <c r="BC67" i="1"/>
  <c r="BB67" i="1"/>
  <c r="BA67" i="1"/>
  <c r="AZ67" i="1"/>
  <c r="AO67" i="1"/>
  <c r="AM67" i="1"/>
  <c r="AI67" i="1"/>
  <c r="AH67" i="1"/>
  <c r="AG67" i="1"/>
  <c r="AC67" i="1"/>
  <c r="AD67" i="1" s="1"/>
  <c r="Z67" i="1"/>
  <c r="AA67" i="1" s="1"/>
  <c r="W67" i="1"/>
  <c r="X67" i="1" s="1"/>
  <c r="Z65" i="1"/>
  <c r="AA65" i="1" s="1"/>
  <c r="AC65" i="1"/>
  <c r="AD65" i="1" s="1"/>
  <c r="AI65" i="1"/>
  <c r="AH65" i="1"/>
  <c r="AG65" i="1"/>
  <c r="W65" i="1"/>
  <c r="X65" i="1" s="1"/>
  <c r="AI64" i="1"/>
  <c r="AH64" i="1"/>
  <c r="AG64" i="1"/>
  <c r="AC64" i="1"/>
  <c r="AD64" i="1" s="1"/>
  <c r="Z64" i="1"/>
  <c r="AA64" i="1" s="1"/>
  <c r="W64" i="1"/>
  <c r="X64" i="1" s="1"/>
  <c r="AI63" i="1"/>
  <c r="AH63" i="1"/>
  <c r="AG63" i="1"/>
  <c r="AC63" i="1"/>
  <c r="AD63" i="1" s="1"/>
  <c r="Z63" i="1"/>
  <c r="AA63" i="1" s="1"/>
  <c r="W63" i="1"/>
  <c r="X63" i="1" s="1"/>
  <c r="AI62" i="1"/>
  <c r="AH62" i="1"/>
  <c r="AG62" i="1"/>
  <c r="AC62" i="1"/>
  <c r="AD62" i="1" s="1"/>
  <c r="Z62" i="1"/>
  <c r="AA62" i="1" s="1"/>
  <c r="W62" i="1"/>
  <c r="X62" i="1" s="1"/>
  <c r="AI60" i="1"/>
  <c r="AH60" i="1"/>
  <c r="AG60" i="1"/>
  <c r="AC60" i="1"/>
  <c r="AD60" i="1" s="1"/>
  <c r="Z60" i="1"/>
  <c r="AA60" i="1" s="1"/>
  <c r="W60" i="1"/>
  <c r="X60" i="1" s="1"/>
  <c r="AO59" i="1"/>
  <c r="AM59" i="1"/>
  <c r="AI59" i="1"/>
  <c r="AH59" i="1"/>
  <c r="AG59" i="1"/>
  <c r="AC59" i="1"/>
  <c r="AD59" i="1" s="1"/>
  <c r="Z59" i="1"/>
  <c r="AA59" i="1" s="1"/>
  <c r="W59" i="1"/>
  <c r="X59" i="1" s="1"/>
  <c r="BD58" i="1"/>
  <c r="BC58" i="1"/>
  <c r="BB58" i="1"/>
  <c r="BA58" i="1"/>
  <c r="AZ58" i="1"/>
  <c r="AO58" i="1"/>
  <c r="AM58" i="1"/>
  <c r="AI58" i="1"/>
  <c r="AH58" i="1"/>
  <c r="AG58" i="1"/>
  <c r="AC58" i="1"/>
  <c r="AD58" i="1" s="1"/>
  <c r="Z58" i="1"/>
  <c r="AA58" i="1" s="1"/>
  <c r="W58" i="1"/>
  <c r="X58" i="1" s="1"/>
  <c r="BD56" i="1"/>
  <c r="BC56" i="1"/>
  <c r="BB56" i="1"/>
  <c r="BA56" i="1"/>
  <c r="AZ56" i="1"/>
  <c r="AO56" i="1"/>
  <c r="AM56" i="1"/>
  <c r="AI56" i="1"/>
  <c r="AH56" i="1"/>
  <c r="AG56" i="1"/>
  <c r="AC56" i="1"/>
  <c r="AD56" i="1" s="1"/>
  <c r="Z56" i="1"/>
  <c r="AA56" i="1" s="1"/>
  <c r="W56" i="1"/>
  <c r="X56" i="1" s="1"/>
  <c r="AO54" i="1"/>
  <c r="AM54" i="1"/>
  <c r="AI54" i="1"/>
  <c r="AH54" i="1"/>
  <c r="AG54" i="1"/>
  <c r="AC54" i="1"/>
  <c r="AD54" i="1" s="1"/>
  <c r="Z54" i="1"/>
  <c r="AA54" i="1" s="1"/>
  <c r="Z53" i="1"/>
  <c r="AA53" i="1" s="1"/>
  <c r="AC53" i="1"/>
  <c r="AD53" i="1" s="1"/>
  <c r="W54" i="1"/>
  <c r="X54" i="1" s="1"/>
  <c r="BD53" i="1"/>
  <c r="BC53" i="1"/>
  <c r="BB53" i="1"/>
  <c r="BA53" i="1"/>
  <c r="AZ53" i="1"/>
  <c r="AO53" i="1"/>
  <c r="AM53" i="1"/>
  <c r="AI53" i="1"/>
  <c r="AH53" i="1"/>
  <c r="AG53" i="1"/>
  <c r="W53" i="1"/>
  <c r="X53" i="1" s="1"/>
  <c r="BD51" i="1"/>
  <c r="BC51" i="1"/>
  <c r="BB51" i="1"/>
  <c r="BA51" i="1"/>
  <c r="AZ51" i="1"/>
  <c r="AO51" i="1"/>
  <c r="AM51" i="1"/>
  <c r="AI51" i="1"/>
  <c r="AH51" i="1"/>
  <c r="AG51" i="1"/>
  <c r="AC51" i="1"/>
  <c r="AD51" i="1" s="1"/>
  <c r="Z51" i="1"/>
  <c r="AA51" i="1" s="1"/>
  <c r="W51" i="1"/>
  <c r="X51" i="1" s="1"/>
  <c r="BD49" i="1"/>
  <c r="BC49" i="1"/>
  <c r="BB49" i="1"/>
  <c r="BA49" i="1"/>
  <c r="AZ49" i="1"/>
  <c r="AO49" i="1"/>
  <c r="AM49" i="1"/>
  <c r="AI49" i="1"/>
  <c r="AH49" i="1"/>
  <c r="AG49" i="1"/>
  <c r="AC49" i="1"/>
  <c r="AD49" i="1" s="1"/>
  <c r="Z49" i="1"/>
  <c r="AA49" i="1" s="1"/>
  <c r="W49" i="1"/>
  <c r="X49" i="1" s="1"/>
  <c r="BD47" i="1"/>
  <c r="BC47" i="1"/>
  <c r="BB47" i="1"/>
  <c r="BA47" i="1"/>
  <c r="AZ47" i="1"/>
  <c r="AO47" i="1"/>
  <c r="AM47" i="1"/>
  <c r="AI47" i="1"/>
  <c r="AH47" i="1"/>
  <c r="AG47" i="1"/>
  <c r="AC47" i="1"/>
  <c r="AD47" i="1" s="1"/>
  <c r="Z47" i="1"/>
  <c r="AA47" i="1" s="1"/>
  <c r="W47" i="1"/>
  <c r="X47" i="1" s="1"/>
  <c r="BD45" i="1"/>
  <c r="BC45" i="1"/>
  <c r="BB45" i="1"/>
  <c r="BA45" i="1"/>
  <c r="AZ45" i="1"/>
  <c r="AO45" i="1"/>
  <c r="AM45" i="1"/>
  <c r="AI45" i="1"/>
  <c r="AH45" i="1"/>
  <c r="AG45" i="1"/>
  <c r="AC45" i="1"/>
  <c r="AD45" i="1" s="1"/>
  <c r="Z45" i="1"/>
  <c r="AA45" i="1" s="1"/>
  <c r="W45" i="1"/>
  <c r="X45" i="1" s="1"/>
  <c r="BD43" i="1"/>
  <c r="BC43" i="1"/>
  <c r="BB43" i="1"/>
  <c r="BA43" i="1"/>
  <c r="AZ43" i="1"/>
  <c r="AO43" i="1"/>
  <c r="AM43" i="1"/>
  <c r="AI43" i="1"/>
  <c r="AH43" i="1"/>
  <c r="AG43" i="1"/>
  <c r="AC43" i="1"/>
  <c r="AD43" i="1" s="1"/>
  <c r="Z43" i="1"/>
  <c r="AA43" i="1" s="1"/>
  <c r="W43" i="1"/>
  <c r="X43" i="1" s="1"/>
  <c r="AO41" i="1"/>
  <c r="AM41" i="1"/>
  <c r="AI41" i="1"/>
  <c r="AH41" i="1"/>
  <c r="AG41" i="1"/>
  <c r="AC41" i="1"/>
  <c r="AD41" i="1" s="1"/>
  <c r="Z41" i="1"/>
  <c r="AA41" i="1" s="1"/>
  <c r="W41" i="1"/>
  <c r="X41" i="1" s="1"/>
  <c r="BD40" i="1"/>
  <c r="BC40" i="1"/>
  <c r="BB40" i="1"/>
  <c r="BA40" i="1"/>
  <c r="AZ40" i="1"/>
  <c r="AO40" i="1"/>
  <c r="AM40" i="1"/>
  <c r="AI40" i="1"/>
  <c r="AH40" i="1"/>
  <c r="AG40" i="1"/>
  <c r="AC40" i="1"/>
  <c r="AD40" i="1" s="1"/>
  <c r="Z40" i="1"/>
  <c r="AA40" i="1" s="1"/>
  <c r="W40" i="1"/>
  <c r="X40" i="1" s="1"/>
  <c r="BD38" i="1"/>
  <c r="BC38" i="1"/>
  <c r="BB38" i="1"/>
  <c r="BA38" i="1"/>
  <c r="AZ38" i="1"/>
  <c r="AO38" i="1"/>
  <c r="AM38" i="1"/>
  <c r="AI38" i="1"/>
  <c r="AH38" i="1"/>
  <c r="AG38" i="1"/>
  <c r="AC38" i="1"/>
  <c r="AD38" i="1" s="1"/>
  <c r="Z38" i="1"/>
  <c r="AA38" i="1" s="1"/>
  <c r="W38" i="1"/>
  <c r="X38" i="1" s="1"/>
  <c r="BD36" i="1"/>
  <c r="BC36" i="1"/>
  <c r="BB36" i="1"/>
  <c r="BA36" i="1"/>
  <c r="AZ36" i="1"/>
  <c r="AO36" i="1"/>
  <c r="AM36" i="1"/>
  <c r="AI36" i="1"/>
  <c r="AH36" i="1"/>
  <c r="AG36" i="1"/>
  <c r="AC36" i="1"/>
  <c r="AD36" i="1" s="1"/>
  <c r="Z36" i="1"/>
  <c r="AA36" i="1" s="1"/>
  <c r="W36" i="1"/>
  <c r="X36" i="1" s="1"/>
  <c r="AI35" i="1"/>
  <c r="AH35" i="1"/>
  <c r="AG35" i="1"/>
  <c r="AC35" i="1"/>
  <c r="AD35" i="1" s="1"/>
  <c r="Z35" i="1"/>
  <c r="AA35" i="1" s="1"/>
  <c r="W35" i="1"/>
  <c r="X35" i="1" s="1"/>
  <c r="AI34" i="1"/>
  <c r="AH34" i="1"/>
  <c r="AG34" i="1"/>
  <c r="AC34" i="1"/>
  <c r="AD34" i="1" s="1"/>
  <c r="Z34" i="1"/>
  <c r="AA34" i="1" s="1"/>
  <c r="W34" i="1"/>
  <c r="X34" i="1" s="1"/>
  <c r="AI33" i="1"/>
  <c r="AH33" i="1"/>
  <c r="AG33" i="1"/>
  <c r="AC33" i="1"/>
  <c r="AD33" i="1" s="1"/>
  <c r="Z33" i="1"/>
  <c r="AA33" i="1" s="1"/>
  <c r="W33" i="1"/>
  <c r="X33" i="1" s="1"/>
  <c r="BD31" i="1"/>
  <c r="BC31" i="1"/>
  <c r="BB31" i="1"/>
  <c r="BA31" i="1"/>
  <c r="AZ31" i="1"/>
  <c r="AO31" i="1"/>
  <c r="AM31" i="1"/>
  <c r="AI31" i="1"/>
  <c r="AH31" i="1"/>
  <c r="AG31" i="1"/>
  <c r="AC31" i="1"/>
  <c r="AD31" i="1" s="1"/>
  <c r="Z31" i="1"/>
  <c r="AA31" i="1" s="1"/>
  <c r="W31" i="1"/>
  <c r="X31" i="1" s="1"/>
  <c r="AI29" i="1"/>
  <c r="AH29" i="1"/>
  <c r="AG29" i="1"/>
  <c r="AC29" i="1"/>
  <c r="AD29" i="1" s="1"/>
  <c r="Z29" i="1"/>
  <c r="AA29" i="1" s="1"/>
  <c r="Z28" i="1"/>
  <c r="AA28" i="1" s="1"/>
  <c r="AC28" i="1"/>
  <c r="AD28" i="1" s="1"/>
  <c r="W29" i="1"/>
  <c r="X29" i="1" s="1"/>
  <c r="BD28" i="1"/>
  <c r="BC28" i="1"/>
  <c r="BB28" i="1"/>
  <c r="BA28" i="1"/>
  <c r="AZ28" i="1"/>
  <c r="AO28" i="1"/>
  <c r="AM28" i="1"/>
  <c r="AI28" i="1"/>
  <c r="AH28" i="1"/>
  <c r="AG28" i="1"/>
  <c r="W28" i="1"/>
  <c r="X28" i="1" s="1"/>
  <c r="AI26" i="1"/>
  <c r="AH26" i="1"/>
  <c r="AG26" i="1"/>
  <c r="AC26" i="1"/>
  <c r="AD26" i="1" s="1"/>
  <c r="Z26" i="1"/>
  <c r="AA26" i="1" s="1"/>
  <c r="W26" i="1"/>
  <c r="X26" i="1" s="1"/>
  <c r="AI24" i="1"/>
  <c r="AH24" i="1"/>
  <c r="AG24" i="1"/>
  <c r="AC24" i="1"/>
  <c r="AD24" i="1" s="1"/>
  <c r="Z24" i="1"/>
  <c r="AA24" i="1" s="1"/>
  <c r="W24" i="1"/>
  <c r="X24" i="1" s="1"/>
  <c r="AI23" i="1"/>
  <c r="AH23" i="1"/>
  <c r="AG23" i="1"/>
  <c r="AC23" i="1"/>
  <c r="AD23" i="1" s="1"/>
  <c r="Z23" i="1"/>
  <c r="AA23" i="1" s="1"/>
  <c r="W23" i="1"/>
  <c r="X23" i="1" s="1"/>
  <c r="AO22" i="1"/>
  <c r="AM22" i="1"/>
  <c r="AI22" i="1"/>
  <c r="AH22" i="1"/>
  <c r="AG22" i="1"/>
  <c r="AC22" i="1"/>
  <c r="AD22" i="1" s="1"/>
  <c r="Z22" i="1"/>
  <c r="AA22" i="1" s="1"/>
  <c r="W22" i="1"/>
  <c r="X22" i="1" s="1"/>
  <c r="BD21" i="1"/>
  <c r="BC21" i="1"/>
  <c r="BB21" i="1"/>
  <c r="BA21" i="1"/>
  <c r="AZ21" i="1"/>
  <c r="AO21" i="1"/>
  <c r="AM21" i="1"/>
  <c r="AI21" i="1"/>
  <c r="AH21" i="1"/>
  <c r="AG21" i="1"/>
  <c r="AC21" i="1"/>
  <c r="AD21" i="1" s="1"/>
  <c r="Z21" i="1"/>
  <c r="AA21" i="1" s="1"/>
  <c r="W21" i="1"/>
  <c r="X21" i="1" s="1"/>
  <c r="AI20" i="1"/>
  <c r="AH20" i="1"/>
  <c r="AG20" i="1"/>
  <c r="AC20" i="1"/>
  <c r="AD20" i="1" s="1"/>
  <c r="Z20" i="1"/>
  <c r="AA20" i="1" s="1"/>
  <c r="W20" i="1"/>
  <c r="X20" i="1" s="1"/>
  <c r="AI18" i="1"/>
  <c r="AH18" i="1"/>
  <c r="AG18" i="1"/>
  <c r="AC18" i="1"/>
  <c r="AD18" i="1" s="1"/>
  <c r="Z18" i="1"/>
  <c r="AA18" i="1" s="1"/>
  <c r="W18" i="1"/>
  <c r="X18" i="1" s="1"/>
  <c r="AI17" i="1"/>
  <c r="AH17" i="1"/>
  <c r="AG17" i="1"/>
  <c r="AC17" i="1"/>
  <c r="AD17" i="1" s="1"/>
  <c r="Z17" i="1"/>
  <c r="AA17" i="1" s="1"/>
  <c r="W17" i="1"/>
  <c r="X17" i="1" s="1"/>
  <c r="AI16" i="1"/>
  <c r="AH16" i="1"/>
  <c r="AG16" i="1"/>
  <c r="AC16" i="1"/>
  <c r="AD16" i="1" s="1"/>
  <c r="Z16" i="1"/>
  <c r="AA16" i="1" s="1"/>
  <c r="W16" i="1"/>
  <c r="X16" i="1" s="1"/>
  <c r="AI14" i="1"/>
  <c r="AH14" i="1"/>
  <c r="AG14" i="1"/>
  <c r="AC14" i="1"/>
  <c r="AD14" i="1" s="1"/>
  <c r="Z14" i="1"/>
  <c r="AA14" i="1" s="1"/>
  <c r="W14" i="1"/>
  <c r="X14" i="1" s="1"/>
  <c r="AO13" i="1"/>
  <c r="AM13" i="1"/>
  <c r="AI13" i="1"/>
  <c r="AH13" i="1"/>
  <c r="AG13" i="1"/>
  <c r="AC13" i="1"/>
  <c r="AD13" i="1" s="1"/>
  <c r="Z13" i="1"/>
  <c r="AA13" i="1" s="1"/>
  <c r="W13" i="1"/>
  <c r="X13" i="1" s="1"/>
  <c r="AO12" i="1"/>
  <c r="AM12" i="1"/>
  <c r="AI12" i="1"/>
  <c r="AH12" i="1"/>
  <c r="AG12" i="1"/>
  <c r="AC12" i="1"/>
  <c r="AD12" i="1" s="1"/>
  <c r="Z12" i="1"/>
  <c r="AA12" i="1" s="1"/>
  <c r="W12" i="1"/>
  <c r="X12" i="1" s="1"/>
  <c r="BD11" i="1"/>
  <c r="BC11" i="1"/>
  <c r="BB11" i="1"/>
  <c r="BA11" i="1"/>
  <c r="AZ11" i="1"/>
  <c r="AO11" i="1"/>
  <c r="AM11" i="1"/>
  <c r="AI11" i="1"/>
  <c r="AH11" i="1"/>
  <c r="AG11" i="1"/>
  <c r="AC11" i="1"/>
  <c r="AD11" i="1" s="1"/>
  <c r="Z11" i="1"/>
  <c r="AA11" i="1" s="1"/>
  <c r="W11" i="1"/>
  <c r="X11" i="1" s="1"/>
  <c r="AI9" i="1"/>
  <c r="AH9" i="1"/>
  <c r="AG9" i="1"/>
  <c r="AC9" i="1"/>
  <c r="AD9" i="1" s="1"/>
  <c r="Z9" i="1"/>
  <c r="AA9" i="1" s="1"/>
  <c r="W9" i="1"/>
  <c r="X9" i="1" s="1"/>
  <c r="BD7" i="1"/>
  <c r="BC7" i="1"/>
  <c r="BB7" i="1"/>
  <c r="BA7" i="1"/>
  <c r="AZ7" i="1"/>
  <c r="AO7" i="1"/>
  <c r="AM7" i="1"/>
  <c r="AI7" i="1"/>
  <c r="AH7" i="1"/>
  <c r="AG7" i="1"/>
  <c r="AC7" i="1"/>
  <c r="AD7" i="1" s="1"/>
  <c r="Z7" i="1"/>
  <c r="AA7" i="1" s="1"/>
  <c r="W7" i="1"/>
  <c r="X7" i="1" s="1"/>
  <c r="AK171" i="1" l="1"/>
  <c r="AK104" i="1"/>
  <c r="AK215" i="1"/>
  <c r="AK320" i="1"/>
  <c r="AK322" i="1"/>
  <c r="AK91" i="1"/>
  <c r="AK160" i="1"/>
  <c r="AK182" i="1"/>
  <c r="AK192" i="1"/>
  <c r="AK198" i="1"/>
  <c r="AK189" i="1"/>
  <c r="AK93" i="1"/>
  <c r="AK212" i="1"/>
  <c r="AK275" i="1"/>
  <c r="AK173" i="1"/>
  <c r="AK181" i="1"/>
  <c r="BE181" i="1" s="1"/>
  <c r="AK323" i="1"/>
  <c r="AK272" i="1"/>
  <c r="AK170" i="1"/>
  <c r="AK105" i="1"/>
  <c r="AK162" i="1"/>
  <c r="AK274" i="1"/>
  <c r="AK183" i="1"/>
  <c r="AK195" i="1"/>
  <c r="AK214" i="1"/>
  <c r="AK241" i="1"/>
  <c r="AB470" i="1"/>
  <c r="AE470" i="1" s="1"/>
  <c r="AR470" i="1" s="1"/>
  <c r="AK462" i="1"/>
  <c r="AL462" i="1" s="1"/>
  <c r="AK178" i="1"/>
  <c r="AK484" i="1"/>
  <c r="BE484" i="1" s="1"/>
  <c r="AB492" i="1"/>
  <c r="AE492" i="1" s="1"/>
  <c r="AR492" i="1" s="1"/>
  <c r="AS492" i="1" s="1"/>
  <c r="AB448" i="1"/>
  <c r="AE448" i="1" s="1"/>
  <c r="AR448" i="1" s="1"/>
  <c r="AS448" i="1" s="1"/>
  <c r="AT448" i="1" s="1"/>
  <c r="AU448" i="1" s="1"/>
  <c r="BF448" i="1" s="1"/>
  <c r="AB472" i="1"/>
  <c r="AE472" i="1" s="1"/>
  <c r="AR472" i="1" s="1"/>
  <c r="AS472" i="1" s="1"/>
  <c r="AT472" i="1" s="1"/>
  <c r="AB504" i="1"/>
  <c r="AK469" i="1"/>
  <c r="BE469" i="1" s="1"/>
  <c r="AK77" i="1"/>
  <c r="BE77" i="1" s="1"/>
  <c r="AB486" i="1"/>
  <c r="AE486" i="1" s="1"/>
  <c r="AR486" i="1" s="1"/>
  <c r="AB510" i="1"/>
  <c r="AE510" i="1" s="1"/>
  <c r="AR510" i="1" s="1"/>
  <c r="AS510" i="1" s="1"/>
  <c r="AT510" i="1" s="1"/>
  <c r="AK497" i="1"/>
  <c r="AB142" i="1"/>
  <c r="AE142" i="1" s="1"/>
  <c r="AK434" i="1"/>
  <c r="AK499" i="1"/>
  <c r="AK366" i="1"/>
  <c r="AK368" i="1"/>
  <c r="AK496" i="1"/>
  <c r="AK134" i="1"/>
  <c r="AK155" i="1"/>
  <c r="AB236" i="1"/>
  <c r="AE236" i="1" s="1"/>
  <c r="AK248" i="1"/>
  <c r="BE248" i="1" s="1"/>
  <c r="AK253" i="1"/>
  <c r="BE253" i="1" s="1"/>
  <c r="AK344" i="1"/>
  <c r="BE344" i="1" s="1"/>
  <c r="AK384" i="1"/>
  <c r="AB389" i="1"/>
  <c r="AE389" i="1" s="1"/>
  <c r="AR389" i="1" s="1"/>
  <c r="AK414" i="1"/>
  <c r="BE414" i="1" s="1"/>
  <c r="AB438" i="1"/>
  <c r="AE438" i="1" s="1"/>
  <c r="AR438" i="1" s="1"/>
  <c r="AB450" i="1"/>
  <c r="AE450" i="1" s="1"/>
  <c r="AB501" i="1"/>
  <c r="AE501" i="1" s="1"/>
  <c r="AR501" i="1" s="1"/>
  <c r="AS501" i="1" s="1"/>
  <c r="AT501" i="1" s="1"/>
  <c r="AU501" i="1" s="1"/>
  <c r="BF501" i="1" s="1"/>
  <c r="AK509" i="1"/>
  <c r="AK316" i="1"/>
  <c r="BE316" i="1" s="1"/>
  <c r="AB459" i="1"/>
  <c r="AE459" i="1" s="1"/>
  <c r="AR459" i="1" s="1"/>
  <c r="AK482" i="1"/>
  <c r="AL482" i="1" s="1"/>
  <c r="AB490" i="1"/>
  <c r="AE490" i="1" s="1"/>
  <c r="AR490" i="1" s="1"/>
  <c r="AB144" i="1"/>
  <c r="AE144" i="1" s="1"/>
  <c r="AR144" i="1" s="1"/>
  <c r="AS144" i="1" s="1"/>
  <c r="AT144" i="1" s="1"/>
  <c r="AU144" i="1" s="1"/>
  <c r="BF144" i="1" s="1"/>
  <c r="AK257" i="1"/>
  <c r="BE257" i="1" s="1"/>
  <c r="AK277" i="1"/>
  <c r="BE277" i="1" s="1"/>
  <c r="AB279" i="1"/>
  <c r="AE279" i="1" s="1"/>
  <c r="AK286" i="1"/>
  <c r="AK304" i="1"/>
  <c r="AB314" i="1"/>
  <c r="AE314" i="1" s="1"/>
  <c r="AB316" i="1"/>
  <c r="AE316" i="1" s="1"/>
  <c r="AR316" i="1" s="1"/>
  <c r="AS316" i="1" s="1"/>
  <c r="AT316" i="1" s="1"/>
  <c r="AU316" i="1" s="1"/>
  <c r="BF316" i="1" s="1"/>
  <c r="AK335" i="1"/>
  <c r="AB352" i="1"/>
  <c r="AE352" i="1" s="1"/>
  <c r="AR352" i="1" s="1"/>
  <c r="AS352" i="1" s="1"/>
  <c r="AK425" i="1"/>
  <c r="BE425" i="1" s="1"/>
  <c r="AK428" i="1"/>
  <c r="AK452" i="1"/>
  <c r="AK453" i="1"/>
  <c r="AK457" i="1"/>
  <c r="BE457" i="1" s="1"/>
  <c r="AK474" i="1"/>
  <c r="AB475" i="1"/>
  <c r="AE475" i="1" s="1"/>
  <c r="AR475" i="1" s="1"/>
  <c r="AS475" i="1" s="1"/>
  <c r="AT475" i="1" s="1"/>
  <c r="AU475" i="1" s="1"/>
  <c r="BF475" i="1" s="1"/>
  <c r="AB480" i="1"/>
  <c r="AE480" i="1" s="1"/>
  <c r="AR480" i="1" s="1"/>
  <c r="AS480" i="1" s="1"/>
  <c r="AT480" i="1" s="1"/>
  <c r="AU480" i="1" s="1"/>
  <c r="BF480" i="1" s="1"/>
  <c r="AB482" i="1"/>
  <c r="AE482" i="1" s="1"/>
  <c r="AR482" i="1" s="1"/>
  <c r="AS482" i="1" s="1"/>
  <c r="AT482" i="1" s="1"/>
  <c r="AU482" i="1" s="1"/>
  <c r="BF482" i="1" s="1"/>
  <c r="AK491" i="1"/>
  <c r="AK492" i="1"/>
  <c r="AB495" i="1"/>
  <c r="AE495" i="1" s="1"/>
  <c r="AB499" i="1"/>
  <c r="AE499" i="1" s="1"/>
  <c r="AR499" i="1" s="1"/>
  <c r="AB508" i="1"/>
  <c r="AE508" i="1" s="1"/>
  <c r="AR508" i="1" s="1"/>
  <c r="AS508" i="1" s="1"/>
  <c r="AT508" i="1" s="1"/>
  <c r="AU508" i="1" s="1"/>
  <c r="BF508" i="1" s="1"/>
  <c r="AB299" i="1"/>
  <c r="AE299" i="1" s="1"/>
  <c r="AR299" i="1" s="1"/>
  <c r="AS299" i="1" s="1"/>
  <c r="AT299" i="1" s="1"/>
  <c r="AU299" i="1" s="1"/>
  <c r="BF299" i="1" s="1"/>
  <c r="AK74" i="1"/>
  <c r="BE74" i="1" s="1"/>
  <c r="BE462" i="1"/>
  <c r="AB140" i="1"/>
  <c r="AE140" i="1" s="1"/>
  <c r="AB141" i="1"/>
  <c r="AE141" i="1" s="1"/>
  <c r="AB241" i="1"/>
  <c r="AE241" i="1" s="1"/>
  <c r="AB253" i="1"/>
  <c r="AE253" i="1" s="1"/>
  <c r="AR253" i="1" s="1"/>
  <c r="AS253" i="1" s="1"/>
  <c r="AT253" i="1" s="1"/>
  <c r="AK431" i="1"/>
  <c r="AB434" i="1"/>
  <c r="AE434" i="1" s="1"/>
  <c r="AK451" i="1"/>
  <c r="AB379" i="1"/>
  <c r="AE379" i="1" s="1"/>
  <c r="AB53" i="1"/>
  <c r="AE53" i="1" s="1"/>
  <c r="AR53" i="1" s="1"/>
  <c r="AS53" i="1" s="1"/>
  <c r="AT53" i="1" s="1"/>
  <c r="AK153" i="1"/>
  <c r="BE153" i="1" s="1"/>
  <c r="AK158" i="1"/>
  <c r="AL163" i="1" s="1"/>
  <c r="AB315" i="1"/>
  <c r="AE315" i="1" s="1"/>
  <c r="AK400" i="1"/>
  <c r="BE400" i="1" s="1"/>
  <c r="AB404" i="1"/>
  <c r="AE404" i="1" s="1"/>
  <c r="AB214" i="1"/>
  <c r="AE214" i="1" s="1"/>
  <c r="AB222" i="1"/>
  <c r="AE222" i="1" s="1"/>
  <c r="AR222" i="1" s="1"/>
  <c r="AS222" i="1" s="1"/>
  <c r="AT222" i="1" s="1"/>
  <c r="AU222" i="1" s="1"/>
  <c r="BF222" i="1" s="1"/>
  <c r="AK224" i="1"/>
  <c r="AK242" i="1"/>
  <c r="AB387" i="1"/>
  <c r="AE387" i="1" s="1"/>
  <c r="AR387" i="1" s="1"/>
  <c r="AS387" i="1" s="1"/>
  <c r="AT387" i="1" s="1"/>
  <c r="AU387" i="1" s="1"/>
  <c r="BF387" i="1" s="1"/>
  <c r="AB398" i="1"/>
  <c r="AE398" i="1" s="1"/>
  <c r="AR398" i="1" s="1"/>
  <c r="AS398" i="1" s="1"/>
  <c r="AB422" i="1"/>
  <c r="AE422" i="1" s="1"/>
  <c r="AR422" i="1" s="1"/>
  <c r="AS422" i="1" s="1"/>
  <c r="AB29" i="1"/>
  <c r="AE29" i="1" s="1"/>
  <c r="AB82" i="1"/>
  <c r="AE82" i="1" s="1"/>
  <c r="AK208" i="1"/>
  <c r="BE208" i="1" s="1"/>
  <c r="AB215" i="1"/>
  <c r="AE215" i="1" s="1"/>
  <c r="AR215" i="1" s="1"/>
  <c r="AB254" i="1"/>
  <c r="AE254" i="1" s="1"/>
  <c r="AR254" i="1" s="1"/>
  <c r="AK281" i="1"/>
  <c r="AB318" i="1"/>
  <c r="AE318" i="1" s="1"/>
  <c r="AK328" i="1"/>
  <c r="BE328" i="1" s="1"/>
  <c r="AB337" i="1"/>
  <c r="AE337" i="1" s="1"/>
  <c r="AB342" i="1"/>
  <c r="AE342" i="1" s="1"/>
  <c r="AR342" i="1" s="1"/>
  <c r="AS342" i="1" s="1"/>
  <c r="AT342" i="1" s="1"/>
  <c r="AU342" i="1" s="1"/>
  <c r="BF342" i="1" s="1"/>
  <c r="AB346" i="1"/>
  <c r="AE346" i="1" s="1"/>
  <c r="AR346" i="1" s="1"/>
  <c r="AS346" i="1" s="1"/>
  <c r="AT346" i="1" s="1"/>
  <c r="AU346" i="1" s="1"/>
  <c r="BF346" i="1" s="1"/>
  <c r="AK352" i="1"/>
  <c r="BE352" i="1" s="1"/>
  <c r="AK358" i="1"/>
  <c r="AK391" i="1"/>
  <c r="AK403" i="1"/>
  <c r="AB429" i="1"/>
  <c r="AE429" i="1" s="1"/>
  <c r="AK467" i="1"/>
  <c r="BE467" i="1" s="1"/>
  <c r="AK100" i="1"/>
  <c r="AB158" i="1"/>
  <c r="AE158" i="1" s="1"/>
  <c r="AB166" i="1"/>
  <c r="AE166" i="1" s="1"/>
  <c r="AK202" i="1"/>
  <c r="AK203" i="1"/>
  <c r="AK234" i="1"/>
  <c r="BE234" i="1" s="1"/>
  <c r="AK311" i="1"/>
  <c r="AK379" i="1"/>
  <c r="AK395" i="1"/>
  <c r="AB376" i="1"/>
  <c r="AE376" i="1" s="1"/>
  <c r="AR376" i="1" s="1"/>
  <c r="AS376" i="1" s="1"/>
  <c r="AT376" i="1" s="1"/>
  <c r="AU376" i="1" s="1"/>
  <c r="BF376" i="1" s="1"/>
  <c r="AB384" i="1"/>
  <c r="AE384" i="1" s="1"/>
  <c r="AB195" i="1"/>
  <c r="AE195" i="1" s="1"/>
  <c r="AR195" i="1" s="1"/>
  <c r="AK251" i="1"/>
  <c r="BE251" i="1" s="1"/>
  <c r="AB348" i="1"/>
  <c r="AE348" i="1" s="1"/>
  <c r="AR348" i="1" s="1"/>
  <c r="AS348" i="1" s="1"/>
  <c r="AT348" i="1" s="1"/>
  <c r="AU348" i="1" s="1"/>
  <c r="BF348" i="1" s="1"/>
  <c r="AK123" i="1"/>
  <c r="AB182" i="1"/>
  <c r="AE182" i="1" s="1"/>
  <c r="AB208" i="1"/>
  <c r="AE208" i="1" s="1"/>
  <c r="AR208" i="1" s="1"/>
  <c r="AS208" i="1" s="1"/>
  <c r="AT208" i="1" s="1"/>
  <c r="AU208" i="1" s="1"/>
  <c r="BF208" i="1" s="1"/>
  <c r="AB212" i="1"/>
  <c r="AE212" i="1" s="1"/>
  <c r="AR212" i="1" s="1"/>
  <c r="AS212" i="1" s="1"/>
  <c r="AB219" i="1"/>
  <c r="AE219" i="1" s="1"/>
  <c r="AR219" i="1" s="1"/>
  <c r="AB260" i="1"/>
  <c r="AE260" i="1" s="1"/>
  <c r="AR260" i="1" s="1"/>
  <c r="AB338" i="1"/>
  <c r="AE338" i="1" s="1"/>
  <c r="AK339" i="1"/>
  <c r="AK373" i="1"/>
  <c r="AK385" i="1"/>
  <c r="AK404" i="1"/>
  <c r="AB409" i="1"/>
  <c r="AE409" i="1" s="1"/>
  <c r="AR409" i="1" s="1"/>
  <c r="AB462" i="1"/>
  <c r="AE462" i="1" s="1"/>
  <c r="AR462" i="1" s="1"/>
  <c r="AS462" i="1" s="1"/>
  <c r="AT462" i="1" s="1"/>
  <c r="AU462" i="1" s="1"/>
  <c r="BF462" i="1" s="1"/>
  <c r="AK490" i="1"/>
  <c r="BE490" i="1" s="1"/>
  <c r="AK80" i="1"/>
  <c r="BE80" i="1" s="1"/>
  <c r="AK435" i="1"/>
  <c r="AK33" i="1"/>
  <c r="AB111" i="1"/>
  <c r="AE111" i="1" s="1"/>
  <c r="AB119" i="1"/>
  <c r="AE119" i="1" s="1"/>
  <c r="AB121" i="1"/>
  <c r="AE121" i="1" s="1"/>
  <c r="BE160" i="1"/>
  <c r="AB280" i="1"/>
  <c r="AE280" i="1" s="1"/>
  <c r="AK333" i="1"/>
  <c r="BE333" i="1" s="1"/>
  <c r="AB334" i="1"/>
  <c r="AE334" i="1" s="1"/>
  <c r="AR334" i="1" s="1"/>
  <c r="AS334" i="1" s="1"/>
  <c r="AK370" i="1"/>
  <c r="AK505" i="1"/>
  <c r="AK129" i="1"/>
  <c r="AB196" i="1"/>
  <c r="AE196" i="1" s="1"/>
  <c r="AK260" i="1"/>
  <c r="AK315" i="1"/>
  <c r="BE320" i="1"/>
  <c r="AK331" i="1"/>
  <c r="AB340" i="1"/>
  <c r="AE340" i="1" s="1"/>
  <c r="AB350" i="1"/>
  <c r="AE350" i="1" s="1"/>
  <c r="AR350" i="1" s="1"/>
  <c r="AS350" i="1" s="1"/>
  <c r="AT350" i="1" s="1"/>
  <c r="AU350" i="1" s="1"/>
  <c r="BF350" i="1" s="1"/>
  <c r="AB356" i="1"/>
  <c r="AE356" i="1" s="1"/>
  <c r="AR356" i="1" s="1"/>
  <c r="AS356" i="1" s="1"/>
  <c r="AT356" i="1" s="1"/>
  <c r="AU356" i="1" s="1"/>
  <c r="BF356" i="1" s="1"/>
  <c r="AB365" i="1"/>
  <c r="AE365" i="1" s="1"/>
  <c r="AK398" i="1"/>
  <c r="AK402" i="1"/>
  <c r="AK405" i="1"/>
  <c r="AB408" i="1"/>
  <c r="AE408" i="1" s="1"/>
  <c r="AR408" i="1" s="1"/>
  <c r="AK408" i="1"/>
  <c r="AB416" i="1"/>
  <c r="AE416" i="1" s="1"/>
  <c r="AR416" i="1" s="1"/>
  <c r="AS416" i="1" s="1"/>
  <c r="AK421" i="1"/>
  <c r="AK427" i="1"/>
  <c r="BE427" i="1" s="1"/>
  <c r="AK456" i="1"/>
  <c r="AB487" i="1"/>
  <c r="AE487" i="1" s="1"/>
  <c r="AR487" i="1" s="1"/>
  <c r="AB133" i="1"/>
  <c r="AE133" i="1" s="1"/>
  <c r="AB116" i="1"/>
  <c r="AE116" i="1" s="1"/>
  <c r="AR116" i="1" s="1"/>
  <c r="AS116" i="1" s="1"/>
  <c r="AB165" i="1"/>
  <c r="AE165" i="1" s="1"/>
  <c r="AK508" i="1"/>
  <c r="BE508" i="1" s="1"/>
  <c r="AK35" i="1"/>
  <c r="AK67" i="1"/>
  <c r="BE67" i="1" s="1"/>
  <c r="AB170" i="1"/>
  <c r="AE170" i="1" s="1"/>
  <c r="AR170" i="1" s="1"/>
  <c r="AB185" i="1"/>
  <c r="AE185" i="1" s="1"/>
  <c r="AR185" i="1" s="1"/>
  <c r="AS185" i="1" s="1"/>
  <c r="AT185" i="1" s="1"/>
  <c r="AU185" i="1" s="1"/>
  <c r="BF185" i="1" s="1"/>
  <c r="AK285" i="1"/>
  <c r="AK308" i="1"/>
  <c r="AK338" i="1"/>
  <c r="AK389" i="1"/>
  <c r="BE389" i="1" s="1"/>
  <c r="AB390" i="1"/>
  <c r="AE390" i="1" s="1"/>
  <c r="AB394" i="1"/>
  <c r="AE394" i="1" s="1"/>
  <c r="AB431" i="1"/>
  <c r="AE431" i="1" s="1"/>
  <c r="AB491" i="1"/>
  <c r="AE491" i="1" s="1"/>
  <c r="AR491" i="1" s="1"/>
  <c r="AK40" i="1"/>
  <c r="BE40" i="1" s="1"/>
  <c r="AK112" i="1"/>
  <c r="BE112" i="1" s="1"/>
  <c r="AK222" i="1"/>
  <c r="BE222" i="1" s="1"/>
  <c r="AB109" i="1"/>
  <c r="AE109" i="1" s="1"/>
  <c r="AB112" i="1"/>
  <c r="AE112" i="1" s="1"/>
  <c r="AR112" i="1" s="1"/>
  <c r="AS112" i="1" s="1"/>
  <c r="AT112" i="1" s="1"/>
  <c r="AU112" i="1" s="1"/>
  <c r="BF112" i="1" s="1"/>
  <c r="AK149" i="1"/>
  <c r="AK150" i="1"/>
  <c r="AB189" i="1"/>
  <c r="AE189" i="1" s="1"/>
  <c r="AR189" i="1" s="1"/>
  <c r="AB205" i="1"/>
  <c r="AE205" i="1" s="1"/>
  <c r="AR205" i="1" s="1"/>
  <c r="AS205" i="1" s="1"/>
  <c r="AB218" i="1"/>
  <c r="AE218" i="1" s="1"/>
  <c r="AK232" i="1"/>
  <c r="AK259" i="1"/>
  <c r="AK291" i="1"/>
  <c r="AB293" i="1"/>
  <c r="AE293" i="1" s="1"/>
  <c r="AR293" i="1" s="1"/>
  <c r="AK303" i="1"/>
  <c r="AK306" i="1"/>
  <c r="AB313" i="1"/>
  <c r="AE313" i="1" s="1"/>
  <c r="AB371" i="1"/>
  <c r="AE371" i="1" s="1"/>
  <c r="AB423" i="1"/>
  <c r="AE423" i="1" s="1"/>
  <c r="AR423" i="1" s="1"/>
  <c r="AS423" i="1" s="1"/>
  <c r="AB427" i="1"/>
  <c r="AE427" i="1" s="1"/>
  <c r="AR427" i="1" s="1"/>
  <c r="AS427" i="1" s="1"/>
  <c r="AT427" i="1" s="1"/>
  <c r="AU427" i="1" s="1"/>
  <c r="BF427" i="1" s="1"/>
  <c r="AB478" i="1"/>
  <c r="AE478" i="1" s="1"/>
  <c r="AR478" i="1" s="1"/>
  <c r="AS478" i="1" s="1"/>
  <c r="AT478" i="1" s="1"/>
  <c r="AU478" i="1" s="1"/>
  <c r="BF478" i="1" s="1"/>
  <c r="AK237" i="1"/>
  <c r="AB237" i="1"/>
  <c r="AE237" i="1" s="1"/>
  <c r="AR237" i="1" s="1"/>
  <c r="AS237" i="1" s="1"/>
  <c r="AT237" i="1" s="1"/>
  <c r="AK418" i="1"/>
  <c r="AB303" i="1"/>
  <c r="AE303" i="1" s="1"/>
  <c r="AB274" i="1"/>
  <c r="AE274" i="1" s="1"/>
  <c r="AB285" i="1"/>
  <c r="AE285" i="1" s="1"/>
  <c r="AR285" i="1" s="1"/>
  <c r="AB369" i="1"/>
  <c r="AE369" i="1" s="1"/>
  <c r="AR369" i="1" s="1"/>
  <c r="AB228" i="1"/>
  <c r="AE228" i="1" s="1"/>
  <c r="AR228" i="1" s="1"/>
  <c r="AK284" i="1"/>
  <c r="AK466" i="1"/>
  <c r="AK72" i="1"/>
  <c r="BE72" i="1" s="1"/>
  <c r="AB102" i="1"/>
  <c r="AE102" i="1" s="1"/>
  <c r="AR102" i="1" s="1"/>
  <c r="AK122" i="1"/>
  <c r="AK132" i="1"/>
  <c r="AB134" i="1"/>
  <c r="AE134" i="1" s="1"/>
  <c r="AB138" i="1"/>
  <c r="AE138" i="1" s="1"/>
  <c r="AB181" i="1"/>
  <c r="AE181" i="1" s="1"/>
  <c r="AR181" i="1" s="1"/>
  <c r="AK187" i="1"/>
  <c r="AK218" i="1"/>
  <c r="AK226" i="1"/>
  <c r="AL226" i="1" s="1"/>
  <c r="AK229" i="1"/>
  <c r="AK230" i="1"/>
  <c r="AK239" i="1"/>
  <c r="AB262" i="1"/>
  <c r="AE262" i="1" s="1"/>
  <c r="AR262" i="1" s="1"/>
  <c r="AB263" i="1"/>
  <c r="AE263" i="1" s="1"/>
  <c r="AR263" i="1" s="1"/>
  <c r="AK310" i="1"/>
  <c r="AK372" i="1"/>
  <c r="AK390" i="1"/>
  <c r="AB418" i="1"/>
  <c r="AE418" i="1" s="1"/>
  <c r="AR418" i="1" s="1"/>
  <c r="AS418" i="1" s="1"/>
  <c r="AB445" i="1"/>
  <c r="AE445" i="1" s="1"/>
  <c r="AK494" i="1"/>
  <c r="AK144" i="1"/>
  <c r="BE144" i="1" s="1"/>
  <c r="AK17" i="1"/>
  <c r="AK60" i="1"/>
  <c r="AB100" i="1"/>
  <c r="AE100" i="1" s="1"/>
  <c r="AB122" i="1"/>
  <c r="AE122" i="1" s="1"/>
  <c r="AB226" i="1"/>
  <c r="AE226" i="1" s="1"/>
  <c r="AK245" i="1"/>
  <c r="AK294" i="1"/>
  <c r="AB296" i="1"/>
  <c r="AE296" i="1" s="1"/>
  <c r="AR296" i="1" s="1"/>
  <c r="AS296" i="1" s="1"/>
  <c r="AT296" i="1" s="1"/>
  <c r="AU296" i="1" s="1"/>
  <c r="BF296" i="1" s="1"/>
  <c r="AK417" i="1"/>
  <c r="AE504" i="1"/>
  <c r="AR504" i="1" s="1"/>
  <c r="AB35" i="1"/>
  <c r="AE35" i="1" s="1"/>
  <c r="AB83" i="1"/>
  <c r="AE83" i="1" s="1"/>
  <c r="AB87" i="1"/>
  <c r="AE87" i="1" s="1"/>
  <c r="AR87" i="1" s="1"/>
  <c r="AS87" i="1" s="1"/>
  <c r="AT87" i="1" s="1"/>
  <c r="AU87" i="1" s="1"/>
  <c r="BF87" i="1" s="1"/>
  <c r="AB143" i="1"/>
  <c r="AE143" i="1" s="1"/>
  <c r="AB160" i="1"/>
  <c r="AE160" i="1" s="1"/>
  <c r="AR160" i="1" s="1"/>
  <c r="AB162" i="1"/>
  <c r="AE162" i="1" s="1"/>
  <c r="AK167" i="1"/>
  <c r="BE167" i="1" s="1"/>
  <c r="BE170" i="1"/>
  <c r="AB194" i="1"/>
  <c r="AE194" i="1" s="1"/>
  <c r="AB198" i="1"/>
  <c r="AE198" i="1" s="1"/>
  <c r="AR198" i="1" s="1"/>
  <c r="AB202" i="1"/>
  <c r="AE202" i="1" s="1"/>
  <c r="AR202" i="1" s="1"/>
  <c r="AB203" i="1"/>
  <c r="AE203" i="1" s="1"/>
  <c r="AR203" i="1" s="1"/>
  <c r="AK223" i="1"/>
  <c r="AB289" i="1"/>
  <c r="AE289" i="1" s="1"/>
  <c r="AR289" i="1" s="1"/>
  <c r="AB308" i="1"/>
  <c r="AE308" i="1" s="1"/>
  <c r="AK348" i="1"/>
  <c r="AB370" i="1"/>
  <c r="AE370" i="1" s="1"/>
  <c r="AB396" i="1"/>
  <c r="AE396" i="1" s="1"/>
  <c r="AK411" i="1"/>
  <c r="AL411" i="1" s="1"/>
  <c r="AB414" i="1"/>
  <c r="AE414" i="1" s="1"/>
  <c r="AR414" i="1" s="1"/>
  <c r="AS414" i="1" s="1"/>
  <c r="AT414" i="1" s="1"/>
  <c r="AU414" i="1" s="1"/>
  <c r="BF414" i="1" s="1"/>
  <c r="AB436" i="1"/>
  <c r="AE436" i="1" s="1"/>
  <c r="AK486" i="1"/>
  <c r="BE486" i="1" s="1"/>
  <c r="AL484" i="1"/>
  <c r="AK147" i="1"/>
  <c r="BE147" i="1" s="1"/>
  <c r="AK21" i="1"/>
  <c r="BE21" i="1" s="1"/>
  <c r="AB34" i="1"/>
  <c r="AE34" i="1" s="1"/>
  <c r="AB40" i="1"/>
  <c r="AE40" i="1" s="1"/>
  <c r="AR40" i="1" s="1"/>
  <c r="AK62" i="1"/>
  <c r="AK63" i="1"/>
  <c r="AK85" i="1"/>
  <c r="AK89" i="1"/>
  <c r="AB91" i="1"/>
  <c r="AE91" i="1" s="1"/>
  <c r="AR91" i="1" s="1"/>
  <c r="AB137" i="1"/>
  <c r="AE137" i="1" s="1"/>
  <c r="AB246" i="1"/>
  <c r="AE246" i="1" s="1"/>
  <c r="AR246" i="1" s="1"/>
  <c r="AS246" i="1" s="1"/>
  <c r="AT246" i="1" s="1"/>
  <c r="AU246" i="1" s="1"/>
  <c r="BF246" i="1" s="1"/>
  <c r="AB446" i="1"/>
  <c r="AE446" i="1" s="1"/>
  <c r="AB467" i="1"/>
  <c r="AE467" i="1" s="1"/>
  <c r="AR467" i="1" s="1"/>
  <c r="AS467" i="1" s="1"/>
  <c r="AT467" i="1" s="1"/>
  <c r="AU467" i="1" s="1"/>
  <c r="BF467" i="1" s="1"/>
  <c r="AB7" i="1"/>
  <c r="AE7" i="1" s="1"/>
  <c r="AR7" i="1" s="1"/>
  <c r="AS7" i="1" s="1"/>
  <c r="AT7" i="1" s="1"/>
  <c r="AU7" i="1" s="1"/>
  <c r="BF7" i="1" s="1"/>
  <c r="AB12" i="1"/>
  <c r="AE12" i="1" s="1"/>
  <c r="AR12" i="1" s="1"/>
  <c r="AB18" i="1"/>
  <c r="AE18" i="1" s="1"/>
  <c r="AB28" i="1"/>
  <c r="AE28" i="1" s="1"/>
  <c r="AR28" i="1" s="1"/>
  <c r="AS28" i="1" s="1"/>
  <c r="AT28" i="1" s="1"/>
  <c r="AU28" i="1" s="1"/>
  <c r="BF28" i="1" s="1"/>
  <c r="AB33" i="1"/>
  <c r="AE33" i="1" s="1"/>
  <c r="AK43" i="1"/>
  <c r="AL43" i="1" s="1"/>
  <c r="AB58" i="1"/>
  <c r="AE58" i="1" s="1"/>
  <c r="AR58" i="1" s="1"/>
  <c r="AS58" i="1" s="1"/>
  <c r="AT58" i="1" s="1"/>
  <c r="AU58" i="1" s="1"/>
  <c r="BF58" i="1" s="1"/>
  <c r="AK69" i="1"/>
  <c r="AB107" i="1"/>
  <c r="AE107" i="1" s="1"/>
  <c r="AR107" i="1" s="1"/>
  <c r="AS107" i="1" s="1"/>
  <c r="AT107" i="1" s="1"/>
  <c r="AU107" i="1" s="1"/>
  <c r="BF107" i="1" s="1"/>
  <c r="AK119" i="1"/>
  <c r="AK130" i="1"/>
  <c r="AK143" i="1"/>
  <c r="AB149" i="1"/>
  <c r="AE149" i="1" s="1"/>
  <c r="AR149" i="1" s="1"/>
  <c r="AB173" i="1"/>
  <c r="AE173" i="1" s="1"/>
  <c r="AR173" i="1" s="1"/>
  <c r="AB178" i="1"/>
  <c r="AE178" i="1" s="1"/>
  <c r="AK205" i="1"/>
  <c r="BE205" i="1" s="1"/>
  <c r="AK293" i="1"/>
  <c r="AK420" i="1"/>
  <c r="AK438" i="1"/>
  <c r="BE438" i="1" s="1"/>
  <c r="AB98" i="1"/>
  <c r="AE98" i="1" s="1"/>
  <c r="AR98" i="1" s="1"/>
  <c r="AS98" i="1" s="1"/>
  <c r="AB26" i="1"/>
  <c r="AE26" i="1" s="1"/>
  <c r="AK36" i="1"/>
  <c r="BE36" i="1" s="1"/>
  <c r="AK45" i="1"/>
  <c r="AL45" i="1" s="1"/>
  <c r="AB63" i="1"/>
  <c r="AE63" i="1" s="1"/>
  <c r="AB65" i="1"/>
  <c r="AE65" i="1" s="1"/>
  <c r="AK133" i="1"/>
  <c r="AK148" i="1"/>
  <c r="AB169" i="1"/>
  <c r="AE169" i="1" s="1"/>
  <c r="AB363" i="1"/>
  <c r="AE363" i="1" s="1"/>
  <c r="AB405" i="1"/>
  <c r="AE405" i="1" s="1"/>
  <c r="AK510" i="1"/>
  <c r="AK219" i="1"/>
  <c r="AK220" i="1"/>
  <c r="AB242" i="1"/>
  <c r="AE242" i="1" s="1"/>
  <c r="AK243" i="1"/>
  <c r="BE243" i="1" s="1"/>
  <c r="AK280" i="1"/>
  <c r="AB286" i="1"/>
  <c r="AE286" i="1" s="1"/>
  <c r="AR286" i="1" s="1"/>
  <c r="AK289" i="1"/>
  <c r="AB304" i="1"/>
  <c r="AE304" i="1" s="1"/>
  <c r="AK314" i="1"/>
  <c r="AB322" i="1"/>
  <c r="AE322" i="1" s="1"/>
  <c r="AK363" i="1"/>
  <c r="AB364" i="1"/>
  <c r="AE364" i="1" s="1"/>
  <c r="AK365" i="1"/>
  <c r="AB374" i="1"/>
  <c r="AE374" i="1" s="1"/>
  <c r="AB383" i="1"/>
  <c r="AE383" i="1" s="1"/>
  <c r="AB421" i="1"/>
  <c r="AE421" i="1" s="1"/>
  <c r="AB428" i="1"/>
  <c r="AE428" i="1" s="1"/>
  <c r="AB439" i="1"/>
  <c r="AE439" i="1" s="1"/>
  <c r="AR439" i="1" s="1"/>
  <c r="AB496" i="1"/>
  <c r="AE496" i="1" s="1"/>
  <c r="AB498" i="1"/>
  <c r="AE498" i="1" s="1"/>
  <c r="AR498" i="1" s="1"/>
  <c r="BE189" i="1"/>
  <c r="AK194" i="1"/>
  <c r="AB258" i="1"/>
  <c r="AE258" i="1" s="1"/>
  <c r="AR258" i="1" s="1"/>
  <c r="AK264" i="1"/>
  <c r="AB277" i="1"/>
  <c r="AE277" i="1" s="1"/>
  <c r="AR277" i="1" s="1"/>
  <c r="AS277" i="1" s="1"/>
  <c r="AT277" i="1" s="1"/>
  <c r="AU277" i="1" s="1"/>
  <c r="BF277" i="1" s="1"/>
  <c r="AK279" i="1"/>
  <c r="AB326" i="1"/>
  <c r="AE326" i="1" s="1"/>
  <c r="AR326" i="1" s="1"/>
  <c r="AK356" i="1"/>
  <c r="AK361" i="1"/>
  <c r="BE361" i="1" s="1"/>
  <c r="AK371" i="1"/>
  <c r="AB372" i="1"/>
  <c r="AE372" i="1" s="1"/>
  <c r="AK396" i="1"/>
  <c r="AK397" i="1"/>
  <c r="AB455" i="1"/>
  <c r="AE455" i="1" s="1"/>
  <c r="AK478" i="1"/>
  <c r="AK488" i="1"/>
  <c r="AK498" i="1"/>
  <c r="BE498" i="1" s="1"/>
  <c r="AB192" i="1"/>
  <c r="AE192" i="1" s="1"/>
  <c r="AR192" i="1" s="1"/>
  <c r="AK235" i="1"/>
  <c r="AB275" i="1"/>
  <c r="AE275" i="1" s="1"/>
  <c r="AR275" i="1" s="1"/>
  <c r="AB320" i="1"/>
  <c r="AE320" i="1" s="1"/>
  <c r="AR320" i="1" s="1"/>
  <c r="AB325" i="1"/>
  <c r="AE325" i="1" s="1"/>
  <c r="AR325" i="1" s="1"/>
  <c r="AK355" i="1"/>
  <c r="AK362" i="1"/>
  <c r="AK364" i="1"/>
  <c r="AB366" i="1"/>
  <c r="AE366" i="1" s="1"/>
  <c r="AB395" i="1"/>
  <c r="AE395" i="1" s="1"/>
  <c r="AR395" i="1" s="1"/>
  <c r="AB411" i="1"/>
  <c r="AE411" i="1" s="1"/>
  <c r="AB420" i="1"/>
  <c r="AE420" i="1" s="1"/>
  <c r="AR420" i="1" s="1"/>
  <c r="AS420" i="1" s="1"/>
  <c r="AK429" i="1"/>
  <c r="AB432" i="1"/>
  <c r="AE432" i="1" s="1"/>
  <c r="AB435" i="1"/>
  <c r="AE435" i="1" s="1"/>
  <c r="AR435" i="1" s="1"/>
  <c r="AS435" i="1" s="1"/>
  <c r="AT435" i="1" s="1"/>
  <c r="AK448" i="1"/>
  <c r="BE448" i="1" s="1"/>
  <c r="AB497" i="1"/>
  <c r="AE497" i="1" s="1"/>
  <c r="AB503" i="1"/>
  <c r="AE503" i="1" s="1"/>
  <c r="AR503" i="1" s="1"/>
  <c r="AS503" i="1" s="1"/>
  <c r="AT503" i="1" s="1"/>
  <c r="AU503" i="1" s="1"/>
  <c r="BF503" i="1" s="1"/>
  <c r="AK299" i="1"/>
  <c r="BE299" i="1" s="1"/>
  <c r="AK7" i="1"/>
  <c r="AB43" i="1"/>
  <c r="AE43" i="1" s="1"/>
  <c r="AR43" i="1" s="1"/>
  <c r="AS43" i="1" s="1"/>
  <c r="AT43" i="1" s="1"/>
  <c r="AU43" i="1" s="1"/>
  <c r="BF43" i="1" s="1"/>
  <c r="AB230" i="1"/>
  <c r="AE230" i="1" s="1"/>
  <c r="AK11" i="1"/>
  <c r="AB13" i="1"/>
  <c r="AE13" i="1" s="1"/>
  <c r="AR13" i="1" s="1"/>
  <c r="AB16" i="1"/>
  <c r="AE16" i="1" s="1"/>
  <c r="AB31" i="1"/>
  <c r="AE31" i="1" s="1"/>
  <c r="AR31" i="1" s="1"/>
  <c r="AS31" i="1" s="1"/>
  <c r="AT31" i="1" s="1"/>
  <c r="AU31" i="1" s="1"/>
  <c r="BF31" i="1" s="1"/>
  <c r="AK34" i="1"/>
  <c r="AK56" i="1"/>
  <c r="BE56" i="1" s="1"/>
  <c r="AB67" i="1"/>
  <c r="AE67" i="1" s="1"/>
  <c r="AR67" i="1" s="1"/>
  <c r="AS67" i="1" s="1"/>
  <c r="AT67" i="1" s="1"/>
  <c r="AU67" i="1" s="1"/>
  <c r="BF67" i="1" s="1"/>
  <c r="AB69" i="1"/>
  <c r="AE69" i="1" s="1"/>
  <c r="AB78" i="1"/>
  <c r="AE78" i="1" s="1"/>
  <c r="AK78" i="1"/>
  <c r="AK81" i="1"/>
  <c r="AB86" i="1"/>
  <c r="AE86" i="1" s="1"/>
  <c r="AK87" i="1"/>
  <c r="BE87" i="1" s="1"/>
  <c r="AB89" i="1"/>
  <c r="AE89" i="1" s="1"/>
  <c r="AB94" i="1"/>
  <c r="AE94" i="1" s="1"/>
  <c r="AR94" i="1" s="1"/>
  <c r="AK107" i="1"/>
  <c r="AB115" i="1"/>
  <c r="AE115" i="1" s="1"/>
  <c r="AR115" i="1" s="1"/>
  <c r="AS115" i="1" s="1"/>
  <c r="AB127" i="1"/>
  <c r="AE127" i="1" s="1"/>
  <c r="AK136" i="1"/>
  <c r="AK16" i="1"/>
  <c r="AK246" i="1"/>
  <c r="AB229" i="1"/>
  <c r="AE229" i="1" s="1"/>
  <c r="AR229" i="1" s="1"/>
  <c r="AB11" i="1"/>
  <c r="AE11" i="1" s="1"/>
  <c r="AR11" i="1" s="1"/>
  <c r="AB14" i="1"/>
  <c r="AE14" i="1" s="1"/>
  <c r="AB36" i="1"/>
  <c r="AE36" i="1" s="1"/>
  <c r="AR36" i="1" s="1"/>
  <c r="AS36" i="1" s="1"/>
  <c r="AT36" i="1" s="1"/>
  <c r="AU36" i="1" s="1"/>
  <c r="BF36" i="1" s="1"/>
  <c r="AB41" i="1"/>
  <c r="AE41" i="1" s="1"/>
  <c r="AR41" i="1" s="1"/>
  <c r="AK51" i="1"/>
  <c r="AK54" i="1"/>
  <c r="AB56" i="1"/>
  <c r="AE56" i="1" s="1"/>
  <c r="AR56" i="1" s="1"/>
  <c r="AS56" i="1" s="1"/>
  <c r="AT56" i="1" s="1"/>
  <c r="AU56" i="1" s="1"/>
  <c r="BF56" i="1" s="1"/>
  <c r="AB59" i="1"/>
  <c r="AE59" i="1" s="1"/>
  <c r="AB60" i="1"/>
  <c r="AE60" i="1" s="1"/>
  <c r="AB70" i="1"/>
  <c r="AE70" i="1" s="1"/>
  <c r="AB93" i="1"/>
  <c r="AE93" i="1" s="1"/>
  <c r="AB113" i="1"/>
  <c r="AE113" i="1" s="1"/>
  <c r="AB118" i="1"/>
  <c r="AE118" i="1" s="1"/>
  <c r="AB17" i="1"/>
  <c r="AE17" i="1" s="1"/>
  <c r="AK59" i="1"/>
  <c r="AB323" i="1"/>
  <c r="AE323" i="1" s="1"/>
  <c r="AR323" i="1" s="1"/>
  <c r="AB259" i="1"/>
  <c r="AE259" i="1" s="1"/>
  <c r="AR259" i="1" s="1"/>
  <c r="AB245" i="1"/>
  <c r="AE245" i="1" s="1"/>
  <c r="AB22" i="1"/>
  <c r="AE22" i="1" s="1"/>
  <c r="AR22" i="1" s="1"/>
  <c r="AS22" i="1" s="1"/>
  <c r="AT22" i="1" s="1"/>
  <c r="AK29" i="1"/>
  <c r="AK31" i="1"/>
  <c r="AK38" i="1"/>
  <c r="AL38" i="1" s="1"/>
  <c r="AB62" i="1"/>
  <c r="AE62" i="1" s="1"/>
  <c r="AK82" i="1"/>
  <c r="AK96" i="1"/>
  <c r="BE96" i="1" s="1"/>
  <c r="AK109" i="1"/>
  <c r="AL109" i="1" s="1"/>
  <c r="AB120" i="1"/>
  <c r="AE120" i="1" s="1"/>
  <c r="AK120" i="1"/>
  <c r="AB126" i="1"/>
  <c r="AE126" i="1" s="1"/>
  <c r="AK127" i="1"/>
  <c r="AB128" i="1"/>
  <c r="AE128" i="1" s="1"/>
  <c r="AR128" i="1" s="1"/>
  <c r="AS128" i="1" s="1"/>
  <c r="AB265" i="1"/>
  <c r="AE265" i="1" s="1"/>
  <c r="AR265" i="1" s="1"/>
  <c r="AK265" i="1"/>
  <c r="AB20" i="1"/>
  <c r="AE20" i="1" s="1"/>
  <c r="AK22" i="1"/>
  <c r="AK23" i="1"/>
  <c r="AK24" i="1"/>
  <c r="AB38" i="1"/>
  <c r="AE38" i="1" s="1"/>
  <c r="AR38" i="1" s="1"/>
  <c r="AS38" i="1" s="1"/>
  <c r="AT38" i="1" s="1"/>
  <c r="AU38" i="1" s="1"/>
  <c r="BF38" i="1" s="1"/>
  <c r="AB51" i="1"/>
  <c r="AE51" i="1" s="1"/>
  <c r="AR51" i="1" s="1"/>
  <c r="AS51" i="1" s="1"/>
  <c r="AT51" i="1" s="1"/>
  <c r="AU51" i="1" s="1"/>
  <c r="BF51" i="1" s="1"/>
  <c r="AB54" i="1"/>
  <c r="AE54" i="1" s="1"/>
  <c r="AR54" i="1" s="1"/>
  <c r="AS54" i="1" s="1"/>
  <c r="AT54" i="1" s="1"/>
  <c r="AK76" i="1"/>
  <c r="AB80" i="1"/>
  <c r="AE80" i="1" s="1"/>
  <c r="AR80" i="1" s="1"/>
  <c r="AS80" i="1" s="1"/>
  <c r="BE102" i="1"/>
  <c r="AK113" i="1"/>
  <c r="AK118" i="1"/>
  <c r="AK126" i="1"/>
  <c r="AB129" i="1"/>
  <c r="AE129" i="1" s="1"/>
  <c r="AR129" i="1" s="1"/>
  <c r="AS129" i="1" s="1"/>
  <c r="AB132" i="1"/>
  <c r="AE132" i="1" s="1"/>
  <c r="AB135" i="1"/>
  <c r="AE135" i="1" s="1"/>
  <c r="AR135" i="1" s="1"/>
  <c r="AS135" i="1" s="1"/>
  <c r="AT135" i="1" s="1"/>
  <c r="AU135" i="1" s="1"/>
  <c r="BF135" i="1" s="1"/>
  <c r="AK138" i="1"/>
  <c r="AB155" i="1"/>
  <c r="AE155" i="1" s="1"/>
  <c r="AK156" i="1"/>
  <c r="AB167" i="1"/>
  <c r="AE167" i="1" s="1"/>
  <c r="AR167" i="1" s="1"/>
  <c r="AS167" i="1" s="1"/>
  <c r="AT167" i="1" s="1"/>
  <c r="AU167" i="1" s="1"/>
  <c r="BF167" i="1" s="1"/>
  <c r="AK185" i="1"/>
  <c r="BE212" i="1"/>
  <c r="AK228" i="1"/>
  <c r="AB232" i="1"/>
  <c r="AE232" i="1" s="1"/>
  <c r="AB283" i="1"/>
  <c r="AE283" i="1" s="1"/>
  <c r="AR283" i="1" s="1"/>
  <c r="AK288" i="1"/>
  <c r="AB332" i="1"/>
  <c r="AE332" i="1" s="1"/>
  <c r="AK374" i="1"/>
  <c r="AK135" i="1"/>
  <c r="AB147" i="1"/>
  <c r="AE147" i="1" s="1"/>
  <c r="AR147" i="1" s="1"/>
  <c r="AB150" i="1"/>
  <c r="AE150" i="1" s="1"/>
  <c r="AR150" i="1" s="1"/>
  <c r="AK166" i="1"/>
  <c r="AK169" i="1"/>
  <c r="AB176" i="1"/>
  <c r="AE176" i="1" s="1"/>
  <c r="AR176" i="1" s="1"/>
  <c r="AS176" i="1" s="1"/>
  <c r="AT176" i="1" s="1"/>
  <c r="AU176" i="1" s="1"/>
  <c r="BF176" i="1" s="1"/>
  <c r="AB183" i="1"/>
  <c r="AE183" i="1" s="1"/>
  <c r="AR183" i="1" s="1"/>
  <c r="AK201" i="1"/>
  <c r="AB223" i="1"/>
  <c r="AE223" i="1" s="1"/>
  <c r="AB224" i="1"/>
  <c r="AE224" i="1" s="1"/>
  <c r="AB235" i="1"/>
  <c r="AE235" i="1" s="1"/>
  <c r="AK313" i="1"/>
  <c r="AK137" i="1"/>
  <c r="AB272" i="1"/>
  <c r="AE272" i="1" s="1"/>
  <c r="AR272" i="1" s="1"/>
  <c r="AS272" i="1" s="1"/>
  <c r="AB344" i="1"/>
  <c r="AE344" i="1" s="1"/>
  <c r="AR344" i="1" s="1"/>
  <c r="AS344" i="1" s="1"/>
  <c r="AT344" i="1" s="1"/>
  <c r="AU344" i="1" s="1"/>
  <c r="BF344" i="1" s="1"/>
  <c r="AB353" i="1"/>
  <c r="AE353" i="1" s="1"/>
  <c r="AR353" i="1" s="1"/>
  <c r="AS353" i="1" s="1"/>
  <c r="AB391" i="1"/>
  <c r="AE391" i="1" s="1"/>
  <c r="AR391" i="1" s="1"/>
  <c r="AB397" i="1"/>
  <c r="AE397" i="1" s="1"/>
  <c r="AR397" i="1" s="1"/>
  <c r="AS397" i="1" s="1"/>
  <c r="AB402" i="1"/>
  <c r="AE402" i="1" s="1"/>
  <c r="AR402" i="1" s="1"/>
  <c r="AB403" i="1"/>
  <c r="AE403" i="1" s="1"/>
  <c r="AR403" i="1" s="1"/>
  <c r="AS403" i="1" s="1"/>
  <c r="AT403" i="1" s="1"/>
  <c r="AK416" i="1"/>
  <c r="AB417" i="1"/>
  <c r="AE417" i="1" s="1"/>
  <c r="AR417" i="1" s="1"/>
  <c r="AS417" i="1" s="1"/>
  <c r="AK419" i="1"/>
  <c r="AB419" i="1"/>
  <c r="AE419" i="1" s="1"/>
  <c r="AR419" i="1" s="1"/>
  <c r="AS419" i="1" s="1"/>
  <c r="AK443" i="1"/>
  <c r="AB443" i="1"/>
  <c r="AE443" i="1" s="1"/>
  <c r="AR443" i="1" s="1"/>
  <c r="AS443" i="1" s="1"/>
  <c r="AT443" i="1" s="1"/>
  <c r="AU443" i="1" s="1"/>
  <c r="BF443" i="1" s="1"/>
  <c r="AB474" i="1"/>
  <c r="AE474" i="1" s="1"/>
  <c r="AB251" i="1"/>
  <c r="AE251" i="1" s="1"/>
  <c r="AR251" i="1" s="1"/>
  <c r="AS251" i="1" s="1"/>
  <c r="AT251" i="1" s="1"/>
  <c r="AU251" i="1" s="1"/>
  <c r="BF251" i="1" s="1"/>
  <c r="AK255" i="1"/>
  <c r="AB257" i="1"/>
  <c r="AE257" i="1" s="1"/>
  <c r="AR257" i="1" s="1"/>
  <c r="AS257" i="1" s="1"/>
  <c r="AK267" i="1"/>
  <c r="AB281" i="1"/>
  <c r="AE281" i="1" s="1"/>
  <c r="AK283" i="1"/>
  <c r="BE283" i="1" s="1"/>
  <c r="AK307" i="1"/>
  <c r="AB311" i="1"/>
  <c r="AE311" i="1" s="1"/>
  <c r="AR311" i="1" s="1"/>
  <c r="AS311" i="1" s="1"/>
  <c r="AT311" i="1" s="1"/>
  <c r="AK318" i="1"/>
  <c r="AK334" i="1"/>
  <c r="AB393" i="1"/>
  <c r="AE393" i="1" s="1"/>
  <c r="AR393" i="1" s="1"/>
  <c r="AK394" i="1"/>
  <c r="AK401" i="1"/>
  <c r="AK407" i="1"/>
  <c r="AK409" i="1"/>
  <c r="AK422" i="1"/>
  <c r="AK423" i="1"/>
  <c r="AB425" i="1"/>
  <c r="AE425" i="1" s="1"/>
  <c r="AR425" i="1" s="1"/>
  <c r="AS425" i="1" s="1"/>
  <c r="AT425" i="1" s="1"/>
  <c r="AU425" i="1" s="1"/>
  <c r="BF425" i="1" s="1"/>
  <c r="AK439" i="1"/>
  <c r="AB494" i="1"/>
  <c r="AE494" i="1" s="1"/>
  <c r="AB187" i="1"/>
  <c r="AE187" i="1" s="1"/>
  <c r="AK236" i="1"/>
  <c r="AB267" i="1"/>
  <c r="AE267" i="1" s="1"/>
  <c r="AK270" i="1"/>
  <c r="AB307" i="1"/>
  <c r="AE307" i="1" s="1"/>
  <c r="AR307" i="1" s="1"/>
  <c r="AS307" i="1" s="1"/>
  <c r="AT307" i="1" s="1"/>
  <c r="AK309" i="1"/>
  <c r="AB328" i="1"/>
  <c r="AE328" i="1" s="1"/>
  <c r="AR328" i="1" s="1"/>
  <c r="AS328" i="1" s="1"/>
  <c r="AK329" i="1"/>
  <c r="AL329" i="1" s="1"/>
  <c r="AK346" i="1"/>
  <c r="AK360" i="1"/>
  <c r="AB381" i="1"/>
  <c r="AE381" i="1" s="1"/>
  <c r="AB401" i="1"/>
  <c r="AE401" i="1" s="1"/>
  <c r="AR401" i="1" s="1"/>
  <c r="AK471" i="1"/>
  <c r="AB506" i="1"/>
  <c r="AE506" i="1" s="1"/>
  <c r="AR506" i="1" s="1"/>
  <c r="AK506" i="1"/>
  <c r="AK145" i="1"/>
  <c r="AB74" i="1"/>
  <c r="AE74" i="1" s="1"/>
  <c r="AR74" i="1" s="1"/>
  <c r="AS74" i="1" s="1"/>
  <c r="AT74" i="1" s="1"/>
  <c r="AB331" i="1"/>
  <c r="AE331" i="1" s="1"/>
  <c r="AB339" i="1"/>
  <c r="AE339" i="1" s="1"/>
  <c r="AK340" i="1"/>
  <c r="AB358" i="1"/>
  <c r="AE358" i="1" s="1"/>
  <c r="AB400" i="1"/>
  <c r="AE400" i="1" s="1"/>
  <c r="AR400" i="1" s="1"/>
  <c r="AS400" i="1" s="1"/>
  <c r="AT400" i="1" s="1"/>
  <c r="AK432" i="1"/>
  <c r="AK436" i="1"/>
  <c r="AK450" i="1"/>
  <c r="AB452" i="1"/>
  <c r="AE452" i="1" s="1"/>
  <c r="AK470" i="1"/>
  <c r="AK476" i="1"/>
  <c r="AK501" i="1"/>
  <c r="AK503" i="1"/>
  <c r="BE503" i="1" s="1"/>
  <c r="AB464" i="1"/>
  <c r="AE464" i="1" s="1"/>
  <c r="AR464" i="1" s="1"/>
  <c r="AS464" i="1" s="1"/>
  <c r="AT464" i="1" s="1"/>
  <c r="AU464" i="1" s="1"/>
  <c r="BF464" i="1" s="1"/>
  <c r="AK141" i="1"/>
  <c r="AB72" i="1"/>
  <c r="AE72" i="1" s="1"/>
  <c r="AR72" i="1" s="1"/>
  <c r="AS72" i="1" s="1"/>
  <c r="AT72" i="1" s="1"/>
  <c r="AK383" i="1"/>
  <c r="AB385" i="1"/>
  <c r="AE385" i="1" s="1"/>
  <c r="AB392" i="1"/>
  <c r="AE392" i="1" s="1"/>
  <c r="AB433" i="1"/>
  <c r="AE433" i="1" s="1"/>
  <c r="AR433" i="1" s="1"/>
  <c r="AS433" i="1" s="1"/>
  <c r="AT433" i="1" s="1"/>
  <c r="AB453" i="1"/>
  <c r="AE453" i="1" s="1"/>
  <c r="AK459" i="1"/>
  <c r="BE459" i="1" s="1"/>
  <c r="AB469" i="1"/>
  <c r="AE469" i="1" s="1"/>
  <c r="AR469" i="1" s="1"/>
  <c r="AB471" i="1"/>
  <c r="AE471" i="1" s="1"/>
  <c r="AR471" i="1" s="1"/>
  <c r="AS471" i="1" s="1"/>
  <c r="AK475" i="1"/>
  <c r="AB466" i="1"/>
  <c r="AE466" i="1" s="1"/>
  <c r="AB298" i="1"/>
  <c r="AE298" i="1" s="1"/>
  <c r="AB335" i="1"/>
  <c r="AE335" i="1" s="1"/>
  <c r="AK9" i="1"/>
  <c r="AB9" i="1"/>
  <c r="AE9" i="1" s="1"/>
  <c r="AK49" i="1"/>
  <c r="AB49" i="1"/>
  <c r="AE49" i="1" s="1"/>
  <c r="AR49" i="1" s="1"/>
  <c r="AS49" i="1" s="1"/>
  <c r="AT49" i="1" s="1"/>
  <c r="AU49" i="1" s="1"/>
  <c r="BF49" i="1" s="1"/>
  <c r="AK250" i="1"/>
  <c r="AB250" i="1"/>
  <c r="AE250" i="1" s="1"/>
  <c r="AK47" i="1"/>
  <c r="AB47" i="1"/>
  <c r="AE47" i="1" s="1"/>
  <c r="AR47" i="1" s="1"/>
  <c r="AS47" i="1" s="1"/>
  <c r="AT47" i="1" s="1"/>
  <c r="AU47" i="1" s="1"/>
  <c r="BF47" i="1" s="1"/>
  <c r="AK217" i="1"/>
  <c r="AB217" i="1"/>
  <c r="AE217" i="1" s="1"/>
  <c r="AK13" i="1"/>
  <c r="AB23" i="1"/>
  <c r="AE23" i="1" s="1"/>
  <c r="AB24" i="1"/>
  <c r="AE24" i="1" s="1"/>
  <c r="AK124" i="1"/>
  <c r="AB124" i="1"/>
  <c r="AE124" i="1" s="1"/>
  <c r="AK125" i="1"/>
  <c r="AB125" i="1"/>
  <c r="AE125" i="1" s="1"/>
  <c r="AK12" i="1"/>
  <c r="AK14" i="1"/>
  <c r="AB21" i="1"/>
  <c r="AE21" i="1" s="1"/>
  <c r="AR21" i="1" s="1"/>
  <c r="AS21" i="1" s="1"/>
  <c r="AT21" i="1" s="1"/>
  <c r="AK26" i="1"/>
  <c r="AL26" i="1" s="1"/>
  <c r="AK28" i="1"/>
  <c r="AB64" i="1"/>
  <c r="AE64" i="1" s="1"/>
  <c r="AK86" i="1"/>
  <c r="AB96" i="1"/>
  <c r="AE96" i="1" s="1"/>
  <c r="AR96" i="1" s="1"/>
  <c r="AS96" i="1" s="1"/>
  <c r="AK97" i="1"/>
  <c r="AB97" i="1"/>
  <c r="AE97" i="1" s="1"/>
  <c r="AR97" i="1" s="1"/>
  <c r="AS97" i="1" s="1"/>
  <c r="AB104" i="1"/>
  <c r="AE104" i="1" s="1"/>
  <c r="AB156" i="1"/>
  <c r="AE156" i="1" s="1"/>
  <c r="AR156" i="1" s="1"/>
  <c r="AS156" i="1" s="1"/>
  <c r="AT156" i="1" s="1"/>
  <c r="AU156" i="1" s="1"/>
  <c r="BF156" i="1" s="1"/>
  <c r="AK378" i="1"/>
  <c r="AB378" i="1"/>
  <c r="AE378" i="1" s="1"/>
  <c r="AR378" i="1" s="1"/>
  <c r="AS378" i="1" s="1"/>
  <c r="AT378" i="1" s="1"/>
  <c r="AK367" i="1"/>
  <c r="AB367" i="1"/>
  <c r="AE367" i="1" s="1"/>
  <c r="AK18" i="1"/>
  <c r="AK20" i="1"/>
  <c r="AK64" i="1"/>
  <c r="AK115" i="1"/>
  <c r="AB151" i="1"/>
  <c r="AE151" i="1" s="1"/>
  <c r="AR151" i="1" s="1"/>
  <c r="AS151" i="1" s="1"/>
  <c r="AT151" i="1" s="1"/>
  <c r="AK151" i="1"/>
  <c r="AB163" i="1"/>
  <c r="AE163" i="1" s="1"/>
  <c r="AR163" i="1" s="1"/>
  <c r="AK206" i="1"/>
  <c r="AB206" i="1"/>
  <c r="AE206" i="1" s="1"/>
  <c r="AR206" i="1" s="1"/>
  <c r="AS206" i="1" s="1"/>
  <c r="AK210" i="1"/>
  <c r="AB210" i="1"/>
  <c r="AE210" i="1" s="1"/>
  <c r="AK261" i="1"/>
  <c r="AB261" i="1"/>
  <c r="AE261" i="1" s="1"/>
  <c r="AR261" i="1" s="1"/>
  <c r="AK287" i="1"/>
  <c r="AB287" i="1"/>
  <c r="AE287" i="1" s="1"/>
  <c r="AR287" i="1" s="1"/>
  <c r="AK413" i="1"/>
  <c r="AB413" i="1"/>
  <c r="AE413" i="1" s="1"/>
  <c r="AB81" i="1"/>
  <c r="AE81" i="1" s="1"/>
  <c r="AR81" i="1" s="1"/>
  <c r="AS81" i="1" s="1"/>
  <c r="AK233" i="1"/>
  <c r="AB233" i="1"/>
  <c r="AE233" i="1" s="1"/>
  <c r="AK268" i="1"/>
  <c r="AB268" i="1"/>
  <c r="AE268" i="1" s="1"/>
  <c r="AR268" i="1" s="1"/>
  <c r="AS268" i="1" s="1"/>
  <c r="AT268" i="1" s="1"/>
  <c r="AU268" i="1" s="1"/>
  <c r="BF268" i="1" s="1"/>
  <c r="AK359" i="1"/>
  <c r="AB359" i="1"/>
  <c r="AE359" i="1" s="1"/>
  <c r="AK332" i="1"/>
  <c r="AK336" i="1"/>
  <c r="AB336" i="1"/>
  <c r="AE336" i="1" s="1"/>
  <c r="AK449" i="1"/>
  <c r="AB449" i="1"/>
  <c r="AE449" i="1" s="1"/>
  <c r="AB45" i="1"/>
  <c r="AE45" i="1" s="1"/>
  <c r="AR45" i="1" s="1"/>
  <c r="AS45" i="1" s="1"/>
  <c r="AT45" i="1" s="1"/>
  <c r="AU45" i="1" s="1"/>
  <c r="BF45" i="1" s="1"/>
  <c r="AK70" i="1"/>
  <c r="AB85" i="1"/>
  <c r="AE85" i="1" s="1"/>
  <c r="AK98" i="1"/>
  <c r="AB105" i="1"/>
  <c r="AE105" i="1" s="1"/>
  <c r="AR105" i="1" s="1"/>
  <c r="AK111" i="1"/>
  <c r="AK116" i="1"/>
  <c r="AK121" i="1"/>
  <c r="AK128" i="1"/>
  <c r="AB191" i="1"/>
  <c r="AE191" i="1" s="1"/>
  <c r="AB270" i="1"/>
  <c r="AE270" i="1" s="1"/>
  <c r="AB355" i="1"/>
  <c r="AE355" i="1" s="1"/>
  <c r="AK380" i="1"/>
  <c r="AB380" i="1"/>
  <c r="AE380" i="1" s="1"/>
  <c r="AR380" i="1" s="1"/>
  <c r="AS380" i="1" s="1"/>
  <c r="AT380" i="1" s="1"/>
  <c r="AK41" i="1"/>
  <c r="AK53" i="1"/>
  <c r="AK58" i="1"/>
  <c r="AB76" i="1"/>
  <c r="AE76" i="1" s="1"/>
  <c r="AK83" i="1"/>
  <c r="AB123" i="1"/>
  <c r="AE123" i="1" s="1"/>
  <c r="AB130" i="1"/>
  <c r="AE130" i="1" s="1"/>
  <c r="AB136" i="1"/>
  <c r="AE136" i="1" s="1"/>
  <c r="AB148" i="1"/>
  <c r="AE148" i="1" s="1"/>
  <c r="AR148" i="1" s="1"/>
  <c r="AB153" i="1"/>
  <c r="AE153" i="1" s="1"/>
  <c r="AR153" i="1" s="1"/>
  <c r="AS153" i="1" s="1"/>
  <c r="AT153" i="1" s="1"/>
  <c r="AU153" i="1" s="1"/>
  <c r="BF153" i="1" s="1"/>
  <c r="AB171" i="1"/>
  <c r="AE171" i="1" s="1"/>
  <c r="AB201" i="1"/>
  <c r="AE201" i="1" s="1"/>
  <c r="AR201" i="1" s="1"/>
  <c r="AS201" i="1" s="1"/>
  <c r="AB220" i="1"/>
  <c r="AE220" i="1" s="1"/>
  <c r="AR220" i="1" s="1"/>
  <c r="AK262" i="1"/>
  <c r="AB291" i="1"/>
  <c r="AE291" i="1" s="1"/>
  <c r="AR291" i="1" s="1"/>
  <c r="AS291" i="1" s="1"/>
  <c r="AT291" i="1" s="1"/>
  <c r="AU291" i="1" s="1"/>
  <c r="BF291" i="1" s="1"/>
  <c r="AB309" i="1"/>
  <c r="AE309" i="1" s="1"/>
  <c r="AK464" i="1"/>
  <c r="AB243" i="1"/>
  <c r="AE243" i="1" s="1"/>
  <c r="AR243" i="1" s="1"/>
  <c r="AS243" i="1" s="1"/>
  <c r="AT243" i="1" s="1"/>
  <c r="AU243" i="1" s="1"/>
  <c r="BF243" i="1" s="1"/>
  <c r="AB255" i="1"/>
  <c r="AE255" i="1" s="1"/>
  <c r="AR255" i="1" s="1"/>
  <c r="AB264" i="1"/>
  <c r="AE264" i="1" s="1"/>
  <c r="AR264" i="1" s="1"/>
  <c r="AK441" i="1"/>
  <c r="AB441" i="1"/>
  <c r="AE441" i="1" s="1"/>
  <c r="AR441" i="1" s="1"/>
  <c r="AS441" i="1" s="1"/>
  <c r="AT441" i="1" s="1"/>
  <c r="AU441" i="1" s="1"/>
  <c r="BF441" i="1" s="1"/>
  <c r="AB476" i="1"/>
  <c r="AE476" i="1" s="1"/>
  <c r="AK165" i="1"/>
  <c r="AK176" i="1"/>
  <c r="AB234" i="1"/>
  <c r="AE234" i="1" s="1"/>
  <c r="AR234" i="1" s="1"/>
  <c r="AS234" i="1" s="1"/>
  <c r="AT234" i="1" s="1"/>
  <c r="AB239" i="1"/>
  <c r="AE239" i="1" s="1"/>
  <c r="AR239" i="1" s="1"/>
  <c r="AS239" i="1" s="1"/>
  <c r="AT239" i="1" s="1"/>
  <c r="AU239" i="1" s="1"/>
  <c r="BF239" i="1" s="1"/>
  <c r="AB248" i="1"/>
  <c r="AE248" i="1" s="1"/>
  <c r="AR248" i="1" s="1"/>
  <c r="AS248" i="1" s="1"/>
  <c r="AT248" i="1" s="1"/>
  <c r="AU248" i="1" s="1"/>
  <c r="BF248" i="1" s="1"/>
  <c r="AK254" i="1"/>
  <c r="AK258" i="1"/>
  <c r="AK263" i="1"/>
  <c r="AB284" i="1"/>
  <c r="AE284" i="1" s="1"/>
  <c r="AR284" i="1" s="1"/>
  <c r="AB294" i="1"/>
  <c r="AE294" i="1" s="1"/>
  <c r="AR294" i="1" s="1"/>
  <c r="AB310" i="1"/>
  <c r="AE310" i="1" s="1"/>
  <c r="AK325" i="1"/>
  <c r="AB329" i="1"/>
  <c r="AE329" i="1" s="1"/>
  <c r="AR329" i="1" s="1"/>
  <c r="AS329" i="1" s="1"/>
  <c r="AK342" i="1"/>
  <c r="AK353" i="1"/>
  <c r="AB360" i="1"/>
  <c r="AE360" i="1" s="1"/>
  <c r="AB362" i="1"/>
  <c r="AE362" i="1" s="1"/>
  <c r="AR362" i="1" s="1"/>
  <c r="AS362" i="1" s="1"/>
  <c r="AB368" i="1"/>
  <c r="AE368" i="1" s="1"/>
  <c r="AK369" i="1"/>
  <c r="AK387" i="1"/>
  <c r="AK392" i="1"/>
  <c r="AB407" i="1"/>
  <c r="AE407" i="1" s="1"/>
  <c r="AR407" i="1" s="1"/>
  <c r="AS407" i="1" s="1"/>
  <c r="AB456" i="1"/>
  <c r="AE456" i="1" s="1"/>
  <c r="AK460" i="1"/>
  <c r="AK65" i="1"/>
  <c r="AB288" i="1"/>
  <c r="AE288" i="1" s="1"/>
  <c r="AR288" i="1" s="1"/>
  <c r="AB306" i="1"/>
  <c r="AE306" i="1" s="1"/>
  <c r="AK326" i="1"/>
  <c r="AB333" i="1"/>
  <c r="AE333" i="1" s="1"/>
  <c r="AR333" i="1" s="1"/>
  <c r="AS333" i="1" s="1"/>
  <c r="AK337" i="1"/>
  <c r="AB361" i="1"/>
  <c r="AE361" i="1" s="1"/>
  <c r="AR361" i="1" s="1"/>
  <c r="AB373" i="1"/>
  <c r="AE373" i="1" s="1"/>
  <c r="AK381" i="1"/>
  <c r="AK350" i="1"/>
  <c r="AK393" i="1"/>
  <c r="AK447" i="1"/>
  <c r="AK446" i="1"/>
  <c r="AB447" i="1"/>
  <c r="AE447" i="1" s="1"/>
  <c r="AB505" i="1"/>
  <c r="AE505" i="1" s="1"/>
  <c r="AR505" i="1" s="1"/>
  <c r="AK433" i="1"/>
  <c r="AK445" i="1"/>
  <c r="AB451" i="1"/>
  <c r="AE451" i="1" s="1"/>
  <c r="AK455" i="1"/>
  <c r="AB457" i="1"/>
  <c r="AE457" i="1" s="1"/>
  <c r="AR457" i="1" s="1"/>
  <c r="AS457" i="1" s="1"/>
  <c r="AT457" i="1" s="1"/>
  <c r="AU457" i="1" s="1"/>
  <c r="BF457" i="1" s="1"/>
  <c r="AK480" i="1"/>
  <c r="AK504" i="1"/>
  <c r="AB509" i="1"/>
  <c r="AE509" i="1" s="1"/>
  <c r="AK296" i="1"/>
  <c r="AB460" i="1"/>
  <c r="AE460" i="1" s="1"/>
  <c r="AR460" i="1" s="1"/>
  <c r="AB484" i="1"/>
  <c r="AE484" i="1" s="1"/>
  <c r="AR484" i="1" s="1"/>
  <c r="AS484" i="1" s="1"/>
  <c r="AT484" i="1" s="1"/>
  <c r="AU484" i="1" s="1"/>
  <c r="BF484" i="1" s="1"/>
  <c r="AK487" i="1"/>
  <c r="AB488" i="1"/>
  <c r="AE488" i="1" s="1"/>
  <c r="AK495" i="1"/>
  <c r="AB145" i="1"/>
  <c r="AE145" i="1" s="1"/>
  <c r="AK142" i="1"/>
  <c r="AK298" i="1"/>
  <c r="AB77" i="1"/>
  <c r="AE77" i="1" s="1"/>
  <c r="AR77" i="1" s="1"/>
  <c r="AS77" i="1" s="1"/>
  <c r="AT77" i="1" s="1"/>
  <c r="AK301" i="1"/>
  <c r="AK376" i="1"/>
  <c r="AK472" i="1"/>
  <c r="AK140" i="1"/>
  <c r="AB301" i="1"/>
  <c r="AE301" i="1" s="1"/>
  <c r="AR301" i="1" s="1"/>
  <c r="AS301" i="1" s="1"/>
  <c r="AT301" i="1" s="1"/>
  <c r="AU301" i="1" s="1"/>
  <c r="BF301" i="1" s="1"/>
  <c r="AL196" i="1" l="1"/>
  <c r="AL182" i="1"/>
  <c r="AL181" i="1"/>
  <c r="AL12" i="1"/>
  <c r="AL213" i="1"/>
  <c r="AL211" i="1"/>
  <c r="AL14" i="1"/>
  <c r="AL13" i="1"/>
  <c r="AS189" i="1"/>
  <c r="AT189" i="1" s="1"/>
  <c r="AU189" i="1" s="1"/>
  <c r="BF189" i="1" s="1"/>
  <c r="AS195" i="1"/>
  <c r="AL212" i="1"/>
  <c r="AL272" i="1"/>
  <c r="AL323" i="1"/>
  <c r="BE11" i="1"/>
  <c r="AL11" i="1"/>
  <c r="AS91" i="1"/>
  <c r="AT91" i="1" s="1"/>
  <c r="AU91" i="1" s="1"/>
  <c r="BF91" i="1" s="1"/>
  <c r="AL190" i="1"/>
  <c r="AL188" i="1"/>
  <c r="AS170" i="1"/>
  <c r="AT170" i="1" s="1"/>
  <c r="AU170" i="1" s="1"/>
  <c r="BF170" i="1" s="1"/>
  <c r="AL189" i="1"/>
  <c r="AL198" i="1"/>
  <c r="AL9" i="1"/>
  <c r="AL10" i="1"/>
  <c r="AL172" i="1"/>
  <c r="AL174" i="1"/>
  <c r="AL92" i="1"/>
  <c r="AL90" i="1"/>
  <c r="AS181" i="1"/>
  <c r="AL214" i="1"/>
  <c r="AL192" i="1"/>
  <c r="AL173" i="1"/>
  <c r="AL321" i="1"/>
  <c r="AL319" i="1"/>
  <c r="AL103" i="1"/>
  <c r="AL101" i="1"/>
  <c r="AL322" i="1"/>
  <c r="AL162" i="1"/>
  <c r="AL160" i="1"/>
  <c r="AL275" i="1"/>
  <c r="AL273" i="1"/>
  <c r="AL271" i="1"/>
  <c r="AS320" i="1"/>
  <c r="AS160" i="1"/>
  <c r="AL195" i="1"/>
  <c r="AL105" i="1"/>
  <c r="AL91" i="1"/>
  <c r="AL183" i="1"/>
  <c r="AL93" i="1"/>
  <c r="AL215" i="1"/>
  <c r="AL191" i="1"/>
  <c r="AL180" i="1"/>
  <c r="AL179" i="1"/>
  <c r="AL171" i="1"/>
  <c r="AL320" i="1"/>
  <c r="AL104" i="1"/>
  <c r="AL197" i="1"/>
  <c r="AL199" i="1"/>
  <c r="AS102" i="1"/>
  <c r="AL159" i="1"/>
  <c r="AL161" i="1"/>
  <c r="AL274" i="1"/>
  <c r="AL170" i="1"/>
  <c r="AL102" i="1"/>
  <c r="AL94" i="1"/>
  <c r="AT272" i="1"/>
  <c r="AU272" i="1" s="1"/>
  <c r="BF272" i="1" s="1"/>
  <c r="AT102" i="1"/>
  <c r="AU102" i="1" s="1"/>
  <c r="BF102" i="1" s="1"/>
  <c r="AS11" i="1"/>
  <c r="AL413" i="1"/>
  <c r="AS486" i="1"/>
  <c r="AT486" i="1" s="1"/>
  <c r="AU486" i="1" s="1"/>
  <c r="BF486" i="1" s="1"/>
  <c r="AL277" i="1"/>
  <c r="AL344" i="1"/>
  <c r="AL155" i="1"/>
  <c r="AS438" i="1"/>
  <c r="AT438" i="1" s="1"/>
  <c r="AU438" i="1" s="1"/>
  <c r="BF438" i="1" s="1"/>
  <c r="AS469" i="1"/>
  <c r="AT469" i="1" s="1"/>
  <c r="AU469" i="1" s="1"/>
  <c r="BF469" i="1" s="1"/>
  <c r="AS490" i="1"/>
  <c r="AT490" i="1" s="1"/>
  <c r="AU490" i="1" s="1"/>
  <c r="BF490" i="1" s="1"/>
  <c r="AL425" i="1"/>
  <c r="AS459" i="1"/>
  <c r="AT459" i="1" s="1"/>
  <c r="AU459" i="1" s="1"/>
  <c r="BF459" i="1" s="1"/>
  <c r="AL245" i="1"/>
  <c r="BE45" i="1"/>
  <c r="AL72" i="1"/>
  <c r="AL248" i="1"/>
  <c r="AU433" i="1"/>
  <c r="BF433" i="1" s="1"/>
  <c r="BE482" i="1"/>
  <c r="AL400" i="1"/>
  <c r="AL223" i="1"/>
  <c r="AL74" i="1"/>
  <c r="AL229" i="1"/>
  <c r="AT422" i="1"/>
  <c r="AL304" i="1"/>
  <c r="AS361" i="1"/>
  <c r="AT361" i="1" s="1"/>
  <c r="AU361" i="1" s="1"/>
  <c r="BF361" i="1" s="1"/>
  <c r="AL56" i="1"/>
  <c r="BE43" i="1"/>
  <c r="AS498" i="1"/>
  <c r="AT498" i="1" s="1"/>
  <c r="AU498" i="1" s="1"/>
  <c r="BF498" i="1" s="1"/>
  <c r="AL429" i="1"/>
  <c r="AL243" i="1"/>
  <c r="AL270" i="1"/>
  <c r="AT352" i="1"/>
  <c r="AU352" i="1" s="1"/>
  <c r="BF352" i="1" s="1"/>
  <c r="AT333" i="1"/>
  <c r="AU333" i="1" s="1"/>
  <c r="BF333" i="1" s="1"/>
  <c r="AL222" i="1"/>
  <c r="AS393" i="1"/>
  <c r="AL208" i="1"/>
  <c r="AL467" i="1"/>
  <c r="AL153" i="1"/>
  <c r="AS228" i="1"/>
  <c r="AT228" i="1" s="1"/>
  <c r="AU228" i="1" s="1"/>
  <c r="BF228" i="1" s="1"/>
  <c r="AL435" i="1"/>
  <c r="AL385" i="1"/>
  <c r="AT416" i="1"/>
  <c r="AL141" i="1"/>
  <c r="AS147" i="1"/>
  <c r="AT147" i="1" s="1"/>
  <c r="AL78" i="1"/>
  <c r="AL224" i="1"/>
  <c r="AL35" i="1"/>
  <c r="AL510" i="1"/>
  <c r="AS408" i="1"/>
  <c r="AT407" i="1" s="1"/>
  <c r="AU407" i="1" s="1"/>
  <c r="BF407" i="1" s="1"/>
  <c r="AS325" i="1"/>
  <c r="AT325" i="1" s="1"/>
  <c r="AU325" i="1" s="1"/>
  <c r="BF325" i="1" s="1"/>
  <c r="AT212" i="1"/>
  <c r="AU212" i="1" s="1"/>
  <c r="BF212" i="1" s="1"/>
  <c r="AS401" i="1"/>
  <c r="AT401" i="1" s="1"/>
  <c r="AU400" i="1" s="1"/>
  <c r="BF400" i="1" s="1"/>
  <c r="AS40" i="1"/>
  <c r="AT40" i="1" s="1"/>
  <c r="AU40" i="1" s="1"/>
  <c r="BF40" i="1" s="1"/>
  <c r="AL491" i="1"/>
  <c r="AL241" i="1"/>
  <c r="AU53" i="1"/>
  <c r="BF53" i="1" s="1"/>
  <c r="AL492" i="1"/>
  <c r="AL470" i="1"/>
  <c r="AT328" i="1"/>
  <c r="AU328" i="1" s="1"/>
  <c r="BF328" i="1" s="1"/>
  <c r="AT205" i="1"/>
  <c r="AU205" i="1" s="1"/>
  <c r="BF205" i="1" s="1"/>
  <c r="AL402" i="1"/>
  <c r="AT397" i="1"/>
  <c r="AL281" i="1"/>
  <c r="AS285" i="1"/>
  <c r="AL490" i="1"/>
  <c r="AL315" i="1"/>
  <c r="AS504" i="1"/>
  <c r="AT504" i="1" s="1"/>
  <c r="AS254" i="1"/>
  <c r="AT254" i="1" s="1"/>
  <c r="AU253" i="1" s="1"/>
  <c r="BF253" i="1" s="1"/>
  <c r="AS149" i="1"/>
  <c r="AT149" i="1" s="1"/>
  <c r="AL70" i="1"/>
  <c r="AL408" i="1"/>
  <c r="AS389" i="1"/>
  <c r="AL314" i="1"/>
  <c r="AT320" i="1"/>
  <c r="AU320" i="1" s="1"/>
  <c r="BF320" i="1" s="1"/>
  <c r="AL65" i="1"/>
  <c r="BE38" i="1"/>
  <c r="AT160" i="1"/>
  <c r="AU160" i="1" s="1"/>
  <c r="BF160" i="1" s="1"/>
  <c r="AL316" i="1"/>
  <c r="AL291" i="1"/>
  <c r="BE291" i="1"/>
  <c r="AT195" i="1"/>
  <c r="AU195" i="1" s="1"/>
  <c r="BF195" i="1" s="1"/>
  <c r="AL506" i="1"/>
  <c r="AL33" i="1"/>
  <c r="AL136" i="1"/>
  <c r="AT419" i="1"/>
  <c r="AL303" i="1"/>
  <c r="AL439" i="1"/>
  <c r="AS293" i="1"/>
  <c r="AT293" i="1" s="1"/>
  <c r="AU293" i="1" s="1"/>
  <c r="BF293" i="1" s="1"/>
  <c r="AL255" i="1"/>
  <c r="AS219" i="1"/>
  <c r="AT219" i="1" s="1"/>
  <c r="AU219" i="1" s="1"/>
  <c r="BF219" i="1" s="1"/>
  <c r="AL41" i="1"/>
  <c r="AL116" i="1"/>
  <c r="AT80" i="1"/>
  <c r="AU80" i="1" s="1"/>
  <c r="BF80" i="1" s="1"/>
  <c r="AL34" i="1"/>
  <c r="AL284" i="1"/>
  <c r="AL401" i="1"/>
  <c r="AL438" i="1"/>
  <c r="AL306" i="1"/>
  <c r="AT128" i="1"/>
  <c r="AU128" i="1" s="1"/>
  <c r="BF128" i="1" s="1"/>
  <c r="AT115" i="1"/>
  <c r="AU115" i="1" s="1"/>
  <c r="BF115" i="1" s="1"/>
  <c r="AL508" i="1"/>
  <c r="AS202" i="1"/>
  <c r="AT201" i="1" s="1"/>
  <c r="AU201" i="1" s="1"/>
  <c r="BF201" i="1" s="1"/>
  <c r="AU72" i="1"/>
  <c r="BF72" i="1" s="1"/>
  <c r="AL369" i="1"/>
  <c r="AU234" i="1"/>
  <c r="BF234" i="1" s="1"/>
  <c r="AT11" i="1"/>
  <c r="AU11" i="1" s="1"/>
  <c r="BF11" i="1" s="1"/>
  <c r="AL348" i="1"/>
  <c r="BE348" i="1"/>
  <c r="AL396" i="1"/>
  <c r="AL23" i="1"/>
  <c r="AL409" i="1"/>
  <c r="AL137" i="1"/>
  <c r="AT181" i="1"/>
  <c r="AU181" i="1" s="1"/>
  <c r="BF181" i="1" s="1"/>
  <c r="AL466" i="1"/>
  <c r="AL337" i="1"/>
  <c r="AL98" i="1"/>
  <c r="AL280" i="1"/>
  <c r="BE239" i="1"/>
  <c r="AL239" i="1"/>
  <c r="AL133" i="1"/>
  <c r="AL355" i="1"/>
  <c r="BE478" i="1"/>
  <c r="AL478" i="1"/>
  <c r="AL242" i="1"/>
  <c r="BE293" i="1"/>
  <c r="AL293" i="1"/>
  <c r="AL294" i="1"/>
  <c r="AL279" i="1"/>
  <c r="AL509" i="1"/>
  <c r="AL423" i="1"/>
  <c r="AL310" i="1"/>
  <c r="AL428" i="1"/>
  <c r="AL356" i="1"/>
  <c r="BE356" i="1"/>
  <c r="AL427" i="1"/>
  <c r="AL393" i="1"/>
  <c r="AL381" i="1"/>
  <c r="AL260" i="1"/>
  <c r="AL476" i="1"/>
  <c r="AL309" i="1"/>
  <c r="AL422" i="1"/>
  <c r="BE443" i="1"/>
  <c r="AL443" i="1"/>
  <c r="BE416" i="1"/>
  <c r="AL421" i="1"/>
  <c r="AL416" i="1"/>
  <c r="AL418" i="1"/>
  <c r="AL417" i="1"/>
  <c r="AL420" i="1"/>
  <c r="BE272" i="1"/>
  <c r="AL201" i="1"/>
  <c r="BE201" i="1"/>
  <c r="AL202" i="1"/>
  <c r="AL203" i="1"/>
  <c r="BE228" i="1"/>
  <c r="AL228" i="1"/>
  <c r="BE156" i="1"/>
  <c r="AL156" i="1"/>
  <c r="AL328" i="1"/>
  <c r="AL107" i="1"/>
  <c r="BE107" i="1"/>
  <c r="AL134" i="1"/>
  <c r="AS258" i="1"/>
  <c r="AT257" i="1" s="1"/>
  <c r="AU257" i="1" s="1"/>
  <c r="BF257" i="1" s="1"/>
  <c r="AL63" i="1"/>
  <c r="BE346" i="1"/>
  <c r="AL346" i="1"/>
  <c r="BE91" i="1"/>
  <c r="BE7" i="1"/>
  <c r="AL7" i="1"/>
  <c r="AL474" i="1"/>
  <c r="AL475" i="1"/>
  <c r="BE475" i="1"/>
  <c r="AU307" i="1"/>
  <c r="BF307" i="1" s="1"/>
  <c r="AL419" i="1"/>
  <c r="BE195" i="1"/>
  <c r="AL194" i="1"/>
  <c r="AL169" i="1"/>
  <c r="BE135" i="1"/>
  <c r="AL135" i="1"/>
  <c r="AL132" i="1"/>
  <c r="BE185" i="1"/>
  <c r="AL185" i="1"/>
  <c r="AL138" i="1"/>
  <c r="AL383" i="1"/>
  <c r="AL51" i="1"/>
  <c r="BE51" i="1"/>
  <c r="AL246" i="1"/>
  <c r="BE246" i="1"/>
  <c r="AL404" i="1"/>
  <c r="AL313" i="1"/>
  <c r="AL384" i="1"/>
  <c r="AL89" i="1"/>
  <c r="AL230" i="1"/>
  <c r="AL36" i="1"/>
  <c r="AL130" i="1"/>
  <c r="BE501" i="1"/>
  <c r="AL501" i="1"/>
  <c r="AL407" i="1"/>
  <c r="BE407" i="1"/>
  <c r="BE307" i="1"/>
  <c r="AL307" i="1"/>
  <c r="AL76" i="1"/>
  <c r="AL77" i="1"/>
  <c r="BE31" i="1"/>
  <c r="AL31" i="1"/>
  <c r="AL405" i="1"/>
  <c r="AL308" i="1"/>
  <c r="AL403" i="1"/>
  <c r="AL311" i="1"/>
  <c r="BE376" i="1"/>
  <c r="AL376" i="1"/>
  <c r="AL495" i="1"/>
  <c r="AL497" i="1"/>
  <c r="AL494" i="1"/>
  <c r="AL496" i="1"/>
  <c r="AL498" i="1"/>
  <c r="AL499" i="1"/>
  <c r="AL504" i="1"/>
  <c r="AL505" i="1"/>
  <c r="AL503" i="1"/>
  <c r="AL350" i="1"/>
  <c r="BE350" i="1"/>
  <c r="BE325" i="1"/>
  <c r="AL325" i="1"/>
  <c r="AL263" i="1"/>
  <c r="AL167" i="1"/>
  <c r="AL165" i="1"/>
  <c r="AL166" i="1"/>
  <c r="AL53" i="1"/>
  <c r="BE53" i="1"/>
  <c r="AL380" i="1"/>
  <c r="AL111" i="1"/>
  <c r="AL113" i="1"/>
  <c r="AL112" i="1"/>
  <c r="AL331" i="1"/>
  <c r="AL338" i="1"/>
  <c r="AL333" i="1"/>
  <c r="AL335" i="1"/>
  <c r="AL332" i="1"/>
  <c r="AL340" i="1"/>
  <c r="AL261" i="1"/>
  <c r="AL206" i="1"/>
  <c r="AL205" i="1"/>
  <c r="AL100" i="1"/>
  <c r="AT96" i="1"/>
  <c r="AU96" i="1" s="1"/>
  <c r="BF96" i="1" s="1"/>
  <c r="AU21" i="1"/>
  <c r="BF21" i="1" s="1"/>
  <c r="AL389" i="1"/>
  <c r="AL220" i="1"/>
  <c r="AL219" i="1"/>
  <c r="BE219" i="1"/>
  <c r="AL217" i="1"/>
  <c r="AL218" i="1"/>
  <c r="AL143" i="1"/>
  <c r="AL140" i="1"/>
  <c r="AL298" i="1"/>
  <c r="AL299" i="1"/>
  <c r="BE480" i="1"/>
  <c r="AL480" i="1"/>
  <c r="AL453" i="1"/>
  <c r="AL450" i="1"/>
  <c r="AL452" i="1"/>
  <c r="AL448" i="1"/>
  <c r="AL445" i="1"/>
  <c r="AL447" i="1"/>
  <c r="AL352" i="1"/>
  <c r="AL353" i="1"/>
  <c r="AL264" i="1"/>
  <c r="AL259" i="1"/>
  <c r="AL258" i="1"/>
  <c r="AL257" i="1"/>
  <c r="AL441" i="1"/>
  <c r="BE441" i="1"/>
  <c r="AL318" i="1"/>
  <c r="AL262" i="1"/>
  <c r="AL80" i="1"/>
  <c r="AL83" i="1"/>
  <c r="BE128" i="1"/>
  <c r="AL128" i="1"/>
  <c r="AL268" i="1"/>
  <c r="BE268" i="1"/>
  <c r="AS287" i="1"/>
  <c r="AL20" i="1"/>
  <c r="AL21" i="1"/>
  <c r="AL22" i="1"/>
  <c r="AL24" i="1"/>
  <c r="AL367" i="1"/>
  <c r="AL87" i="1"/>
  <c r="AL86" i="1"/>
  <c r="AL62" i="1"/>
  <c r="AL267" i="1"/>
  <c r="AL124" i="1"/>
  <c r="BE49" i="1"/>
  <c r="AL49" i="1"/>
  <c r="AL339" i="1"/>
  <c r="AL334" i="1"/>
  <c r="BE301" i="1"/>
  <c r="AL301" i="1"/>
  <c r="AL144" i="1"/>
  <c r="AU74" i="1"/>
  <c r="BF74" i="1" s="1"/>
  <c r="AL142" i="1"/>
  <c r="AL487" i="1"/>
  <c r="AL486" i="1"/>
  <c r="BE296" i="1"/>
  <c r="AL296" i="1"/>
  <c r="BE433" i="1"/>
  <c r="AL431" i="1"/>
  <c r="AL436" i="1"/>
  <c r="AL433" i="1"/>
  <c r="AL432" i="1"/>
  <c r="AL446" i="1"/>
  <c r="AL326" i="1"/>
  <c r="AL460" i="1"/>
  <c r="AL459" i="1"/>
  <c r="AL395" i="1"/>
  <c r="AL397" i="1"/>
  <c r="AL392" i="1"/>
  <c r="AL394" i="1"/>
  <c r="AL391" i="1"/>
  <c r="AL390" i="1"/>
  <c r="BE342" i="1"/>
  <c r="AL342" i="1"/>
  <c r="AL254" i="1"/>
  <c r="AL253" i="1"/>
  <c r="AL178" i="1"/>
  <c r="AL145" i="1"/>
  <c r="BE464" i="1"/>
  <c r="AL464" i="1"/>
  <c r="AL123" i="1"/>
  <c r="AL126" i="1"/>
  <c r="AL119" i="1"/>
  <c r="AL121" i="1"/>
  <c r="AL122" i="1"/>
  <c r="AL118" i="1"/>
  <c r="AL336" i="1"/>
  <c r="AL374" i="1"/>
  <c r="AL373" i="1"/>
  <c r="AL365" i="1"/>
  <c r="AL372" i="1"/>
  <c r="AL371" i="1"/>
  <c r="AL368" i="1"/>
  <c r="AL363" i="1"/>
  <c r="AL360" i="1"/>
  <c r="AL361" i="1"/>
  <c r="AL366" i="1"/>
  <c r="AL364" i="1"/>
  <c r="AL358" i="1"/>
  <c r="AL362" i="1"/>
  <c r="AL359" i="1"/>
  <c r="AL127" i="1"/>
  <c r="AL67" i="1"/>
  <c r="AL288" i="1"/>
  <c r="AL285" i="1"/>
  <c r="AL289" i="1"/>
  <c r="AL286" i="1"/>
  <c r="AL287" i="1"/>
  <c r="AL210" i="1"/>
  <c r="AL158" i="1"/>
  <c r="BE115" i="1"/>
  <c r="AL115" i="1"/>
  <c r="AL54" i="1"/>
  <c r="AL18" i="1"/>
  <c r="AL17" i="1"/>
  <c r="AU378" i="1"/>
  <c r="BF378" i="1" s="1"/>
  <c r="BE28" i="1"/>
  <c r="AL28" i="1"/>
  <c r="AL120" i="1"/>
  <c r="AL29" i="1"/>
  <c r="AL85" i="1"/>
  <c r="AL398" i="1"/>
  <c r="AL250" i="1"/>
  <c r="AL251" i="1"/>
  <c r="AL16" i="1"/>
  <c r="AL82" i="1"/>
  <c r="AL414" i="1"/>
  <c r="AL471" i="1"/>
  <c r="AL469" i="1"/>
  <c r="AL472" i="1"/>
  <c r="AL455" i="1"/>
  <c r="AL457" i="1"/>
  <c r="AL456" i="1"/>
  <c r="AL387" i="1"/>
  <c r="BE387" i="1"/>
  <c r="BE176" i="1"/>
  <c r="AL176" i="1"/>
  <c r="BE58" i="1"/>
  <c r="AL58" i="1"/>
  <c r="AL60" i="1"/>
  <c r="AL59" i="1"/>
  <c r="AL187" i="1"/>
  <c r="AL449" i="1"/>
  <c r="AS283" i="1"/>
  <c r="AL232" i="1"/>
  <c r="AL235" i="1"/>
  <c r="AL233" i="1"/>
  <c r="AL236" i="1"/>
  <c r="AL234" i="1"/>
  <c r="AL149" i="1"/>
  <c r="AL150" i="1"/>
  <c r="AL151" i="1"/>
  <c r="AL148" i="1"/>
  <c r="AL147" i="1"/>
  <c r="AL64" i="1"/>
  <c r="AL40" i="1"/>
  <c r="AL488" i="1"/>
  <c r="BE378" i="1"/>
  <c r="AL378" i="1"/>
  <c r="AL379" i="1"/>
  <c r="AL97" i="1"/>
  <c r="AL69" i="1"/>
  <c r="AL129" i="1"/>
  <c r="AL125" i="1"/>
  <c r="AL81" i="1"/>
  <c r="AL96" i="1"/>
  <c r="AL265" i="1"/>
  <c r="BE47" i="1"/>
  <c r="AL47" i="1"/>
  <c r="AL283" i="1"/>
  <c r="AL451" i="1"/>
  <c r="AL370" i="1"/>
  <c r="AL237" i="1"/>
  <c r="AL434" i="1"/>
  <c r="AU416" i="1" l="1"/>
  <c r="BF416" i="1" s="1"/>
  <c r="AU77" i="1"/>
  <c r="BF77" i="1" s="1"/>
  <c r="AT389" i="1"/>
  <c r="AU389" i="1" s="1"/>
  <c r="BF389" i="1" s="1"/>
  <c r="AU147" i="1"/>
  <c r="BF147" i="1" s="1"/>
  <c r="AT283" i="1"/>
  <c r="AU283" i="1" s="1"/>
  <c r="BF28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K4" authorId="0" shapeId="0" xr:uid="{00000000-0006-0000-0100-000001000000}">
      <text>
        <r>
          <rPr>
            <sz val="11"/>
            <color theme="1"/>
            <rFont val="Arial"/>
            <family val="2"/>
          </rPr>
          <t>======
ID#AAAAJX_GDu8
Reviewer    (2020-04-06 00:54:05)
Preference is to use data from group 1 - 4 in ascending order.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gIR/KrjfjFwKzCiF67d/lEeymUw=="/>
    </ext>
  </extLst>
</comments>
</file>

<file path=xl/sharedStrings.xml><?xml version="1.0" encoding="utf-8"?>
<sst xmlns="http://schemas.openxmlformats.org/spreadsheetml/2006/main" count="7760" uniqueCount="657">
  <si>
    <t>Chemical:</t>
  </si>
  <si>
    <t>Diuron</t>
  </si>
  <si>
    <t>Table 1: TABLE OF CONVERSION FACTORS (Warne et al 2014)</t>
  </si>
  <si>
    <t>Table 2: Preferential Selection Groupings</t>
  </si>
  <si>
    <t>Conversion Table</t>
  </si>
  <si>
    <t>Toxicity Value Conversion</t>
  </si>
  <si>
    <t>Start</t>
  </si>
  <si>
    <t>Conversion Factor</t>
  </si>
  <si>
    <t>End</t>
  </si>
  <si>
    <t>Toxicity Value</t>
  </si>
  <si>
    <t>Summed Conversion Factors (EC10 conversion Factor + ACR)</t>
  </si>
  <si>
    <t>Selection Groupings</t>
  </si>
  <si>
    <t>From</t>
  </si>
  <si>
    <t>Factor</t>
  </si>
  <si>
    <t>EC10</t>
  </si>
  <si>
    <t>NOEC/EC10</t>
  </si>
  <si>
    <t>Chronic NOEC/EC10</t>
  </si>
  <si>
    <t>ug/L</t>
  </si>
  <si>
    <t>EC05</t>
  </si>
  <si>
    <t>Chronic LOEC</t>
  </si>
  <si>
    <t>PPB</t>
  </si>
  <si>
    <t>NEC</t>
  </si>
  <si>
    <t>Chronic EC/LC50</t>
  </si>
  <si>
    <t>mg/L</t>
  </si>
  <si>
    <t>NOEL</t>
  </si>
  <si>
    <t>Acute NOEC/EC10</t>
  </si>
  <si>
    <t>PPM</t>
  </si>
  <si>
    <t>NOEC</t>
  </si>
  <si>
    <t>Acute LOEC</t>
  </si>
  <si>
    <t>NOAEC</t>
  </si>
  <si>
    <t>Acute EC/LC50</t>
  </si>
  <si>
    <t>NOAEL</t>
  </si>
  <si>
    <t>NOEC/EC11</t>
  </si>
  <si>
    <t>LOEC</t>
  </si>
  <si>
    <t>LOAEL</t>
  </si>
  <si>
    <t>LOAEC</t>
  </si>
  <si>
    <t>EC20</t>
  </si>
  <si>
    <t>EC25</t>
  </si>
  <si>
    <t>EC50</t>
  </si>
  <si>
    <t>LC10</t>
  </si>
  <si>
    <t>LC50</t>
  </si>
  <si>
    <t>IC10</t>
  </si>
  <si>
    <t>IC50</t>
  </si>
  <si>
    <t>EC10 Acute to Chronic Ratio (ACR)</t>
  </si>
  <si>
    <t>Start (acute)</t>
  </si>
  <si>
    <t>Conversion</t>
  </si>
  <si>
    <t>End (chronic)</t>
  </si>
  <si>
    <t>Chronic</t>
  </si>
  <si>
    <t>Acute</t>
  </si>
  <si>
    <t>DATA ID</t>
  </si>
  <si>
    <t>ORGANISM CHARACTERISTICS</t>
  </si>
  <si>
    <t>TEST CRITERIA</t>
  </si>
  <si>
    <t>CONCENTRATION</t>
  </si>
  <si>
    <r>
      <t>CONCENTRATION CONVERSIONS (</t>
    </r>
    <r>
      <rPr>
        <b/>
        <i/>
        <sz val="11"/>
        <color theme="0"/>
        <rFont val="Calibri"/>
        <family val="2"/>
      </rPr>
      <t>see Table 1 far right</t>
    </r>
    <r>
      <rPr>
        <b/>
        <sz val="11"/>
        <color theme="0"/>
        <rFont val="Calibri"/>
        <family val="2"/>
      </rPr>
      <t>)</t>
    </r>
  </si>
  <si>
    <r>
      <t>PREFERENTIAL SELECTION &amp; GROUPING OF DATA (</t>
    </r>
    <r>
      <rPr>
        <b/>
        <i/>
        <sz val="10"/>
        <color theme="0"/>
        <rFont val="Arial"/>
        <family val="2"/>
      </rPr>
      <t>See Warne et al., revised method - Table 5.</t>
    </r>
    <r>
      <rPr>
        <b/>
        <sz val="10"/>
        <color theme="0"/>
        <rFont val="Arial"/>
        <family val="2"/>
      </rPr>
      <t>)</t>
    </r>
  </si>
  <si>
    <t>DERIVE ONE VALUE FOR EACH SPECIES</t>
  </si>
  <si>
    <t>1. Toxicity Value</t>
  </si>
  <si>
    <t>2. Acute/Chronic</t>
  </si>
  <si>
    <t>3. Endpoint Measurement</t>
  </si>
  <si>
    <t>4. Duration</t>
  </si>
  <si>
    <t>Record ID</t>
  </si>
  <si>
    <t>Data Source ID</t>
  </si>
  <si>
    <t>Comment</t>
  </si>
  <si>
    <t xml:space="preserve">Media Type </t>
  </si>
  <si>
    <t>Species Scientific Name</t>
  </si>
  <si>
    <t>Phylum</t>
  </si>
  <si>
    <t>Class</t>
  </si>
  <si>
    <t>Type of Organism (fish/amphibians/macroinvertebrates/microinvertebrates/macrophytes/macroalgae/microalgae)</t>
  </si>
  <si>
    <t>Hetero/ Phototroph</t>
  </si>
  <si>
    <t>Life Stage</t>
  </si>
  <si>
    <t>Endpoint (Directly from Paper)</t>
  </si>
  <si>
    <t>Endpoint</t>
  </si>
  <si>
    <t>Endpoint Measurement</t>
  </si>
  <si>
    <t xml:space="preserve">Exposure Duration  </t>
  </si>
  <si>
    <t>Exposure Duration Units</t>
  </si>
  <si>
    <t>Acute/ Chronic</t>
  </si>
  <si>
    <t>Concentration Stated in Paper</t>
  </si>
  <si>
    <t>Units</t>
  </si>
  <si>
    <t>Conversion Factor (to ug/L)</t>
  </si>
  <si>
    <t>Concentration Converted to ug/L</t>
  </si>
  <si>
    <t>Toxicity Value (repeat from Column O)</t>
  </si>
  <si>
    <t>Toxicity Value Conversion factor</t>
  </si>
  <si>
    <t>NEC/EC10/NOEC Concentration (ug/L)</t>
  </si>
  <si>
    <t>Acute/Chronic (repeat from Column R)</t>
  </si>
  <si>
    <t>ACR Conversion Factor</t>
  </si>
  <si>
    <t>Chronic NEC/EC10/NOEC Concentration (ug/L)</t>
  </si>
  <si>
    <r>
      <t>Species Name</t>
    </r>
    <r>
      <rPr>
        <sz val="10"/>
        <rFont val="Calibri"/>
        <family val="2"/>
      </rPr>
      <t xml:space="preserve"> (repeat from Column E)</t>
    </r>
  </si>
  <si>
    <r>
      <t>Toxicity Value</t>
    </r>
    <r>
      <rPr>
        <sz val="10"/>
        <rFont val="Calibri"/>
        <family val="2"/>
      </rPr>
      <t xml:space="preserve"> (repeat from Column O)</t>
    </r>
  </si>
  <si>
    <r>
      <t xml:space="preserve">Acute/Chronic </t>
    </r>
    <r>
      <rPr>
        <sz val="10"/>
        <rFont val="Calibri"/>
        <family val="2"/>
      </rPr>
      <t>(repeat from Column R)</t>
    </r>
  </si>
  <si>
    <t>Preferential Selection Groupings (see Table 2)</t>
  </si>
  <si>
    <t>Accept highest preference group per species.</t>
  </si>
  <si>
    <r>
      <t xml:space="preserve">Endpoint Measurement </t>
    </r>
    <r>
      <rPr>
        <sz val="10"/>
        <color rgb="FF000000"/>
        <rFont val="Calibri"/>
        <family val="2"/>
      </rPr>
      <t>(repeat from Column N)</t>
    </r>
  </si>
  <si>
    <t>Group the same Endpoint</t>
  </si>
  <si>
    <r>
      <t xml:space="preserve">DURATION (d) </t>
    </r>
    <r>
      <rPr>
        <sz val="10"/>
        <color rgb="FF000000"/>
        <rFont val="Calibri"/>
        <family val="2"/>
      </rPr>
      <t>(repeat from Column P)</t>
    </r>
  </si>
  <si>
    <t>Group same duration for each Endpoint</t>
  </si>
  <si>
    <r>
      <t xml:space="preserve">1. GEOMETRIC MEAN FOR EACH COMBINATION OF ENDPOINT AND DURATION </t>
    </r>
    <r>
      <rPr>
        <sz val="10"/>
        <color rgb="FF000000"/>
        <rFont val="Calibri"/>
        <family val="2"/>
      </rPr>
      <t xml:space="preserve">(Groupings in Column AK) </t>
    </r>
    <r>
      <rPr>
        <b/>
        <sz val="10"/>
        <color rgb="FF000000"/>
        <rFont val="Calibri"/>
        <family val="2"/>
      </rPr>
      <t>(ug/L)</t>
    </r>
  </si>
  <si>
    <r>
      <t xml:space="preserve">2. LOWEST VALUE FOR EACH ENDPOINT </t>
    </r>
    <r>
      <rPr>
        <sz val="10"/>
        <color rgb="FF000000"/>
        <rFont val="Calibri"/>
        <family val="2"/>
      </rPr>
      <t xml:space="preserve">(Groupings in Column AM) </t>
    </r>
    <r>
      <rPr>
        <b/>
        <sz val="10"/>
        <color rgb="FF000000"/>
        <rFont val="Calibri"/>
        <family val="2"/>
      </rPr>
      <t>(ug/L)</t>
    </r>
  </si>
  <si>
    <t>3. LOWEST VALUE FOR SPECIES. (ug/L)</t>
  </si>
  <si>
    <t>QAQC #1</t>
  </si>
  <si>
    <t>Organism Type</t>
  </si>
  <si>
    <t>QAQC #2</t>
  </si>
  <si>
    <t>QAQC #3</t>
  </si>
  <si>
    <t>Legend</t>
  </si>
  <si>
    <t>LOWEST VALUE FOR SPECIES. (ug/L)</t>
  </si>
  <si>
    <t>QAQC #4</t>
  </si>
  <si>
    <t>2049116</t>
  </si>
  <si>
    <t>Marine</t>
  </si>
  <si>
    <t>Achnanthes brevipes</t>
  </si>
  <si>
    <t>Bacillariophyta</t>
  </si>
  <si>
    <t>Bacillariophyceae</t>
  </si>
  <si>
    <t>Microalgae</t>
  </si>
  <si>
    <t>Phototroph</t>
  </si>
  <si>
    <t>Not stated</t>
  </si>
  <si>
    <t>Biomass yield, growth rate, and the area under the growth curve</t>
  </si>
  <si>
    <t>Growth, Growth Rate</t>
  </si>
  <si>
    <t>Biomass Yield, Growth Rate, AUC</t>
  </si>
  <si>
    <t>Hour</t>
  </si>
  <si>
    <t>24</t>
  </si>
  <si>
    <t>a</t>
  </si>
  <si>
    <t>a-i</t>
  </si>
  <si>
    <t>Yes</t>
  </si>
  <si>
    <t>Freshwater</t>
  </si>
  <si>
    <t>Achnanthidium minutissimum</t>
  </si>
  <si>
    <t>Cladocopium goreaui</t>
  </si>
  <si>
    <t>Dinoflagellata</t>
  </si>
  <si>
    <t>Dinophyceae</t>
  </si>
  <si>
    <t>959</t>
  </si>
  <si>
    <t>959-24</t>
  </si>
  <si>
    <t>Population: Growth rate (Chlorophyll-a flourescence)</t>
  </si>
  <si>
    <t>Growth rate</t>
  </si>
  <si>
    <t>Chlorophyll-a fluorescence</t>
  </si>
  <si>
    <t>Craticula accomoda</t>
  </si>
  <si>
    <t>959-52</t>
  </si>
  <si>
    <t xml:space="preserve">Chaetoceros muelleri </t>
  </si>
  <si>
    <t>959-54</t>
  </si>
  <si>
    <t>Cyclotella meneghiniana</t>
  </si>
  <si>
    <t>Mediophyceae</t>
  </si>
  <si>
    <t xml:space="preserve">845-20-RE </t>
  </si>
  <si>
    <t>Exponential Growth Phase</t>
  </si>
  <si>
    <t>Population: Growth rate (Chlorophyll-a flourescence correlated with cell density)</t>
  </si>
  <si>
    <t>Cell density</t>
  </si>
  <si>
    <t>Emiliania huxleyi</t>
  </si>
  <si>
    <t>Haptophyta</t>
  </si>
  <si>
    <t>Coccolithophyceae</t>
  </si>
  <si>
    <t xml:space="preserve">845-19-RE </t>
  </si>
  <si>
    <t>Encyonema silesiacum</t>
  </si>
  <si>
    <t>Entomoneis punctulata</t>
  </si>
  <si>
    <t>Do not use this data to calculate GVs as it is a photosynthetic endpoint</t>
  </si>
  <si>
    <t>Acropora formosa</t>
  </si>
  <si>
    <t>Cnidaria</t>
  </si>
  <si>
    <t>Anthozoa</t>
  </si>
  <si>
    <t>Coral</t>
  </si>
  <si>
    <t>Heterotroph</t>
  </si>
  <si>
    <t>Physiology</t>
  </si>
  <si>
    <t>Fluoresence</t>
  </si>
  <si>
    <t>Fluorescence</t>
  </si>
  <si>
    <t>Day</t>
  </si>
  <si>
    <t>Eolimna minima</t>
  </si>
  <si>
    <t>Fragilaria capucina var vaucheriae</t>
  </si>
  <si>
    <t>Fragilariophyceae</t>
  </si>
  <si>
    <t>Fragilaria rumpens</t>
  </si>
  <si>
    <t>Fragilaria ulna</t>
  </si>
  <si>
    <t>Acropora millepora</t>
  </si>
  <si>
    <t>Gomphonema parvulum</t>
  </si>
  <si>
    <t>Larvae</t>
  </si>
  <si>
    <t>Fertilisation rate</t>
  </si>
  <si>
    <t>Fertilisation</t>
  </si>
  <si>
    <t>Isochrysis galbana</t>
  </si>
  <si>
    <t>Recruit Survival</t>
  </si>
  <si>
    <t>Survival</t>
  </si>
  <si>
    <t>b</t>
  </si>
  <si>
    <t>b-i</t>
  </si>
  <si>
    <t>Macrophyte</t>
  </si>
  <si>
    <t>Lemna gibba</t>
  </si>
  <si>
    <t>Tracheophyta</t>
  </si>
  <si>
    <t>Liliopsida</t>
  </si>
  <si>
    <t>Photosynthesis</t>
  </si>
  <si>
    <t>Mayamaea fossalis</t>
  </si>
  <si>
    <t>Nephroselmis pyriformis</t>
  </si>
  <si>
    <t>Chlorophyta</t>
  </si>
  <si>
    <t>Nephrophyceae</t>
  </si>
  <si>
    <t>Nitzschia closterium</t>
  </si>
  <si>
    <t>Acropora tenuis</t>
  </si>
  <si>
    <t>Nitzschia palea</t>
  </si>
  <si>
    <t>Rhodomonas salina</t>
  </si>
  <si>
    <t>Cryptophyta</t>
  </si>
  <si>
    <t>Cryptophyceae</t>
  </si>
  <si>
    <t>942</t>
  </si>
  <si>
    <t>942-6</t>
  </si>
  <si>
    <t>Acropora tumida</t>
  </si>
  <si>
    <t>Mortality</t>
  </si>
  <si>
    <t>Macroalgae</t>
  </si>
  <si>
    <t>Saccharina japonica</t>
  </si>
  <si>
    <t>Ochrophyta</t>
  </si>
  <si>
    <t>Phaeophyceae</t>
  </si>
  <si>
    <t>942-7</t>
  </si>
  <si>
    <t>Scenedesmus subspicatus</t>
  </si>
  <si>
    <t>Chlorophyceae</t>
  </si>
  <si>
    <t>Selenastrum capricornutum</t>
  </si>
  <si>
    <t>WQG</t>
  </si>
  <si>
    <t>Aedes aegypti</t>
  </si>
  <si>
    <t>Arthropoda</t>
  </si>
  <si>
    <t>Insecta</t>
  </si>
  <si>
    <t>Macroinvertebrate</t>
  </si>
  <si>
    <t>Tetraselmis sp.</t>
  </si>
  <si>
    <t>Tisochrysis lutea</t>
  </si>
  <si>
    <t>2012615</t>
  </si>
  <si>
    <t>Americamysis bahia</t>
  </si>
  <si>
    <t>Malacostraca</t>
  </si>
  <si>
    <t>Zostera marina</t>
  </si>
  <si>
    <t>2012702</t>
  </si>
  <si>
    <t>Life Cycle</t>
  </si>
  <si>
    <t>Amphora exigua</t>
  </si>
  <si>
    <t>Anabaena variabilis</t>
  </si>
  <si>
    <t>Cyanobacteria</t>
  </si>
  <si>
    <t>Cyanophyceae</t>
  </si>
  <si>
    <t>Ceramium tenuicorne</t>
  </si>
  <si>
    <t>Rhodophyta</t>
  </si>
  <si>
    <t>Florideophyceae</t>
  </si>
  <si>
    <t>31</t>
  </si>
  <si>
    <t>Chaetoceros gracilis</t>
  </si>
  <si>
    <t>Cyclotella nana</t>
  </si>
  <si>
    <t>wild type</t>
  </si>
  <si>
    <t>Population</t>
  </si>
  <si>
    <t>Dunaliella tertiolecta</t>
  </si>
  <si>
    <t>mutant</t>
  </si>
  <si>
    <t>Fistulifera saprophila</t>
  </si>
  <si>
    <t>Fragilaria crotonensis</t>
  </si>
  <si>
    <t>949</t>
  </si>
  <si>
    <t>949-1</t>
  </si>
  <si>
    <t>Artemia salina</t>
  </si>
  <si>
    <t>Branchiopoda</t>
  </si>
  <si>
    <t>II - III Instar</t>
  </si>
  <si>
    <t>Gomphonema clavatum</t>
  </si>
  <si>
    <t>Lemna minor</t>
  </si>
  <si>
    <t>Asellus brevicaudus</t>
  </si>
  <si>
    <t>Lemna paucicostata</t>
  </si>
  <si>
    <t>Monochrysis lutheri</t>
  </si>
  <si>
    <t>Chrysophyceae</t>
  </si>
  <si>
    <t>942-4</t>
  </si>
  <si>
    <t>Balanus amphitrite</t>
  </si>
  <si>
    <t>Maxillopoda</t>
  </si>
  <si>
    <t>Crustacean</t>
  </si>
  <si>
    <t>Navicula incerta</t>
  </si>
  <si>
    <t>Phaeodactylum tricornutum</t>
  </si>
  <si>
    <t>Bacillariophyta incertae sedis</t>
  </si>
  <si>
    <t>Carassius auratus</t>
  </si>
  <si>
    <t>Chordata</t>
  </si>
  <si>
    <t>Actinopterygii</t>
  </si>
  <si>
    <t>Fish</t>
  </si>
  <si>
    <t>Porphyridium cruentum</t>
  </si>
  <si>
    <t>Porphyridiophyceae</t>
  </si>
  <si>
    <t>Scenedesmus vacuolatus</t>
  </si>
  <si>
    <t>Growth</t>
  </si>
  <si>
    <t>Skeletonema costatum</t>
  </si>
  <si>
    <t>Stauroneis amphoroides</t>
  </si>
  <si>
    <t>Ceriodaphnia dubia</t>
  </si>
  <si>
    <t>Microinvertebrate</t>
  </si>
  <si>
    <t>Thalassiosira fluviatilis</t>
  </si>
  <si>
    <t>Reproduction</t>
  </si>
  <si>
    <t>Progeny</t>
  </si>
  <si>
    <t>Thalassiosira pseudonana</t>
  </si>
  <si>
    <t>Halodule uninervis</t>
  </si>
  <si>
    <t>Abundance</t>
  </si>
  <si>
    <t>Lemna aequinoctialis</t>
  </si>
  <si>
    <t>Zostera muelleri</t>
  </si>
  <si>
    <t>AN NESP Report</t>
  </si>
  <si>
    <t>NESP-4</t>
  </si>
  <si>
    <t>Exponential growth phase</t>
  </si>
  <si>
    <t>Specific growth rate</t>
  </si>
  <si>
    <t>Chroococcus minor</t>
  </si>
  <si>
    <t>NESP-5</t>
  </si>
  <si>
    <t>Do not use - Using the lowest data point (either NEC of EC10) for each species in NESP report  as per communications with Rick van Dam and Michael Warne</t>
  </si>
  <si>
    <t>Gracilaria tenuistipitata</t>
  </si>
  <si>
    <t>NESP-6</t>
  </si>
  <si>
    <t>Hormosira banksii</t>
  </si>
  <si>
    <t>Scenedesmus acutus</t>
  </si>
  <si>
    <t>956</t>
  </si>
  <si>
    <t>956-9</t>
  </si>
  <si>
    <t>Chironomus tentans</t>
  </si>
  <si>
    <t>First instar larvae</t>
  </si>
  <si>
    <t>956-11</t>
  </si>
  <si>
    <t>2 days old</t>
  </si>
  <si>
    <t>956-12</t>
  </si>
  <si>
    <t>956-10</t>
  </si>
  <si>
    <t>Growth: Reduced weight</t>
  </si>
  <si>
    <t>Reduced weight</t>
  </si>
  <si>
    <t>Daphnia magna</t>
  </si>
  <si>
    <t>Daphnia pulex</t>
  </si>
  <si>
    <t>Pimephales promelas</t>
  </si>
  <si>
    <t>Do not use this data to calculate GVs as purity is not stated</t>
  </si>
  <si>
    <t>Chlamydomonas moewusii</t>
  </si>
  <si>
    <t>uM</t>
  </si>
  <si>
    <t>Amphibian</t>
  </si>
  <si>
    <t>Pseudacris regilla</t>
  </si>
  <si>
    <t>Amphibia</t>
  </si>
  <si>
    <t>Rana aurora</t>
  </si>
  <si>
    <t>Rana catesbeiana</t>
  </si>
  <si>
    <t>942-11</t>
  </si>
  <si>
    <t>Relative growth rate to control</t>
  </si>
  <si>
    <t xml:space="preserve">Fish </t>
  </si>
  <si>
    <t>Cyprinodon variegatus</t>
  </si>
  <si>
    <t>Oncorhynchus mykiss</t>
  </si>
  <si>
    <t>NESP-7</t>
  </si>
  <si>
    <t>Xenopus laevis</t>
  </si>
  <si>
    <t>NESP-8</t>
  </si>
  <si>
    <t>NESP-9</t>
  </si>
  <si>
    <t>Crassostrea gigas</t>
  </si>
  <si>
    <t xml:space="preserve">Mollusca </t>
  </si>
  <si>
    <t>Bivalvia</t>
  </si>
  <si>
    <t>958</t>
  </si>
  <si>
    <t>958-1-RE</t>
  </si>
  <si>
    <t>Mature fertilised eggs</t>
  </si>
  <si>
    <t>Survival Rate</t>
  </si>
  <si>
    <t>&gt;</t>
  </si>
  <si>
    <t>Crassostrea virginica</t>
  </si>
  <si>
    <t>Mollusca</t>
  </si>
  <si>
    <t>958-2-RE</t>
  </si>
  <si>
    <t>a-ii</t>
  </si>
  <si>
    <t>Hyalella azteca</t>
  </si>
  <si>
    <t>958-3-RE</t>
  </si>
  <si>
    <t>Lumbriculus variegatus</t>
  </si>
  <si>
    <t>Annelida</t>
  </si>
  <si>
    <t>Clitellata</t>
  </si>
  <si>
    <t>958-4-RE</t>
  </si>
  <si>
    <t>Pagrus auratus</t>
  </si>
  <si>
    <t>Physa gyrina</t>
  </si>
  <si>
    <t>Gastropoda</t>
  </si>
  <si>
    <t>2012699</t>
  </si>
  <si>
    <t>SPAT Juvenile</t>
  </si>
  <si>
    <t>Mortality, Abnormal development</t>
  </si>
  <si>
    <t>Mortality/Abnormal development</t>
  </si>
  <si>
    <t>Pocillopora damicornis</t>
  </si>
  <si>
    <t>Embryo/Larvae</t>
  </si>
  <si>
    <t>Psetta maxima</t>
  </si>
  <si>
    <t>959-2</t>
  </si>
  <si>
    <t>959-30</t>
  </si>
  <si>
    <t xml:space="preserve">845-1-RE </t>
  </si>
  <si>
    <t xml:space="preserve">845-2-RE </t>
  </si>
  <si>
    <t>Ctenopharyngodon idella</t>
  </si>
  <si>
    <t>Cyprinus carpio</t>
  </si>
  <si>
    <t>952</t>
  </si>
  <si>
    <t>952-1</t>
  </si>
  <si>
    <t>1+ years</t>
  </si>
  <si>
    <t>Elasmopus rapax</t>
  </si>
  <si>
    <t>952-2</t>
  </si>
  <si>
    <t>Gammarus fasciatus</t>
  </si>
  <si>
    <t>952-3</t>
  </si>
  <si>
    <t>a-iii</t>
  </si>
  <si>
    <t>Gammarus lacustris</t>
  </si>
  <si>
    <t xml:space="preserve">Hydroides elegans </t>
  </si>
  <si>
    <t>Polychaeta</t>
  </si>
  <si>
    <t>959-27</t>
  </si>
  <si>
    <t>Lepomis macrochirus</t>
  </si>
  <si>
    <t>959-56</t>
  </si>
  <si>
    <t>Morone saxatilis</t>
  </si>
  <si>
    <t xml:space="preserve">845-21-RE </t>
  </si>
  <si>
    <t>Mugil cephalus</t>
  </si>
  <si>
    <t xml:space="preserve">845-22-RE </t>
  </si>
  <si>
    <t>Mugil curema</t>
  </si>
  <si>
    <t>Oncorhynchus clarkii</t>
  </si>
  <si>
    <t>39</t>
  </si>
  <si>
    <t xml:space="preserve">Oncorhynchus kisutch </t>
  </si>
  <si>
    <t>Oryzias latipes</t>
  </si>
  <si>
    <t>Cymodocea serrulata</t>
  </si>
  <si>
    <t>Photosynthesis fluorescence</t>
  </si>
  <si>
    <t>Oryzias melastigma</t>
  </si>
  <si>
    <t>Paratya australiensis</t>
  </si>
  <si>
    <t>2012617</t>
  </si>
  <si>
    <t>6.7</t>
  </si>
  <si>
    <t>Penaeus aztecus</t>
  </si>
  <si>
    <t>2012700</t>
  </si>
  <si>
    <t>Early Life</t>
  </si>
  <si>
    <t>0.44</t>
  </si>
  <si>
    <t xml:space="preserve">Pteronarcys californica </t>
  </si>
  <si>
    <t>3.6</t>
  </si>
  <si>
    <t>Rasbora heteromorpha</t>
  </si>
  <si>
    <t>Salvelinus namaycush</t>
  </si>
  <si>
    <t>Simocephalus serrulatus</t>
  </si>
  <si>
    <t>Protozoa</t>
  </si>
  <si>
    <t>Tetrahymena pyriformis</t>
  </si>
  <si>
    <t>Ciliophora</t>
  </si>
  <si>
    <t>Oligohymenophorea</t>
  </si>
  <si>
    <t>Tigriopus japonicus</t>
  </si>
  <si>
    <t>948</t>
  </si>
  <si>
    <t>948-1</t>
  </si>
  <si>
    <t>&lt; 24 hours</t>
  </si>
  <si>
    <t>Immobilisation</t>
  </si>
  <si>
    <t xml:space="preserve">Tinca tinca </t>
  </si>
  <si>
    <t>948-2</t>
  </si>
  <si>
    <t>721</t>
  </si>
  <si>
    <t>721-1</t>
  </si>
  <si>
    <t>Immobility</t>
  </si>
  <si>
    <t>646</t>
  </si>
  <si>
    <t>646-1-RE2</t>
  </si>
  <si>
    <t>Neonates</t>
  </si>
  <si>
    <t>Reproduction: Sex ratio</t>
  </si>
  <si>
    <t>Sex ratio</t>
  </si>
  <si>
    <t>646-2-RE2</t>
  </si>
  <si>
    <t>Survival: Mortality</t>
  </si>
  <si>
    <t>646-3-RE2</t>
  </si>
  <si>
    <t>Adults</t>
  </si>
  <si>
    <t>646-4-RE2</t>
  </si>
  <si>
    <t>Reproduction: Resting egg production</t>
  </si>
  <si>
    <t>Resting egg production</t>
  </si>
  <si>
    <t>646-5-RE2</t>
  </si>
  <si>
    <t>Growth: Morphology (size)</t>
  </si>
  <si>
    <t xml:space="preserve">Growth </t>
  </si>
  <si>
    <t>Size</t>
  </si>
  <si>
    <t>2083004</t>
  </si>
  <si>
    <t>Growth of total body length and dry weight</t>
  </si>
  <si>
    <t>Body length/Dry weight</t>
  </si>
  <si>
    <t>2012601/11</t>
  </si>
  <si>
    <t>956-1</t>
  </si>
  <si>
    <t xml:space="preserve">5 day old </t>
  </si>
  <si>
    <t>956-2</t>
  </si>
  <si>
    <t>956-3</t>
  </si>
  <si>
    <t>Mortality &amp; Reduced number of young</t>
  </si>
  <si>
    <t>956-4</t>
  </si>
  <si>
    <t>2079104</t>
  </si>
  <si>
    <t>1st Instar larvae</t>
  </si>
  <si>
    <t>Body length/Dry Weight</t>
  </si>
  <si>
    <t>Imobilisation</t>
  </si>
  <si>
    <t>Desmodesmus subspicatus</t>
  </si>
  <si>
    <t>946</t>
  </si>
  <si>
    <t>946-1</t>
  </si>
  <si>
    <t>Log growth phase</t>
  </si>
  <si>
    <t>Population: Growth rate (optical density)</t>
  </si>
  <si>
    <t>Optical density</t>
  </si>
  <si>
    <t>946-2</t>
  </si>
  <si>
    <t>Population: Growth Rate (Cell counts)</t>
  </si>
  <si>
    <t>Cell counts</t>
  </si>
  <si>
    <t>946-3</t>
  </si>
  <si>
    <t>c</t>
  </si>
  <si>
    <t>c-i</t>
  </si>
  <si>
    <t>942-3</t>
  </si>
  <si>
    <t>Juvenile</t>
  </si>
  <si>
    <t>959-9</t>
  </si>
  <si>
    <t>959-37</t>
  </si>
  <si>
    <t xml:space="preserve">845-7-RE </t>
  </si>
  <si>
    <t xml:space="preserve">845-8-RE </t>
  </si>
  <si>
    <t xml:space="preserve">845-3-RE </t>
  </si>
  <si>
    <t xml:space="preserve">845-4-RE </t>
  </si>
  <si>
    <t>959-4</t>
  </si>
  <si>
    <t>Sellaphora minima</t>
  </si>
  <si>
    <t>959-32</t>
  </si>
  <si>
    <t>960</t>
  </si>
  <si>
    <t>960-3</t>
  </si>
  <si>
    <t>959-14</t>
  </si>
  <si>
    <t>Marine/Freshwater</t>
  </si>
  <si>
    <t>959-43</t>
  </si>
  <si>
    <t xml:space="preserve">845-11-RE </t>
  </si>
  <si>
    <t xml:space="preserve">845-12-RE </t>
  </si>
  <si>
    <t>960-1</t>
  </si>
  <si>
    <t>959-20</t>
  </si>
  <si>
    <t>959-49</t>
  </si>
  <si>
    <t xml:space="preserve">845-15-RE </t>
  </si>
  <si>
    <t xml:space="preserve">845-16-RE </t>
  </si>
  <si>
    <t xml:space="preserve">845-13-RE </t>
  </si>
  <si>
    <t xml:space="preserve">845-14-RE </t>
  </si>
  <si>
    <t>959-17</t>
  </si>
  <si>
    <t>Ulnaria ulna</t>
  </si>
  <si>
    <t>959-46</t>
  </si>
  <si>
    <t>960-5</t>
  </si>
  <si>
    <t>959-12</t>
  </si>
  <si>
    <t>959-40</t>
  </si>
  <si>
    <t xml:space="preserve">845-9-RE </t>
  </si>
  <si>
    <t xml:space="preserve">845-10-RE </t>
  </si>
  <si>
    <t>953</t>
  </si>
  <si>
    <t>953-1</t>
  </si>
  <si>
    <t xml:space="preserve">Growth: Leaf extension </t>
  </si>
  <si>
    <t xml:space="preserve">Growth  </t>
  </si>
  <si>
    <t>Leaf length</t>
  </si>
  <si>
    <t>Halophila ovalis</t>
  </si>
  <si>
    <t>Germination</t>
  </si>
  <si>
    <t>Gametes</t>
  </si>
  <si>
    <t>956-5</t>
  </si>
  <si>
    <t>&lt;11 days</t>
  </si>
  <si>
    <t>956-6</t>
  </si>
  <si>
    <t>956-8</t>
  </si>
  <si>
    <t>Mortality &amp; Reducted weight</t>
  </si>
  <si>
    <t>956-7</t>
  </si>
  <si>
    <t>Reduced Weight</t>
  </si>
  <si>
    <t>942-5</t>
  </si>
  <si>
    <t>10</t>
  </si>
  <si>
    <t>Population: Growth: Area Cover</t>
  </si>
  <si>
    <t>Frond cover</t>
  </si>
  <si>
    <t>M</t>
  </si>
  <si>
    <t>((*233.1)*1000)*1000</t>
  </si>
  <si>
    <t>2083002</t>
  </si>
  <si>
    <t>Total frond number, growth rate (number of fronds per day), mortality (percentage of dead fronds to total number of fronds)</t>
  </si>
  <si>
    <t>Growth, growth rate, mortality</t>
  </si>
  <si>
    <t>Total frond number/Growth rate/Mortality</t>
  </si>
  <si>
    <t>955</t>
  </si>
  <si>
    <t>955-1</t>
  </si>
  <si>
    <t>Growth rate: Frond counting/Frond number</t>
  </si>
  <si>
    <t>Frond count</t>
  </si>
  <si>
    <t>Population: Growth Inhibition: Total Chlorophyll</t>
  </si>
  <si>
    <t>Total chlorophyll</t>
  </si>
  <si>
    <t>2012603/09</t>
  </si>
  <si>
    <t>2049421</t>
  </si>
  <si>
    <t>956-19</t>
  </si>
  <si>
    <t>Small adults</t>
  </si>
  <si>
    <t>956-20</t>
  </si>
  <si>
    <t>959-6</t>
  </si>
  <si>
    <t>959-34</t>
  </si>
  <si>
    <t xml:space="preserve">845-5-RE </t>
  </si>
  <si>
    <t xml:space="preserve">845-6-RE </t>
  </si>
  <si>
    <t>18</t>
  </si>
  <si>
    <t>Montipora digitata</t>
  </si>
  <si>
    <t>6.3</t>
  </si>
  <si>
    <t>93</t>
  </si>
  <si>
    <t>Neogoniolithon fosliei</t>
  </si>
  <si>
    <t>Abundance spectro</t>
  </si>
  <si>
    <t>Growth spectro</t>
  </si>
  <si>
    <t>50</t>
  </si>
  <si>
    <t>959-22</t>
  </si>
  <si>
    <t>959-51</t>
  </si>
  <si>
    <t xml:space="preserve">845-17-RE </t>
  </si>
  <si>
    <t xml:space="preserve">845-18-RE </t>
  </si>
  <si>
    <t>Oncorhynchus kisutch</t>
  </si>
  <si>
    <t>957</t>
  </si>
  <si>
    <t>957-1</t>
  </si>
  <si>
    <t>Juveniles</t>
  </si>
  <si>
    <t>957-2</t>
  </si>
  <si>
    <t>957-3</t>
  </si>
  <si>
    <t>957-4</t>
  </si>
  <si>
    <t>2012602/10</t>
  </si>
  <si>
    <t>942-1</t>
  </si>
  <si>
    <t>954</t>
  </si>
  <si>
    <t>954-1-RE</t>
  </si>
  <si>
    <t>&lt;2.5 hour fertilised eggs</t>
  </si>
  <si>
    <t>Hatching success</t>
  </si>
  <si>
    <t>950</t>
  </si>
  <si>
    <t>950-1</t>
  </si>
  <si>
    <t>Mortality: Survival</t>
  </si>
  <si>
    <t>1.0</t>
  </si>
  <si>
    <t>956-21</t>
  </si>
  <si>
    <t>15 day old young</t>
  </si>
  <si>
    <t>956-22</t>
  </si>
  <si>
    <t>956-13</t>
  </si>
  <si>
    <t>Juveniles (1.5 months)</t>
  </si>
  <si>
    <t>956-14</t>
  </si>
  <si>
    <t>956-15</t>
  </si>
  <si>
    <t>2012614</t>
  </si>
  <si>
    <t>956-16</t>
  </si>
  <si>
    <t>Embryo/larval</t>
  </si>
  <si>
    <t>Adult</t>
  </si>
  <si>
    <t>956-17</t>
  </si>
  <si>
    <t>956-18</t>
  </si>
  <si>
    <t>Biomass</t>
  </si>
  <si>
    <t>Larvae survival</t>
  </si>
  <si>
    <t>Larval Survival</t>
  </si>
  <si>
    <t>Porites cylindrica</t>
  </si>
  <si>
    <t>951</t>
  </si>
  <si>
    <t>951-1</t>
  </si>
  <si>
    <t>Embryo</t>
  </si>
  <si>
    <t>951-2</t>
  </si>
  <si>
    <t>951-3</t>
  </si>
  <si>
    <t>951-4</t>
  </si>
  <si>
    <t>951-5</t>
  </si>
  <si>
    <t>951-6</t>
  </si>
  <si>
    <t>951-7</t>
  </si>
  <si>
    <t>951-8</t>
  </si>
  <si>
    <t>951-9</t>
  </si>
  <si>
    <t>Reproduction: Hatching succuss</t>
  </si>
  <si>
    <t>951-10</t>
  </si>
  <si>
    <t>b-ii</t>
  </si>
  <si>
    <t>Deformity</t>
  </si>
  <si>
    <t>Dry weight</t>
  </si>
  <si>
    <t>Dry Weight</t>
  </si>
  <si>
    <t>Length</t>
  </si>
  <si>
    <t>942-8</t>
  </si>
  <si>
    <t>Pyrocystis lunula</t>
  </si>
  <si>
    <t>Mioza</t>
  </si>
  <si>
    <t>Relative bioluminescence to control</t>
  </si>
  <si>
    <t>Bioluminescence</t>
  </si>
  <si>
    <t>Wet weight</t>
  </si>
  <si>
    <t>Wet Weight</t>
  </si>
  <si>
    <t>c-ii</t>
  </si>
  <si>
    <t>NESP-1</t>
  </si>
  <si>
    <t>NESP-2</t>
  </si>
  <si>
    <t>NESP-3</t>
  </si>
  <si>
    <t>965</t>
  </si>
  <si>
    <t>965-1</t>
  </si>
  <si>
    <t>Thalli</t>
  </si>
  <si>
    <t>Population: Growth rate: Area (Chlorophyll-a flourescence)</t>
  </si>
  <si>
    <t>965-2</t>
  </si>
  <si>
    <t>Growth rate: Fresh weight</t>
  </si>
  <si>
    <t>Fresh weight</t>
  </si>
  <si>
    <t>965-3</t>
  </si>
  <si>
    <t>965-4</t>
  </si>
  <si>
    <t>965-5</t>
  </si>
  <si>
    <t>Growth Rate: Seaweed disc area</t>
  </si>
  <si>
    <t>Disc area</t>
  </si>
  <si>
    <t>965-6</t>
  </si>
  <si>
    <t>1.2</t>
  </si>
  <si>
    <t>2.7</t>
  </si>
  <si>
    <t>Growth: Cell Number</t>
  </si>
  <si>
    <t>Cell Count</t>
  </si>
  <si>
    <t>'FW nonmetal plant_WS'!D262</t>
  </si>
  <si>
    <t>Growth rate: Optical cell density</t>
  </si>
  <si>
    <t>721-2</t>
  </si>
  <si>
    <t>Population: Abundance: Optical density (670 nm)</t>
  </si>
  <si>
    <t>888-3</t>
  </si>
  <si>
    <t>24 hr-old culture</t>
  </si>
  <si>
    <t>Population: Growth Inhibition</t>
  </si>
  <si>
    <t>2059424</t>
  </si>
  <si>
    <t>2.4</t>
  </si>
  <si>
    <t>Pseudokirchneriella subcapitata</t>
  </si>
  <si>
    <t>Seriatopora hystrix</t>
  </si>
  <si>
    <t>942-10</t>
  </si>
  <si>
    <t>944</t>
  </si>
  <si>
    <t>944-1</t>
  </si>
  <si>
    <t>Growth rate: Cell growth inhibition</t>
  </si>
  <si>
    <t>944-2</t>
  </si>
  <si>
    <t>944-3</t>
  </si>
  <si>
    <t>Generation time</t>
  </si>
  <si>
    <t>Generation Time</t>
  </si>
  <si>
    <t>NESP-10</t>
  </si>
  <si>
    <t>NESP-11</t>
  </si>
  <si>
    <t>NESP-12</t>
  </si>
  <si>
    <t>95</t>
  </si>
  <si>
    <t>942-9</t>
  </si>
  <si>
    <t>942-2</t>
  </si>
  <si>
    <t>NESP-13</t>
  </si>
  <si>
    <t>NESP-14</t>
  </si>
  <si>
    <t>NESP-15</t>
  </si>
  <si>
    <t>955-2</t>
  </si>
  <si>
    <t>Vibrio fischeri</t>
  </si>
  <si>
    <t>Proteobacteria</t>
  </si>
  <si>
    <t>Gammaproteobacteria</t>
  </si>
  <si>
    <t>Light production from luminescent bacterium</t>
  </si>
  <si>
    <t>Minute</t>
  </si>
  <si>
    <t>944-5-OK</t>
  </si>
  <si>
    <t>Abundance: (Bioluminescence/Fluorescence)</t>
  </si>
  <si>
    <t>944-4-OK</t>
  </si>
  <si>
    <t>Zostera capricorni</t>
  </si>
  <si>
    <t>953-2</t>
  </si>
  <si>
    <t>OPP</t>
  </si>
  <si>
    <t>Michael added in from OPP</t>
  </si>
  <si>
    <t>Synechococcus leopoliensis</t>
  </si>
  <si>
    <t>Navicula pelliculosa</t>
  </si>
  <si>
    <t>Chlorella sp.</t>
  </si>
  <si>
    <t>Neochloris sp.</t>
  </si>
  <si>
    <t>Platymonas sp.</t>
  </si>
  <si>
    <t>854-4</t>
  </si>
  <si>
    <t>Summary of Single Toxicity Value per Species</t>
  </si>
  <si>
    <t>Calculation of Single Toxicity Value per Species</t>
  </si>
  <si>
    <t>Abnormal development</t>
  </si>
  <si>
    <t>Larras et al., 2012</t>
  </si>
  <si>
    <t>Benthic diatom</t>
  </si>
  <si>
    <t>Larras et al., 2013</t>
  </si>
  <si>
    <t>Benthic mode of growth</t>
  </si>
  <si>
    <t>Planktonic mode of growth</t>
  </si>
  <si>
    <t>959-OK added in</t>
  </si>
  <si>
    <t>Do Not Use: This value was re-reported from the Larras 2013 paper, and is a double-up. Refer to EC50 value from Larras 2012 paper.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</si>
</sst>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30" x14ac:knownFonts="1">
    <font>
      <sz val="11"/>
      <color theme="1"/>
      <name val="Arial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7F7F7F"/>
      <name val="Calibri"/>
      <family val="2"/>
    </font>
    <font>
      <b/>
      <sz val="11"/>
      <color theme="0"/>
      <name val="Calibri"/>
      <family val="2"/>
    </font>
    <font>
      <i/>
      <sz val="11"/>
      <color theme="1"/>
      <name val="Calibri"/>
      <family val="2"/>
    </font>
    <font>
      <sz val="11"/>
      <color rgb="FF000000"/>
      <name val="Calibri"/>
      <family val="2"/>
    </font>
    <font>
      <sz val="11"/>
      <name val="Arial"/>
      <family val="2"/>
    </font>
    <font>
      <sz val="11"/>
      <color theme="0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11"/>
      <color rgb="FF000000"/>
      <name val="Calibri"/>
      <family val="2"/>
    </font>
    <font>
      <b/>
      <sz val="10"/>
      <color theme="0"/>
      <name val="Arial"/>
      <family val="2"/>
    </font>
    <font>
      <b/>
      <sz val="10"/>
      <color rgb="FF000000"/>
      <name val="Calibri"/>
      <family val="2"/>
    </font>
    <font>
      <b/>
      <sz val="10"/>
      <color rgb="FF3F3F3F"/>
      <name val="Calibri"/>
      <family val="2"/>
    </font>
    <font>
      <b/>
      <i/>
      <sz val="10"/>
      <color rgb="FF3F3F3F"/>
      <name val="Calibri"/>
      <family val="2"/>
    </font>
    <font>
      <b/>
      <i/>
      <sz val="10"/>
      <color theme="1"/>
      <name val="Calibri"/>
      <family val="2"/>
    </font>
    <font>
      <sz val="11"/>
      <color rgb="FF006100"/>
      <name val="Calibri"/>
      <family val="2"/>
    </font>
    <font>
      <b/>
      <i/>
      <sz val="11"/>
      <color theme="0"/>
      <name val="Calibri"/>
      <family val="2"/>
    </font>
    <font>
      <sz val="11"/>
      <color rgb="FFFF0000"/>
      <name val="Calibri"/>
      <family val="2"/>
    </font>
    <font>
      <sz val="11"/>
      <color rgb="FF000000"/>
      <name val="Arial"/>
      <family val="2"/>
    </font>
    <font>
      <u/>
      <sz val="11"/>
      <color theme="1"/>
      <name val="Arial"/>
      <family val="2"/>
    </font>
    <font>
      <b/>
      <i/>
      <sz val="10"/>
      <color theme="0"/>
      <name val="Arial"/>
      <family val="2"/>
    </font>
    <font>
      <sz val="10"/>
      <name val="Calibri"/>
      <family val="2"/>
    </font>
    <font>
      <sz val="11"/>
      <color theme="1"/>
      <name val="Arial"/>
      <family val="2"/>
    </font>
    <font>
      <sz val="11"/>
      <name val="Calibri"/>
      <family val="2"/>
    </font>
    <font>
      <b/>
      <sz val="11"/>
      <color rgb="FFFF0000"/>
      <name val="Calibri"/>
      <family val="2"/>
    </font>
    <font>
      <b/>
      <sz val="12"/>
      <color rgb="FFFF0000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A5A5A5"/>
        <bgColor rgb="FFA5A5A5"/>
      </patternFill>
    </fill>
    <fill>
      <patternFill patternType="solid">
        <fgColor theme="9"/>
        <bgColor theme="9"/>
      </patternFill>
    </fill>
    <fill>
      <patternFill patternType="solid">
        <fgColor rgb="FF92D050"/>
        <bgColor rgb="FF92D050"/>
      </patternFill>
    </fill>
    <fill>
      <patternFill patternType="solid">
        <fgColor rgb="FFC00000"/>
        <bgColor rgb="FFC00000"/>
      </patternFill>
    </fill>
    <fill>
      <patternFill patternType="solid">
        <fgColor rgb="FFFDE9D9"/>
        <bgColor rgb="FFFDE9D9"/>
      </patternFill>
    </fill>
    <fill>
      <patternFill patternType="solid">
        <fgColor rgb="FFEAF1DD"/>
        <bgColor rgb="FFEAF1DD"/>
      </patternFill>
    </fill>
    <fill>
      <patternFill patternType="solid">
        <fgColor rgb="FFF2F2F2"/>
        <bgColor rgb="FFF2F2F2"/>
      </patternFill>
    </fill>
    <fill>
      <patternFill patternType="solid">
        <fgColor rgb="FF494429"/>
        <bgColor rgb="FF494429"/>
      </patternFill>
    </fill>
    <fill>
      <patternFill patternType="solid">
        <fgColor theme="7"/>
        <bgColor theme="7"/>
      </patternFill>
    </fill>
    <fill>
      <patternFill patternType="solid">
        <fgColor rgb="FF1F497D"/>
        <bgColor rgb="FF1F497D"/>
      </patternFill>
    </fill>
    <fill>
      <patternFill patternType="solid">
        <fgColor rgb="FFE36C09"/>
        <bgColor rgb="FFE36C09"/>
      </patternFill>
    </fill>
    <fill>
      <patternFill patternType="solid">
        <fgColor rgb="FF76923C"/>
        <bgColor rgb="FF76923C"/>
      </patternFill>
    </fill>
    <fill>
      <patternFill patternType="solid">
        <fgColor rgb="FF006699"/>
        <bgColor rgb="FF006699"/>
      </patternFill>
    </fill>
    <fill>
      <patternFill patternType="solid">
        <fgColor rgb="FF99FFCC"/>
        <bgColor rgb="FF99FFCC"/>
      </patternFill>
    </fill>
    <fill>
      <patternFill patternType="solid">
        <fgColor rgb="FFC2D69B"/>
        <bgColor rgb="FFC2D69B"/>
      </patternFill>
    </fill>
    <fill>
      <patternFill patternType="solid">
        <fgColor rgb="FFEEECE1"/>
        <bgColor rgb="FFEEECE1"/>
      </patternFill>
    </fill>
    <fill>
      <patternFill patternType="solid">
        <fgColor rgb="FFE5DFEC"/>
        <bgColor rgb="FFE5DFEC"/>
      </patternFill>
    </fill>
    <fill>
      <patternFill patternType="solid">
        <fgColor rgb="FFC6D9F0"/>
        <bgColor rgb="FFC6D9F0"/>
      </patternFill>
    </fill>
    <fill>
      <patternFill patternType="solid">
        <fgColor rgb="FFF2DBDB"/>
        <bgColor rgb="FFF2DBDB"/>
      </patternFill>
    </fill>
    <fill>
      <patternFill patternType="solid">
        <fgColor rgb="FFE5B8B7"/>
        <bgColor rgb="FFE5B8B7"/>
      </patternFill>
    </fill>
    <fill>
      <patternFill patternType="solid">
        <fgColor rgb="FFFABF8F"/>
        <bgColor rgb="FFFABF8F"/>
      </patternFill>
    </fill>
    <fill>
      <patternFill patternType="solid">
        <fgColor rgb="FFFF0000"/>
        <bgColor rgb="FFFF0000"/>
      </patternFill>
    </fill>
    <fill>
      <patternFill patternType="solid">
        <fgColor rgb="FFC0C0C0"/>
        <bgColor rgb="FFC0C0C0"/>
      </patternFill>
    </fill>
    <fill>
      <patternFill patternType="solid">
        <fgColor rgb="FFBFBFBF"/>
        <bgColor rgb="FFBFBFBF"/>
      </patternFill>
    </fill>
    <fill>
      <patternFill patternType="solid">
        <fgColor rgb="FFCCFFFF"/>
        <bgColor rgb="FFCCFFFF"/>
      </patternFill>
    </fill>
    <fill>
      <patternFill patternType="solid">
        <fgColor rgb="FFFF99FF"/>
        <bgColor rgb="FFFF99FF"/>
      </patternFill>
    </fill>
    <fill>
      <patternFill patternType="solid">
        <fgColor rgb="FFC6EFCE"/>
        <bgColor rgb="FFC6EFCE"/>
      </patternFill>
    </fill>
    <fill>
      <patternFill patternType="solid">
        <fgColor rgb="FFDDD9C3"/>
        <bgColor rgb="FFDDD9C3"/>
      </patternFill>
    </fill>
    <fill>
      <patternFill patternType="solid">
        <fgColor rgb="FF00B0F0"/>
        <bgColor rgb="FF00B0F0"/>
      </patternFill>
    </fill>
    <fill>
      <patternFill patternType="solid">
        <fgColor rgb="FFFF5050"/>
        <bgColor rgb="FFFF5050"/>
      </patternFill>
    </fill>
    <fill>
      <patternFill patternType="solid">
        <fgColor rgb="FF92D050"/>
        <bgColor rgb="FFC6D9F0"/>
      </patternFill>
    </fill>
    <fill>
      <patternFill patternType="solid">
        <fgColor rgb="FFFF3300"/>
        <bgColor rgb="FFDDD9C3"/>
      </patternFill>
    </fill>
  </fills>
  <borders count="1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double">
        <color rgb="FF3F3F3F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FFFF00"/>
      </left>
      <right style="medium">
        <color rgb="FFFFFF00"/>
      </right>
      <top style="medium">
        <color rgb="FFFFFF00"/>
      </top>
      <bottom style="medium">
        <color rgb="FFFFFF00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double">
        <color rgb="FF3F3F3F"/>
      </top>
      <bottom/>
      <diagonal/>
    </border>
    <border>
      <left/>
      <right/>
      <top/>
      <bottom style="double">
        <color rgb="FF3F3F3F"/>
      </bottom>
      <diagonal/>
    </border>
    <border>
      <left/>
      <right/>
      <top style="double">
        <color rgb="FF3F3F3F"/>
      </top>
      <bottom/>
      <diagonal/>
    </border>
  </borders>
  <cellStyleXfs count="1">
    <xf numFmtId="0" fontId="0" fillId="0" borderId="0"/>
  </cellStyleXfs>
  <cellXfs count="16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4" fillId="2" borderId="1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8" fillId="5" borderId="5" xfId="0" applyFont="1" applyFill="1" applyBorder="1"/>
    <xf numFmtId="0" fontId="1" fillId="6" borderId="5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 wrapText="1"/>
    </xf>
    <xf numFmtId="0" fontId="2" fillId="6" borderId="5" xfId="0" applyFont="1" applyFill="1" applyBorder="1"/>
    <xf numFmtId="0" fontId="9" fillId="8" borderId="5" xfId="0" applyFont="1" applyFill="1" applyBorder="1" applyAlignment="1">
      <alignment horizontal="center"/>
    </xf>
    <xf numFmtId="0" fontId="10" fillId="8" borderId="5" xfId="0" applyFont="1" applyFill="1" applyBorder="1" applyAlignment="1">
      <alignment wrapText="1"/>
    </xf>
    <xf numFmtId="0" fontId="11" fillId="0" borderId="0" xfId="0" applyFont="1"/>
    <xf numFmtId="0" fontId="12" fillId="8" borderId="5" xfId="0" applyFont="1" applyFill="1" applyBorder="1" applyAlignment="1">
      <alignment wrapText="1"/>
    </xf>
    <xf numFmtId="0" fontId="9" fillId="8" borderId="5" xfId="0" applyFont="1" applyFill="1" applyBorder="1"/>
    <xf numFmtId="0" fontId="2" fillId="8" borderId="5" xfId="0" applyFont="1" applyFill="1" applyBorder="1"/>
    <xf numFmtId="0" fontId="12" fillId="8" borderId="5" xfId="0" applyFont="1" applyFill="1" applyBorder="1" applyAlignment="1">
      <alignment horizontal="center"/>
    </xf>
    <xf numFmtId="0" fontId="1" fillId="8" borderId="5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4" fillId="13" borderId="9" xfId="0" applyFont="1" applyFill="1" applyBorder="1"/>
    <xf numFmtId="0" fontId="14" fillId="13" borderId="5" xfId="0" applyFont="1" applyFill="1" applyBorder="1"/>
    <xf numFmtId="0" fontId="14" fillId="0" borderId="0" xfId="0" applyFont="1"/>
    <xf numFmtId="0" fontId="14" fillId="13" borderId="5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" fillId="7" borderId="5" xfId="0" applyFont="1" applyFill="1" applyBorder="1"/>
    <xf numFmtId="0" fontId="1" fillId="16" borderId="5" xfId="0" applyFont="1" applyFill="1" applyBorder="1" applyAlignment="1">
      <alignment horizontal="center"/>
    </xf>
    <xf numFmtId="0" fontId="15" fillId="17" borderId="5" xfId="0" applyFont="1" applyFill="1" applyBorder="1" applyAlignment="1">
      <alignment horizontal="center" vertical="center" wrapText="1"/>
    </xf>
    <xf numFmtId="0" fontId="12" fillId="18" borderId="5" xfId="0" applyFont="1" applyFill="1" applyBorder="1" applyAlignment="1">
      <alignment horizontal="center" vertical="center" wrapText="1"/>
    </xf>
    <xf numFmtId="0" fontId="12" fillId="18" borderId="5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2" fillId="19" borderId="5" xfId="0" applyFont="1" applyFill="1" applyBorder="1" applyAlignment="1">
      <alignment horizontal="center" vertical="center" wrapText="1"/>
    </xf>
    <xf numFmtId="0" fontId="16" fillId="20" borderId="5" xfId="0" applyFont="1" applyFill="1" applyBorder="1" applyAlignment="1">
      <alignment horizontal="center" vertical="center" wrapText="1"/>
    </xf>
    <xf numFmtId="0" fontId="15" fillId="20" borderId="5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 wrapText="1"/>
    </xf>
    <xf numFmtId="0" fontId="12" fillId="22" borderId="5" xfId="0" applyFont="1" applyFill="1" applyBorder="1" applyAlignment="1">
      <alignment horizontal="center" vertical="center" wrapText="1"/>
    </xf>
    <xf numFmtId="0" fontId="15" fillId="22" borderId="5" xfId="0" applyFont="1" applyFill="1" applyBorder="1" applyAlignment="1">
      <alignment horizontal="center" vertical="center" wrapText="1"/>
    </xf>
    <xf numFmtId="0" fontId="4" fillId="23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2" fillId="24" borderId="5" xfId="0" applyFont="1" applyFill="1" applyBorder="1" applyAlignment="1">
      <alignment horizontal="center" vertical="center" wrapText="1"/>
    </xf>
    <xf numFmtId="0" fontId="16" fillId="8" borderId="5" xfId="0" applyFont="1" applyFill="1" applyBorder="1" applyAlignment="1">
      <alignment horizontal="center" vertical="center" wrapText="1"/>
    </xf>
    <xf numFmtId="0" fontId="15" fillId="25" borderId="5" xfId="0" applyFont="1" applyFill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5" fillId="26" borderId="5" xfId="0" applyFont="1" applyFill="1" applyBorder="1" applyAlignment="1">
      <alignment horizontal="center" vertical="center" wrapText="1"/>
    </xf>
    <xf numFmtId="0" fontId="12" fillId="26" borderId="5" xfId="0" applyFont="1" applyFill="1" applyBorder="1" applyAlignment="1">
      <alignment horizontal="center" vertical="center" wrapText="1"/>
    </xf>
    <xf numFmtId="0" fontId="12" fillId="27" borderId="5" xfId="0" applyFont="1" applyFill="1" applyBorder="1" applyAlignment="1">
      <alignment horizontal="center" vertical="center" wrapText="1"/>
    </xf>
    <xf numFmtId="0" fontId="18" fillId="27" borderId="5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2" borderId="5" xfId="0" applyFont="1" applyFill="1" applyBorder="1" applyAlignment="1">
      <alignment vertical="center" wrapText="1"/>
    </xf>
    <xf numFmtId="0" fontId="5" fillId="0" borderId="0" xfId="0" applyFont="1" applyAlignment="1">
      <alignment horizontal="left"/>
    </xf>
    <xf numFmtId="0" fontId="19" fillId="28" borderId="5" xfId="0" applyFont="1" applyFill="1" applyBorder="1"/>
    <xf numFmtId="0" fontId="19" fillId="28" borderId="5" xfId="0" applyFont="1" applyFill="1" applyBorder="1" applyAlignment="1">
      <alignment horizontal="center"/>
    </xf>
    <xf numFmtId="0" fontId="2" fillId="29" borderId="5" xfId="0" applyFont="1" applyFill="1" applyBorder="1"/>
    <xf numFmtId="0" fontId="2" fillId="30" borderId="5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19" borderId="5" xfId="0" applyFont="1" applyFill="1" applyBorder="1" applyAlignment="1">
      <alignment horizontal="left"/>
    </xf>
    <xf numFmtId="2" fontId="2" fillId="0" borderId="0" xfId="0" applyNumberFormat="1" applyFont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0" borderId="1" xfId="0" applyFont="1" applyBorder="1" applyAlignment="1">
      <alignment horizontal="center"/>
    </xf>
    <xf numFmtId="0" fontId="20" fillId="2" borderId="1" xfId="0" applyFont="1" applyFill="1" applyBorder="1"/>
    <xf numFmtId="0" fontId="4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21" fillId="0" borderId="16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2" fontId="2" fillId="0" borderId="0" xfId="0" applyNumberFormat="1" applyFont="1"/>
    <xf numFmtId="0" fontId="21" fillId="0" borderId="17" xfId="0" applyFont="1" applyBorder="1" applyAlignment="1">
      <alignment horizontal="left" vertical="center" wrapText="1"/>
    </xf>
    <xf numFmtId="0" fontId="19" fillId="31" borderId="5" xfId="0" applyFont="1" applyFill="1" applyBorder="1"/>
    <xf numFmtId="0" fontId="19" fillId="31" borderId="5" xfId="0" applyFont="1" applyFill="1" applyBorder="1" applyAlignment="1">
      <alignment horizontal="center"/>
    </xf>
    <xf numFmtId="0" fontId="2" fillId="31" borderId="5" xfId="0" applyFont="1" applyFill="1" applyBorder="1" applyAlignment="1">
      <alignment horizontal="center"/>
    </xf>
    <xf numFmtId="0" fontId="5" fillId="31" borderId="5" xfId="0" applyFont="1" applyFill="1" applyBorder="1"/>
    <xf numFmtId="0" fontId="2" fillId="31" borderId="5" xfId="0" applyFont="1" applyFill="1" applyBorder="1"/>
    <xf numFmtId="0" fontId="5" fillId="31" borderId="5" xfId="0" applyFon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1" fillId="0" borderId="0" xfId="0" applyFont="1" applyAlignment="1">
      <alignment vertical="center" wrapText="1"/>
    </xf>
    <xf numFmtId="164" fontId="2" fillId="0" borderId="0" xfId="0" applyNumberFormat="1" applyFont="1" applyAlignment="1">
      <alignment horizontal="center"/>
    </xf>
    <xf numFmtId="0" fontId="21" fillId="0" borderId="0" xfId="0" applyFont="1" applyAlignment="1">
      <alignment horizontal="left"/>
    </xf>
    <xf numFmtId="0" fontId="5" fillId="31" borderId="5" xfId="0" applyFont="1" applyFill="1" applyBorder="1" applyAlignment="1">
      <alignment horizontal="left"/>
    </xf>
    <xf numFmtId="0" fontId="2" fillId="31" borderId="5" xfId="0" applyFont="1" applyFill="1" applyBorder="1" applyAlignment="1">
      <alignment horizontal="left"/>
    </xf>
    <xf numFmtId="2" fontId="2" fillId="31" borderId="5" xfId="0" applyNumberFormat="1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165" fontId="2" fillId="0" borderId="0" xfId="0" applyNumberFormat="1" applyFont="1" applyAlignment="1">
      <alignment horizontal="center"/>
    </xf>
    <xf numFmtId="2" fontId="2" fillId="31" borderId="5" xfId="0" applyNumberFormat="1" applyFont="1" applyFill="1" applyBorder="1"/>
    <xf numFmtId="164" fontId="2" fillId="0" borderId="0" xfId="0" applyNumberFormat="1" applyFont="1"/>
    <xf numFmtId="0" fontId="23" fillId="0" borderId="0" xfId="0" applyFont="1" applyAlignment="1">
      <alignment horizontal="center"/>
    </xf>
    <xf numFmtId="0" fontId="21" fillId="0" borderId="0" xfId="0" applyFont="1" applyAlignment="1">
      <alignment horizontal="left" wrapText="1"/>
    </xf>
    <xf numFmtId="0" fontId="4" fillId="31" borderId="1" xfId="0" applyFont="1" applyFill="1" applyBorder="1" applyAlignment="1">
      <alignment horizontal="center"/>
    </xf>
    <xf numFmtId="0" fontId="21" fillId="0" borderId="17" xfId="0" applyFont="1" applyBorder="1" applyAlignment="1">
      <alignment horizontal="left"/>
    </xf>
    <xf numFmtId="0" fontId="21" fillId="0" borderId="16" xfId="0" applyFont="1" applyBorder="1" applyAlignment="1">
      <alignment horizontal="left" wrapText="1"/>
    </xf>
    <xf numFmtId="0" fontId="21" fillId="0" borderId="17" xfId="0" applyFont="1" applyBorder="1" applyAlignment="1">
      <alignment horizontal="left" wrapText="1"/>
    </xf>
    <xf numFmtId="9" fontId="19" fillId="28" borderId="5" xfId="0" applyNumberFormat="1" applyFont="1" applyFill="1" applyBorder="1"/>
    <xf numFmtId="9" fontId="19" fillId="28" borderId="5" xfId="0" applyNumberFormat="1" applyFont="1" applyFill="1" applyBorder="1" applyAlignment="1">
      <alignment horizontal="center"/>
    </xf>
    <xf numFmtId="9" fontId="2" fillId="0" borderId="0" xfId="0" applyNumberFormat="1" applyFont="1"/>
    <xf numFmtId="2" fontId="4" fillId="2" borderId="1" xfId="0" applyNumberFormat="1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2" fillId="30" borderId="12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19" borderId="5" xfId="0" applyFont="1" applyFill="1" applyBorder="1" applyAlignment="1">
      <alignment horizontal="left"/>
    </xf>
    <xf numFmtId="0" fontId="2" fillId="0" borderId="12" xfId="0" applyFont="1" applyBorder="1"/>
    <xf numFmtId="0" fontId="0" fillId="0" borderId="12" xfId="0" applyBorder="1"/>
    <xf numFmtId="0" fontId="5" fillId="0" borderId="12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2" fontId="2" fillId="0" borderId="12" xfId="0" applyNumberFormat="1" applyFont="1" applyBorder="1" applyAlignment="1">
      <alignment horizontal="center"/>
    </xf>
    <xf numFmtId="0" fontId="5" fillId="0" borderId="12" xfId="0" applyFont="1" applyBorder="1"/>
    <xf numFmtId="0" fontId="2" fillId="0" borderId="12" xfId="0" applyFont="1" applyBorder="1" applyAlignment="1">
      <alignment horizontal="left"/>
    </xf>
    <xf numFmtId="0" fontId="2" fillId="32" borderId="5" xfId="0" applyFont="1" applyFill="1" applyBorder="1" applyAlignment="1">
      <alignment horizontal="left"/>
    </xf>
    <xf numFmtId="0" fontId="5" fillId="32" borderId="5" xfId="0" applyFont="1" applyFill="1" applyBorder="1" applyAlignment="1">
      <alignment horizontal="left"/>
    </xf>
    <xf numFmtId="4" fontId="2" fillId="0" borderId="0" xfId="0" applyNumberFormat="1" applyFont="1" applyAlignment="1">
      <alignment horizontal="center"/>
    </xf>
    <xf numFmtId="4" fontId="15" fillId="21" borderId="5" xfId="0" applyNumberFormat="1" applyFont="1" applyFill="1" applyBorder="1" applyAlignment="1">
      <alignment horizontal="center" vertical="center" wrapText="1"/>
    </xf>
    <xf numFmtId="4" fontId="2" fillId="31" borderId="5" xfId="0" applyNumberFormat="1" applyFont="1" applyFill="1" applyBorder="1" applyAlignment="1">
      <alignment horizontal="center"/>
    </xf>
    <xf numFmtId="4" fontId="0" fillId="0" borderId="0" xfId="0" applyNumberFormat="1"/>
    <xf numFmtId="0" fontId="27" fillId="0" borderId="0" xfId="0" applyFont="1" applyAlignment="1">
      <alignment horizontal="left"/>
    </xf>
    <xf numFmtId="2" fontId="21" fillId="0" borderId="0" xfId="0" applyNumberFormat="1" applyFont="1" applyAlignment="1">
      <alignment horizontal="left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9" fillId="0" borderId="12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2" fillId="33" borderId="5" xfId="0" applyFont="1" applyFill="1" applyBorder="1"/>
    <xf numFmtId="0" fontId="28" fillId="0" borderId="0" xfId="0" applyFont="1" applyAlignment="1">
      <alignment horizontal="left"/>
    </xf>
    <xf numFmtId="0" fontId="19" fillId="0" borderId="5" xfId="0" applyFont="1" applyBorder="1"/>
    <xf numFmtId="0" fontId="19" fillId="0" borderId="5" xfId="0" applyFont="1" applyBorder="1" applyAlignment="1">
      <alignment horizontal="center"/>
    </xf>
    <xf numFmtId="0" fontId="19" fillId="0" borderId="5" xfId="0" applyFont="1" applyBorder="1" applyAlignment="1">
      <alignment horizontal="left"/>
    </xf>
    <xf numFmtId="0" fontId="1" fillId="15" borderId="6" xfId="0" applyFont="1" applyFill="1" applyBorder="1" applyAlignment="1">
      <alignment horizontal="center" vertical="center"/>
    </xf>
    <xf numFmtId="0" fontId="7" fillId="0" borderId="8" xfId="0" applyFont="1" applyBorder="1"/>
    <xf numFmtId="0" fontId="7" fillId="0" borderId="7" xfId="0" applyFont="1" applyBorder="1"/>
    <xf numFmtId="0" fontId="7" fillId="0" borderId="10" xfId="0" applyFont="1" applyBorder="1"/>
    <xf numFmtId="0" fontId="7" fillId="0" borderId="12" xfId="0" applyFont="1" applyBorder="1"/>
    <xf numFmtId="0" fontId="7" fillId="0" borderId="11" xfId="0" applyFont="1" applyBorder="1"/>
    <xf numFmtId="0" fontId="13" fillId="15" borderId="6" xfId="0" applyFont="1" applyFill="1" applyBorder="1" applyAlignment="1">
      <alignment horizontal="center" vertical="center"/>
    </xf>
    <xf numFmtId="0" fontId="4" fillId="12" borderId="6" xfId="0" applyFont="1" applyFill="1" applyBorder="1" applyAlignment="1">
      <alignment horizontal="center" vertical="center"/>
    </xf>
    <xf numFmtId="0" fontId="1" fillId="16" borderId="2" xfId="0" applyFont="1" applyFill="1" applyBorder="1" applyAlignment="1">
      <alignment horizontal="center"/>
    </xf>
    <xf numFmtId="0" fontId="7" fillId="0" borderId="4" xfId="0" applyFont="1" applyBorder="1"/>
    <xf numFmtId="0" fontId="1" fillId="7" borderId="2" xfId="0" applyFont="1" applyFill="1" applyBorder="1" applyAlignment="1">
      <alignment horizontal="center"/>
    </xf>
    <xf numFmtId="0" fontId="4" fillId="9" borderId="6" xfId="0" applyFont="1" applyFill="1" applyBorder="1" applyAlignment="1">
      <alignment horizontal="center" vertical="center"/>
    </xf>
    <xf numFmtId="0" fontId="4" fillId="10" borderId="6" xfId="0" applyFont="1" applyFill="1" applyBorder="1" applyAlignment="1">
      <alignment horizontal="center" vertical="center"/>
    </xf>
    <xf numFmtId="0" fontId="8" fillId="11" borderId="6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4" fontId="7" fillId="0" borderId="7" xfId="0" applyNumberFormat="1" applyFont="1" applyBorder="1"/>
    <xf numFmtId="4" fontId="7" fillId="0" borderId="11" xfId="0" applyNumberFormat="1" applyFont="1" applyBorder="1"/>
    <xf numFmtId="0" fontId="14" fillId="14" borderId="6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7" fillId="0" borderId="3" xfId="0" applyFont="1" applyBorder="1"/>
    <xf numFmtId="0" fontId="1" fillId="4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190"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ill>
        <patternFill patternType="solid">
          <fgColor rgb="FF99FF66"/>
          <bgColor rgb="FF99FF66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ill>
        <patternFill patternType="solid">
          <fgColor rgb="FF99FF66"/>
          <bgColor rgb="FF99FF66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ill>
        <patternFill patternType="solid">
          <fgColor rgb="FF99FF66"/>
          <bgColor rgb="FF99FF66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ill>
        <patternFill patternType="solid">
          <fgColor rgb="FF99FF66"/>
          <bgColor rgb="FF99FF66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ill>
        <patternFill patternType="solid">
          <fgColor rgb="FF99FF66"/>
          <bgColor rgb="FF99FF66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ill>
        <patternFill patternType="solid">
          <fgColor rgb="FF99FF66"/>
          <bgColor rgb="FF99FF66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ill>
        <patternFill patternType="solid">
          <fgColor rgb="FF99FF66"/>
          <bgColor rgb="FF99FF66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ill>
        <patternFill patternType="solid">
          <fgColor rgb="FF99FF66"/>
          <bgColor rgb="FF99FF66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ill>
        <patternFill patternType="solid">
          <fgColor rgb="FF99FF66"/>
          <bgColor rgb="FF99FF66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ill>
        <patternFill patternType="solid">
          <fgColor rgb="FF99FF66"/>
          <bgColor rgb="FF99FF66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ill>
        <patternFill patternType="solid">
          <fgColor rgb="FF99FF66"/>
          <bgColor rgb="FF99FF66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ill>
        <patternFill patternType="solid">
          <fgColor rgb="FF99FF66"/>
          <bgColor rgb="FF99FF66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ill>
        <patternFill patternType="solid">
          <fgColor rgb="FF99FF66"/>
          <bgColor rgb="FF99FF66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ill>
        <patternFill patternType="solid">
          <fgColor rgb="FF99FF66"/>
          <bgColor rgb="FF99FF66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ill>
        <patternFill patternType="solid">
          <fgColor rgb="FF99FF66"/>
          <bgColor rgb="FF99FF66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ill>
        <patternFill patternType="solid">
          <fgColor rgb="FF99FF66"/>
          <bgColor rgb="FF99FF66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</dxfs>
  <tableStyles count="0" defaultTableStyle="TableStyleMedium2" defaultPivotStyle="PivotStyleLight16"/>
  <colors>
    <mruColors>
      <color rgb="FFFF33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1.xml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G710"/>
  <sheetViews>
    <sheetView tabSelected="1" zoomScale="80" zoomScaleNormal="80" workbookViewId="0">
      <selection activeCell="H25" sqref="H25"/>
    </sheetView>
  </sheetViews>
  <sheetFormatPr defaultColWidth="12.625" defaultRowHeight="14.25" customHeight="1" x14ac:dyDescent="0.2"/>
  <cols>
    <col min="1" max="1" width="10.625" customWidth="1"/>
    <col min="2" max="2" width="10.875" customWidth="1"/>
    <col min="3" max="3" width="3.375" customWidth="1"/>
    <col min="4" max="4" width="35.125" customWidth="1"/>
    <col min="5" max="5" width="12.875" customWidth="1"/>
    <col min="6" max="6" width="24.375" customWidth="1"/>
    <col min="7" max="7" width="14.875" customWidth="1"/>
    <col min="8" max="8" width="22.125" customWidth="1"/>
    <col min="9" max="9" width="19.875" customWidth="1"/>
    <col min="10" max="10" width="12.25" customWidth="1"/>
    <col min="11" max="11" width="19" customWidth="1"/>
    <col min="12" max="12" width="5.875" customWidth="1"/>
    <col min="13" max="13" width="17.25" customWidth="1"/>
    <col min="14" max="14" width="24.25" customWidth="1"/>
    <col min="15" max="15" width="47.125" customWidth="1"/>
    <col min="16" max="19" width="10.625" customWidth="1"/>
    <col min="20" max="20" width="3.375" customWidth="1"/>
    <col min="21" max="21" width="11.125" customWidth="1"/>
    <col min="22" max="22" width="4.375" customWidth="1"/>
    <col min="23" max="23" width="11.125" customWidth="1"/>
    <col min="24" max="24" width="9.625" style="127" customWidth="1"/>
    <col min="25" max="25" width="3.625" customWidth="1"/>
    <col min="26" max="26" width="9.5" customWidth="1"/>
    <col min="27" max="27" width="12.375" customWidth="1"/>
    <col min="28" max="28" width="12.625" customWidth="1"/>
    <col min="29" max="29" width="11.75" customWidth="1"/>
    <col min="30" max="30" width="12.625" customWidth="1"/>
    <col min="31" max="31" width="14.375" customWidth="1"/>
    <col min="32" max="32" width="3.875" customWidth="1"/>
    <col min="33" max="33" width="22.5" customWidth="1"/>
    <col min="34" max="35" width="17.75" customWidth="1"/>
    <col min="36" max="36" width="4.75" customWidth="1"/>
    <col min="37" max="38" width="17.75" customWidth="1"/>
    <col min="39" max="39" width="24" customWidth="1"/>
    <col min="40" max="40" width="13.375" customWidth="1"/>
    <col min="41" max="41" width="14.75" customWidth="1"/>
    <col min="42" max="42" width="14.375" customWidth="1"/>
    <col min="43" max="43" width="3.5" customWidth="1"/>
    <col min="44" max="44" width="23.75" customWidth="1"/>
    <col min="45" max="47" width="25.375" customWidth="1"/>
    <col min="48" max="48" width="18.5" customWidth="1"/>
    <col min="49" max="51" width="4.125" customWidth="1"/>
    <col min="52" max="52" width="16" customWidth="1"/>
    <col min="53" max="53" width="20.5" customWidth="1"/>
    <col min="54" max="54" width="11.5" customWidth="1"/>
    <col min="55" max="55" width="17.375" customWidth="1"/>
    <col min="56" max="56" width="13.25" customWidth="1"/>
    <col min="57" max="57" width="14" customWidth="1"/>
    <col min="58" max="58" width="10" customWidth="1"/>
    <col min="59" max="59" width="12.125" customWidth="1"/>
    <col min="60" max="60" width="16.875" customWidth="1"/>
    <col min="61" max="61" width="6.375" customWidth="1"/>
    <col min="62" max="62" width="7.75" customWidth="1"/>
    <col min="63" max="63" width="20.125" customWidth="1"/>
    <col min="64" max="64" width="14.375" customWidth="1"/>
    <col min="65" max="65" width="23.5" customWidth="1"/>
    <col min="66" max="66" width="13.25" customWidth="1"/>
    <col min="67" max="67" width="16.125" customWidth="1"/>
    <col min="68" max="68" width="16" customWidth="1"/>
    <col min="69" max="69" width="9.375" customWidth="1"/>
    <col min="70" max="70" width="11.25" customWidth="1"/>
    <col min="71" max="71" width="20.25" customWidth="1"/>
    <col min="72" max="72" width="7.75" style="131" customWidth="1"/>
    <col min="73" max="73" width="12.25" customWidth="1"/>
    <col min="74" max="74" width="27" customWidth="1"/>
    <col min="75" max="85" width="7.75" customWidth="1"/>
  </cols>
  <sheetData>
    <row r="1" spans="1:85" ht="14.25" customHeight="1" thickTop="1" thickBot="1" x14ac:dyDescent="0.3">
      <c r="A1" s="10" t="s">
        <v>0</v>
      </c>
      <c r="B1" s="10" t="s">
        <v>1</v>
      </c>
      <c r="C1" s="3"/>
      <c r="D1" s="3"/>
      <c r="F1" s="5"/>
      <c r="G1" s="3"/>
      <c r="H1" s="3"/>
      <c r="I1" s="2"/>
      <c r="J1" s="2"/>
      <c r="K1" s="2"/>
      <c r="L1" s="3"/>
      <c r="M1" s="6"/>
      <c r="N1" s="3"/>
      <c r="O1" s="2"/>
      <c r="P1" s="2"/>
      <c r="Q1" s="2"/>
      <c r="R1" s="2"/>
      <c r="S1" s="2"/>
      <c r="T1" s="2"/>
      <c r="U1" s="2"/>
      <c r="V1" s="2"/>
      <c r="W1" s="2"/>
      <c r="X1" s="124"/>
      <c r="Y1" s="3"/>
      <c r="Z1" s="2"/>
      <c r="AA1" s="2"/>
      <c r="AB1" s="2"/>
      <c r="AC1" s="2"/>
      <c r="AD1" s="2"/>
      <c r="AE1" s="2"/>
      <c r="AF1" s="7"/>
      <c r="AG1" s="3"/>
      <c r="AH1" s="3"/>
      <c r="AI1" s="3"/>
      <c r="AJ1" s="3"/>
      <c r="AK1" s="3"/>
      <c r="AL1" s="3"/>
      <c r="AM1" s="3"/>
      <c r="AN1" s="3"/>
      <c r="AO1" s="2"/>
      <c r="AP1" s="2"/>
      <c r="AQ1" s="3"/>
      <c r="AR1" s="2"/>
      <c r="AS1" s="2"/>
      <c r="AT1" s="3"/>
      <c r="AU1" s="3"/>
      <c r="AV1" s="2"/>
      <c r="AW1" s="3"/>
      <c r="AX1" s="3"/>
      <c r="AY1" s="3"/>
      <c r="AZ1" s="3"/>
      <c r="BA1" s="8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5"/>
      <c r="BN1" s="3"/>
      <c r="BO1" s="3"/>
      <c r="BP1" s="3"/>
      <c r="BQ1" s="3"/>
      <c r="BR1" s="3"/>
      <c r="BS1" s="3"/>
      <c r="BT1" s="2"/>
      <c r="BU1" s="3"/>
      <c r="BV1" s="5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</row>
    <row r="2" spans="1:85" ht="14.25" customHeight="1" thickTop="1" thickBot="1" x14ac:dyDescent="0.3">
      <c r="A2" s="9"/>
      <c r="B2" s="2"/>
      <c r="C2" s="3"/>
      <c r="D2" s="3"/>
      <c r="E2" s="3"/>
      <c r="F2" s="5"/>
      <c r="G2" s="3"/>
      <c r="H2" s="3"/>
      <c r="I2" s="2"/>
      <c r="J2" s="2"/>
      <c r="K2" s="2"/>
      <c r="L2" s="3"/>
      <c r="M2" s="6"/>
      <c r="N2" s="3"/>
      <c r="O2" s="2"/>
      <c r="P2" s="2"/>
      <c r="Q2" s="2"/>
      <c r="R2" s="2"/>
      <c r="S2" s="2"/>
      <c r="T2" s="2"/>
      <c r="U2" s="2"/>
      <c r="V2" s="2"/>
      <c r="W2" s="2"/>
      <c r="X2" s="124"/>
      <c r="Y2" s="3"/>
      <c r="Z2" s="2"/>
      <c r="AA2" s="2"/>
      <c r="AB2" s="2"/>
      <c r="AC2" s="2"/>
      <c r="AD2" s="2"/>
      <c r="AE2" s="2"/>
      <c r="AF2" s="7"/>
      <c r="AG2" s="3"/>
      <c r="AH2" s="3"/>
      <c r="AI2" s="3"/>
      <c r="AJ2" s="3"/>
      <c r="AK2" s="3"/>
      <c r="AL2" s="3"/>
      <c r="AM2" s="3"/>
      <c r="AN2" s="3"/>
      <c r="AO2" s="2"/>
      <c r="AP2" s="2"/>
      <c r="AQ2" s="3"/>
      <c r="AR2" s="2"/>
      <c r="AS2" s="2"/>
      <c r="AT2" s="3"/>
      <c r="AU2" s="3"/>
      <c r="AV2" s="2"/>
      <c r="AW2" s="3"/>
      <c r="AX2" s="3"/>
      <c r="AY2" s="3"/>
      <c r="AZ2" s="3"/>
      <c r="BA2" s="8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10"/>
      <c r="BN2" s="4"/>
      <c r="BO2" s="3"/>
      <c r="BP2" s="3"/>
      <c r="BQ2" s="3"/>
      <c r="BR2" s="3"/>
      <c r="BS2" s="3"/>
      <c r="BT2" s="2"/>
      <c r="BU2" s="3"/>
      <c r="BV2" s="5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</row>
    <row r="3" spans="1:85" ht="14.25" customHeight="1" thickTop="1" thickBot="1" x14ac:dyDescent="0.3">
      <c r="A3" s="9"/>
      <c r="B3" s="132"/>
      <c r="C3" s="132"/>
      <c r="D3" s="132"/>
      <c r="E3" s="132"/>
      <c r="F3" s="5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2"/>
      <c r="U3" s="2"/>
      <c r="V3" s="2"/>
      <c r="W3" s="2"/>
      <c r="X3" s="124"/>
      <c r="Y3" s="3"/>
      <c r="Z3" s="2"/>
      <c r="AA3" s="2"/>
      <c r="AB3" s="2"/>
      <c r="AC3" s="2"/>
      <c r="AD3" s="2"/>
      <c r="AE3" s="2"/>
      <c r="AF3" s="73"/>
      <c r="AG3" s="3"/>
      <c r="AH3" s="3"/>
      <c r="AI3" s="3"/>
      <c r="AJ3" s="3"/>
      <c r="AK3" s="3"/>
      <c r="AL3" s="3"/>
      <c r="AM3" s="3"/>
      <c r="AN3" s="3"/>
      <c r="AO3" s="2"/>
      <c r="AP3" s="2"/>
      <c r="AQ3" s="3"/>
      <c r="AR3" s="2"/>
      <c r="AS3" s="2"/>
      <c r="AT3" s="3"/>
      <c r="AU3" s="3"/>
      <c r="AV3" s="2"/>
      <c r="AW3" s="3"/>
      <c r="AX3" s="3"/>
      <c r="AY3" s="3"/>
      <c r="AZ3" s="3"/>
      <c r="BA3" s="8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133"/>
      <c r="BN3" s="3"/>
      <c r="BO3" s="3"/>
      <c r="BP3" s="3"/>
      <c r="BQ3" s="3"/>
      <c r="BR3" s="3"/>
      <c r="BS3" s="3"/>
      <c r="BT3" s="2"/>
      <c r="BU3" s="3"/>
      <c r="BV3" s="5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</row>
    <row r="4" spans="1:85" ht="14.25" customHeight="1" thickTop="1" thickBot="1" x14ac:dyDescent="0.3">
      <c r="A4" s="150" t="s">
        <v>49</v>
      </c>
      <c r="B4" s="141"/>
      <c r="C4" s="25"/>
      <c r="D4" s="3"/>
      <c r="E4" s="151" t="s">
        <v>50</v>
      </c>
      <c r="F4" s="140"/>
      <c r="G4" s="140"/>
      <c r="H4" s="140"/>
      <c r="I4" s="140"/>
      <c r="J4" s="140"/>
      <c r="K4" s="141"/>
      <c r="L4" s="25"/>
      <c r="M4" s="152" t="s">
        <v>51</v>
      </c>
      <c r="N4" s="140"/>
      <c r="O4" s="140"/>
      <c r="P4" s="140"/>
      <c r="Q4" s="140"/>
      <c r="R4" s="140"/>
      <c r="S4" s="141"/>
      <c r="T4" s="26"/>
      <c r="U4" s="153" t="s">
        <v>52</v>
      </c>
      <c r="V4" s="140"/>
      <c r="W4" s="140"/>
      <c r="X4" s="154"/>
      <c r="Y4" s="2"/>
      <c r="Z4" s="146" t="s">
        <v>53</v>
      </c>
      <c r="AA4" s="140"/>
      <c r="AB4" s="140"/>
      <c r="AC4" s="140"/>
      <c r="AD4" s="140"/>
      <c r="AE4" s="141"/>
      <c r="AF4" s="7"/>
      <c r="AG4" s="27" t="s">
        <v>54</v>
      </c>
      <c r="AH4" s="28"/>
      <c r="AI4" s="28"/>
      <c r="AJ4" s="29"/>
      <c r="AK4" s="28"/>
      <c r="AL4" s="28"/>
      <c r="AM4" s="28"/>
      <c r="AN4" s="28"/>
      <c r="AO4" s="30"/>
      <c r="AP4" s="30"/>
      <c r="AQ4" s="31"/>
      <c r="AR4" s="156" t="s">
        <v>55</v>
      </c>
      <c r="AS4" s="140"/>
      <c r="AT4" s="140"/>
      <c r="AU4" s="141"/>
      <c r="AV4" s="2"/>
      <c r="AW4" s="3"/>
      <c r="AX4" s="3"/>
      <c r="AY4" s="3"/>
      <c r="AZ4" s="139" t="s">
        <v>648</v>
      </c>
      <c r="BA4" s="140"/>
      <c r="BB4" s="140"/>
      <c r="BC4" s="140"/>
      <c r="BD4" s="140"/>
      <c r="BE4" s="140"/>
      <c r="BF4" s="140"/>
      <c r="BG4" s="141"/>
      <c r="BH4" s="32"/>
      <c r="BI4" s="32"/>
      <c r="BJ4" s="32"/>
      <c r="BK4" s="3"/>
      <c r="BL4" s="145" t="s">
        <v>647</v>
      </c>
      <c r="BM4" s="140"/>
      <c r="BN4" s="140"/>
      <c r="BO4" s="140"/>
      <c r="BP4" s="140"/>
      <c r="BQ4" s="140"/>
      <c r="BR4" s="141"/>
      <c r="BS4" s="3"/>
      <c r="BT4" s="2"/>
      <c r="BU4" s="3"/>
      <c r="BV4" s="5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</row>
    <row r="5" spans="1:85" ht="14.25" customHeight="1" thickTop="1" thickBot="1" x14ac:dyDescent="0.3">
      <c r="A5" s="142"/>
      <c r="B5" s="144"/>
      <c r="C5" s="25"/>
      <c r="D5" s="33"/>
      <c r="E5" s="142"/>
      <c r="F5" s="143"/>
      <c r="G5" s="143"/>
      <c r="H5" s="143"/>
      <c r="I5" s="143"/>
      <c r="J5" s="143"/>
      <c r="K5" s="144"/>
      <c r="L5" s="25"/>
      <c r="M5" s="142"/>
      <c r="N5" s="143"/>
      <c r="O5" s="143"/>
      <c r="P5" s="143"/>
      <c r="Q5" s="143"/>
      <c r="R5" s="143"/>
      <c r="S5" s="144"/>
      <c r="T5" s="2"/>
      <c r="U5" s="142"/>
      <c r="V5" s="143"/>
      <c r="W5" s="143"/>
      <c r="X5" s="155"/>
      <c r="Y5" s="3"/>
      <c r="Z5" s="142"/>
      <c r="AA5" s="143"/>
      <c r="AB5" s="143"/>
      <c r="AC5" s="143"/>
      <c r="AD5" s="143"/>
      <c r="AE5" s="144"/>
      <c r="AF5" s="7"/>
      <c r="AG5" s="147" t="s">
        <v>56</v>
      </c>
      <c r="AH5" s="148"/>
      <c r="AI5" s="34" t="s">
        <v>57</v>
      </c>
      <c r="AJ5" s="4"/>
      <c r="AK5" s="35"/>
      <c r="AL5" s="35"/>
      <c r="AM5" s="147" t="s">
        <v>58</v>
      </c>
      <c r="AN5" s="148"/>
      <c r="AO5" s="149" t="s">
        <v>59</v>
      </c>
      <c r="AP5" s="148"/>
      <c r="AQ5" s="1"/>
      <c r="AR5" s="142"/>
      <c r="AS5" s="143"/>
      <c r="AT5" s="143"/>
      <c r="AU5" s="144"/>
      <c r="AV5" s="2"/>
      <c r="AW5" s="3"/>
      <c r="AX5" s="3"/>
      <c r="AY5" s="3"/>
      <c r="AZ5" s="142"/>
      <c r="BA5" s="143"/>
      <c r="BB5" s="143"/>
      <c r="BC5" s="143"/>
      <c r="BD5" s="143"/>
      <c r="BE5" s="143"/>
      <c r="BF5" s="143"/>
      <c r="BG5" s="144"/>
      <c r="BH5" s="32"/>
      <c r="BI5" s="32"/>
      <c r="BJ5" s="32"/>
      <c r="BK5" s="3"/>
      <c r="BL5" s="142"/>
      <c r="BM5" s="143"/>
      <c r="BN5" s="143"/>
      <c r="BO5" s="143"/>
      <c r="BP5" s="143"/>
      <c r="BQ5" s="143"/>
      <c r="BR5" s="144"/>
      <c r="BS5" s="3"/>
      <c r="BT5" s="2"/>
      <c r="BU5" s="3"/>
      <c r="BV5" s="5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</row>
    <row r="6" spans="1:85" ht="43.5" customHeight="1" thickTop="1" thickBot="1" x14ac:dyDescent="0.3">
      <c r="A6" s="36" t="s">
        <v>60</v>
      </c>
      <c r="B6" s="36" t="s">
        <v>61</v>
      </c>
      <c r="C6" s="33"/>
      <c r="D6" s="33" t="s">
        <v>62</v>
      </c>
      <c r="E6" s="37" t="s">
        <v>63</v>
      </c>
      <c r="F6" s="38" t="s">
        <v>64</v>
      </c>
      <c r="G6" s="37" t="s">
        <v>65</v>
      </c>
      <c r="H6" s="37" t="s">
        <v>66</v>
      </c>
      <c r="I6" s="37" t="s">
        <v>67</v>
      </c>
      <c r="J6" s="37" t="s">
        <v>68</v>
      </c>
      <c r="K6" s="37" t="s">
        <v>69</v>
      </c>
      <c r="L6" s="39"/>
      <c r="M6" s="40" t="s">
        <v>70</v>
      </c>
      <c r="N6" s="40" t="s">
        <v>71</v>
      </c>
      <c r="O6" s="40" t="s">
        <v>72</v>
      </c>
      <c r="P6" s="40" t="s">
        <v>9</v>
      </c>
      <c r="Q6" s="40" t="s">
        <v>73</v>
      </c>
      <c r="R6" s="40" t="s">
        <v>74</v>
      </c>
      <c r="S6" s="40" t="s">
        <v>75</v>
      </c>
      <c r="T6" s="39"/>
      <c r="U6" s="41" t="s">
        <v>76</v>
      </c>
      <c r="V6" s="41" t="s">
        <v>77</v>
      </c>
      <c r="W6" s="42" t="s">
        <v>78</v>
      </c>
      <c r="X6" s="125" t="s">
        <v>79</v>
      </c>
      <c r="Y6" s="43"/>
      <c r="Z6" s="44" t="s">
        <v>80</v>
      </c>
      <c r="AA6" s="45" t="s">
        <v>81</v>
      </c>
      <c r="AB6" s="45" t="s">
        <v>82</v>
      </c>
      <c r="AC6" s="46" t="s">
        <v>83</v>
      </c>
      <c r="AD6" s="47" t="s">
        <v>84</v>
      </c>
      <c r="AE6" s="48" t="s">
        <v>85</v>
      </c>
      <c r="AF6" s="49"/>
      <c r="AG6" s="50" t="s">
        <v>86</v>
      </c>
      <c r="AH6" s="50" t="s">
        <v>87</v>
      </c>
      <c r="AI6" s="50" t="s">
        <v>88</v>
      </c>
      <c r="AJ6" s="39"/>
      <c r="AK6" s="51" t="s">
        <v>89</v>
      </c>
      <c r="AL6" s="51" t="s">
        <v>90</v>
      </c>
      <c r="AM6" s="52" t="s">
        <v>91</v>
      </c>
      <c r="AN6" s="53" t="s">
        <v>92</v>
      </c>
      <c r="AO6" s="52" t="s">
        <v>93</v>
      </c>
      <c r="AP6" s="53" t="s">
        <v>94</v>
      </c>
      <c r="AQ6" s="54"/>
      <c r="AR6" s="48" t="s">
        <v>85</v>
      </c>
      <c r="AS6" s="55" t="s">
        <v>95</v>
      </c>
      <c r="AT6" s="55" t="s">
        <v>96</v>
      </c>
      <c r="AU6" s="56" t="s">
        <v>97</v>
      </c>
      <c r="AV6" s="49" t="s">
        <v>98</v>
      </c>
      <c r="AW6" s="43"/>
      <c r="AX6" s="43"/>
      <c r="AY6" s="43"/>
      <c r="AZ6" s="57" t="s">
        <v>99</v>
      </c>
      <c r="BA6" s="58" t="s">
        <v>64</v>
      </c>
      <c r="BB6" s="57" t="s">
        <v>65</v>
      </c>
      <c r="BC6" s="57" t="s">
        <v>66</v>
      </c>
      <c r="BD6" s="57" t="s">
        <v>68</v>
      </c>
      <c r="BE6" s="57" t="s">
        <v>89</v>
      </c>
      <c r="BF6" s="57" t="s">
        <v>97</v>
      </c>
      <c r="BG6" s="59" t="s">
        <v>100</v>
      </c>
      <c r="BH6" s="49" t="s">
        <v>101</v>
      </c>
      <c r="BI6" s="43"/>
      <c r="BJ6" s="60"/>
      <c r="BK6" s="61" t="s">
        <v>102</v>
      </c>
      <c r="BL6" s="57" t="s">
        <v>99</v>
      </c>
      <c r="BM6" s="57" t="s">
        <v>64</v>
      </c>
      <c r="BN6" s="57" t="s">
        <v>65</v>
      </c>
      <c r="BO6" s="57" t="s">
        <v>66</v>
      </c>
      <c r="BP6" s="57" t="s">
        <v>68</v>
      </c>
      <c r="BQ6" s="57" t="s">
        <v>89</v>
      </c>
      <c r="BR6" s="57" t="s">
        <v>103</v>
      </c>
      <c r="BS6" s="49" t="s">
        <v>104</v>
      </c>
      <c r="BT6" s="130"/>
      <c r="BU6" s="43"/>
      <c r="BV6" s="3"/>
      <c r="BW6" s="3"/>
      <c r="BX6" s="43"/>
      <c r="BY6" s="43"/>
      <c r="BZ6" s="43"/>
      <c r="CA6" s="43"/>
      <c r="CB6" s="43"/>
      <c r="CC6" s="43"/>
      <c r="CD6" s="43"/>
      <c r="CE6" s="43"/>
      <c r="CF6" s="43"/>
      <c r="CG6" s="43"/>
    </row>
    <row r="7" spans="1:85" ht="14.25" customHeight="1" thickTop="1" thickBot="1" x14ac:dyDescent="0.3">
      <c r="A7" s="2">
        <v>1870</v>
      </c>
      <c r="B7" s="2" t="s">
        <v>105</v>
      </c>
      <c r="C7" s="2"/>
      <c r="D7" s="2"/>
      <c r="E7" s="2" t="s">
        <v>106</v>
      </c>
      <c r="F7" s="62" t="s">
        <v>107</v>
      </c>
      <c r="G7" s="2" t="s">
        <v>108</v>
      </c>
      <c r="H7" s="2" t="s">
        <v>109</v>
      </c>
      <c r="I7" s="2" t="s">
        <v>110</v>
      </c>
      <c r="J7" s="2" t="s">
        <v>111</v>
      </c>
      <c r="K7" s="2" t="s">
        <v>112</v>
      </c>
      <c r="L7" s="2"/>
      <c r="M7" s="63" t="s">
        <v>113</v>
      </c>
      <c r="N7" s="63" t="s">
        <v>114</v>
      </c>
      <c r="O7" s="64" t="s">
        <v>115</v>
      </c>
      <c r="P7" s="2" t="s">
        <v>38</v>
      </c>
      <c r="Q7" s="2">
        <v>72</v>
      </c>
      <c r="R7" s="2" t="s">
        <v>116</v>
      </c>
      <c r="S7" s="2" t="s">
        <v>47</v>
      </c>
      <c r="T7" s="2"/>
      <c r="U7" s="2" t="s">
        <v>117</v>
      </c>
      <c r="V7" s="2" t="s">
        <v>20</v>
      </c>
      <c r="W7" s="2">
        <f>VLOOKUP(V7,Tables!$M$4:$N$7,2,FALSE)</f>
        <v>1</v>
      </c>
      <c r="X7" s="2">
        <f>U7*W7</f>
        <v>24</v>
      </c>
      <c r="Y7" s="2"/>
      <c r="Z7" s="2" t="str">
        <f>P7</f>
        <v>EC50</v>
      </c>
      <c r="AA7" s="2">
        <f>VLOOKUP(Z7,Tables!C$5:D$21,2,FALSE)</f>
        <v>5</v>
      </c>
      <c r="AB7" s="2">
        <f>X7/AA7</f>
        <v>4.8</v>
      </c>
      <c r="AC7" s="2" t="str">
        <f>S7</f>
        <v>Chronic</v>
      </c>
      <c r="AD7" s="2">
        <f>VLOOKUP(AC7,Tables!C$24:D$25,2,FALSE)</f>
        <v>1</v>
      </c>
      <c r="AE7" s="2">
        <f>AB7/AD7</f>
        <v>4.8</v>
      </c>
      <c r="AF7" s="7"/>
      <c r="AG7" s="8" t="str">
        <f>F7</f>
        <v>Achnanthes brevipes</v>
      </c>
      <c r="AH7" s="2" t="str">
        <f>P7</f>
        <v>EC50</v>
      </c>
      <c r="AI7" s="2" t="str">
        <f>S7</f>
        <v>Chronic</v>
      </c>
      <c r="AJ7" s="2"/>
      <c r="AK7" s="2">
        <f>VLOOKUP(SUM(AA7,AD7),Tables!J$5:K$10,2,FALSE)</f>
        <v>2</v>
      </c>
      <c r="AL7" s="65" t="str">
        <f>IF(AK7=MIN($AK$7),"YES!!!","Reject")</f>
        <v>YES!!!</v>
      </c>
      <c r="AM7" s="3" t="str">
        <f>O7</f>
        <v>Biomass Yield, Growth Rate, AUC</v>
      </c>
      <c r="AN7" s="2" t="s">
        <v>118</v>
      </c>
      <c r="AO7" s="2" t="str">
        <f>CONCATENATE(Q7," ",R7)</f>
        <v>72 Hour</v>
      </c>
      <c r="AP7" s="2" t="s">
        <v>119</v>
      </c>
      <c r="AQ7" s="2"/>
      <c r="AR7" s="2">
        <f>AE7</f>
        <v>4.8</v>
      </c>
      <c r="AS7" s="2">
        <f>GEOMEAN(AR7)</f>
        <v>4.8</v>
      </c>
      <c r="AT7" s="3">
        <f>MIN(AS7)</f>
        <v>4.8</v>
      </c>
      <c r="AU7" s="3">
        <f>MIN(AT7:AT8)</f>
        <v>4.8</v>
      </c>
      <c r="AV7" s="66" t="s">
        <v>120</v>
      </c>
      <c r="AW7" s="2"/>
      <c r="AX7" s="2"/>
      <c r="AY7" s="2"/>
      <c r="AZ7" s="2" t="str">
        <f>I7</f>
        <v>Microalgae</v>
      </c>
      <c r="BA7" s="67" t="str">
        <f t="shared" ref="BA7:BC7" si="0">F7</f>
        <v>Achnanthes brevipes</v>
      </c>
      <c r="BB7" s="2" t="str">
        <f t="shared" si="0"/>
        <v>Bacillariophyta</v>
      </c>
      <c r="BC7" s="2" t="str">
        <f t="shared" si="0"/>
        <v>Bacillariophyceae</v>
      </c>
      <c r="BD7" s="2" t="str">
        <f>J7</f>
        <v>Phototroph</v>
      </c>
      <c r="BE7" s="2">
        <f>AK7</f>
        <v>2</v>
      </c>
      <c r="BF7" s="2">
        <f>AU7</f>
        <v>4.8</v>
      </c>
      <c r="BG7" s="66" t="s">
        <v>120</v>
      </c>
      <c r="BH7" s="66" t="s">
        <v>120</v>
      </c>
      <c r="BI7" s="2"/>
      <c r="BJ7" s="2"/>
      <c r="BK7" s="122" t="s">
        <v>121</v>
      </c>
      <c r="BL7" s="111" t="s">
        <v>110</v>
      </c>
      <c r="BM7" s="123" t="s">
        <v>122</v>
      </c>
      <c r="BN7" s="111" t="s">
        <v>108</v>
      </c>
      <c r="BO7" s="111" t="s">
        <v>109</v>
      </c>
      <c r="BP7" s="111" t="s">
        <v>111</v>
      </c>
      <c r="BQ7" s="111">
        <v>1</v>
      </c>
      <c r="BR7" s="69">
        <v>10.282675813812068</v>
      </c>
      <c r="BS7" s="110" t="s">
        <v>120</v>
      </c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</row>
    <row r="8" spans="1:85" ht="14.25" customHeight="1" thickTop="1" thickBot="1" x14ac:dyDescent="0.3">
      <c r="A8" s="7"/>
      <c r="B8" s="7"/>
      <c r="C8" s="7"/>
      <c r="D8" s="70"/>
      <c r="E8" s="7"/>
      <c r="F8" s="71"/>
      <c r="G8" s="7"/>
      <c r="H8" s="7"/>
      <c r="I8" s="7"/>
      <c r="J8" s="7"/>
      <c r="K8" s="7"/>
      <c r="L8" s="7"/>
      <c r="M8" s="72"/>
      <c r="N8" s="72"/>
      <c r="O8" s="7"/>
      <c r="P8" s="7"/>
      <c r="Q8" s="7"/>
      <c r="R8" s="7"/>
      <c r="S8" s="7"/>
      <c r="T8" s="73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4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2"/>
      <c r="AW8" s="75"/>
      <c r="AX8" s="75"/>
      <c r="AY8" s="75"/>
      <c r="AZ8" s="76"/>
      <c r="BA8" s="77"/>
      <c r="BB8" s="7"/>
      <c r="BC8" s="7"/>
      <c r="BD8" s="7"/>
      <c r="BE8" s="7"/>
      <c r="BF8" s="7"/>
      <c r="BG8" s="7"/>
      <c r="BH8" s="7"/>
      <c r="BI8" s="75"/>
      <c r="BJ8" s="75"/>
      <c r="BK8" s="112" t="s">
        <v>106</v>
      </c>
      <c r="BL8" s="111" t="s">
        <v>110</v>
      </c>
      <c r="BM8" s="68" t="s">
        <v>133</v>
      </c>
      <c r="BN8" s="111" t="s">
        <v>108</v>
      </c>
      <c r="BO8" s="111" t="s">
        <v>109</v>
      </c>
      <c r="BP8" s="111" t="s">
        <v>111</v>
      </c>
      <c r="BQ8" s="111">
        <v>1</v>
      </c>
      <c r="BR8" s="111">
        <v>1.47</v>
      </c>
      <c r="BS8" s="110" t="s">
        <v>120</v>
      </c>
      <c r="BT8" s="2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</row>
    <row r="9" spans="1:85" ht="14.25" customHeight="1" thickTop="1" thickBot="1" x14ac:dyDescent="0.3">
      <c r="A9" s="2" t="s">
        <v>126</v>
      </c>
      <c r="B9" s="2" t="s">
        <v>127</v>
      </c>
      <c r="C9" s="5" t="s">
        <v>652</v>
      </c>
      <c r="D9" s="129" t="s">
        <v>653</v>
      </c>
      <c r="E9" s="2" t="s">
        <v>121</v>
      </c>
      <c r="F9" s="62" t="s">
        <v>122</v>
      </c>
      <c r="G9" s="2" t="s">
        <v>108</v>
      </c>
      <c r="H9" s="2" t="s">
        <v>109</v>
      </c>
      <c r="I9" s="2" t="s">
        <v>110</v>
      </c>
      <c r="J9" s="2" t="s">
        <v>111</v>
      </c>
      <c r="K9" s="2" t="s">
        <v>112</v>
      </c>
      <c r="L9" s="2"/>
      <c r="M9" s="63" t="s">
        <v>139</v>
      </c>
      <c r="N9" s="63" t="s">
        <v>129</v>
      </c>
      <c r="O9" s="64" t="s">
        <v>140</v>
      </c>
      <c r="P9" s="2" t="s">
        <v>38</v>
      </c>
      <c r="Q9" s="2">
        <v>96</v>
      </c>
      <c r="R9" s="2" t="s">
        <v>116</v>
      </c>
      <c r="S9" s="2" t="s">
        <v>47</v>
      </c>
      <c r="T9" s="2"/>
      <c r="U9" s="2">
        <v>56</v>
      </c>
      <c r="V9" s="2" t="s">
        <v>17</v>
      </c>
      <c r="W9" s="2">
        <f>VLOOKUP(V9,Tables!$M$4:$N$7,2,FALSE)</f>
        <v>1</v>
      </c>
      <c r="X9" s="2">
        <f t="shared" ref="X9:X14" si="1">U9*W9</f>
        <v>56</v>
      </c>
      <c r="Y9" s="2"/>
      <c r="Z9" s="2" t="str">
        <f t="shared" ref="Z9:Z14" si="2">P9</f>
        <v>EC50</v>
      </c>
      <c r="AA9" s="2">
        <f>VLOOKUP(Z9,Tables!C$5:D$21,2,FALSE)</f>
        <v>5</v>
      </c>
      <c r="AB9" s="2">
        <f t="shared" ref="AB9:AB14" si="3">X9/AA9</f>
        <v>11.2</v>
      </c>
      <c r="AC9" s="2" t="str">
        <f t="shared" ref="AC9:AC14" si="4">S9</f>
        <v>Chronic</v>
      </c>
      <c r="AD9" s="2">
        <f>VLOOKUP(AC9,Tables!C$24:D$25,2,FALSE)</f>
        <v>1</v>
      </c>
      <c r="AE9" s="2">
        <f t="shared" ref="AE9:AE14" si="5">AB9/AD9</f>
        <v>11.2</v>
      </c>
      <c r="AF9" s="7"/>
      <c r="AG9" s="8" t="str">
        <f t="shared" ref="AG9:AG14" si="6">F9</f>
        <v>Achnanthidium minutissimum</v>
      </c>
      <c r="AH9" s="2" t="str">
        <f t="shared" ref="AH9:AH14" si="7">P9</f>
        <v>EC50</v>
      </c>
      <c r="AI9" s="2" t="str">
        <f t="shared" ref="AI9:AI14" si="8">S9</f>
        <v>Chronic</v>
      </c>
      <c r="AJ9" s="2"/>
      <c r="AK9" s="2">
        <f>VLOOKUP(SUM(AA9,AD9),Tables!J$5:K$10,2,FALSE)</f>
        <v>2</v>
      </c>
      <c r="AL9" s="65" t="str">
        <f t="shared" ref="AL9:AL14" si="9">IF(AK9=MIN($AK$9:$AK$14),"YES!!!","Reject")</f>
        <v>Reject</v>
      </c>
      <c r="AM9" s="2"/>
      <c r="AN9" s="2"/>
      <c r="AO9" s="2"/>
      <c r="AP9" s="2"/>
      <c r="AQ9" s="2"/>
      <c r="AR9" s="2"/>
      <c r="AS9" s="2"/>
      <c r="AT9" s="2"/>
      <c r="AU9" s="2"/>
      <c r="AV9" s="66" t="s">
        <v>120</v>
      </c>
      <c r="AW9" s="2"/>
      <c r="AX9" s="2"/>
      <c r="AY9" s="2"/>
      <c r="AZ9" s="2"/>
      <c r="BA9" s="67"/>
      <c r="BB9" s="2"/>
      <c r="BC9" s="2"/>
      <c r="BD9" s="2"/>
      <c r="BE9" s="2"/>
      <c r="BF9" s="2"/>
      <c r="BG9" s="2"/>
      <c r="BH9" s="2"/>
      <c r="BI9" s="2"/>
      <c r="BJ9" s="2"/>
      <c r="BK9" s="2"/>
      <c r="BL9" s="111" t="s">
        <v>110</v>
      </c>
      <c r="BM9" s="68" t="s">
        <v>123</v>
      </c>
      <c r="BN9" s="111" t="s">
        <v>124</v>
      </c>
      <c r="BO9" s="111" t="s">
        <v>125</v>
      </c>
      <c r="BP9" s="111" t="s">
        <v>111</v>
      </c>
      <c r="BQ9" s="111">
        <v>1</v>
      </c>
      <c r="BR9" s="111">
        <v>2.54</v>
      </c>
      <c r="BS9" s="110" t="s">
        <v>120</v>
      </c>
      <c r="BT9" s="2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</row>
    <row r="10" spans="1:85" ht="14.25" customHeight="1" thickTop="1" thickBot="1" x14ac:dyDescent="0.3">
      <c r="A10" s="2" t="s">
        <v>126</v>
      </c>
      <c r="B10" s="2" t="s">
        <v>655</v>
      </c>
      <c r="C10" s="5" t="s">
        <v>652</v>
      </c>
      <c r="D10" s="129" t="s">
        <v>654</v>
      </c>
      <c r="E10" s="2" t="s">
        <v>121</v>
      </c>
      <c r="F10" s="62" t="s">
        <v>122</v>
      </c>
      <c r="G10" s="2" t="s">
        <v>108</v>
      </c>
      <c r="H10" s="2" t="s">
        <v>109</v>
      </c>
      <c r="I10" s="2" t="s">
        <v>110</v>
      </c>
      <c r="J10" s="2" t="s">
        <v>111</v>
      </c>
      <c r="K10" s="2" t="s">
        <v>112</v>
      </c>
      <c r="L10" s="2"/>
      <c r="M10" s="63" t="s">
        <v>139</v>
      </c>
      <c r="N10" s="63" t="s">
        <v>129</v>
      </c>
      <c r="O10" s="64" t="s">
        <v>140</v>
      </c>
      <c r="P10" s="2" t="s">
        <v>38</v>
      </c>
      <c r="Q10" s="2">
        <v>96</v>
      </c>
      <c r="R10" s="2" t="s">
        <v>116</v>
      </c>
      <c r="S10" s="2" t="s">
        <v>47</v>
      </c>
      <c r="T10" s="2"/>
      <c r="U10" s="2">
        <v>108</v>
      </c>
      <c r="V10" s="2" t="s">
        <v>17</v>
      </c>
      <c r="W10" s="84">
        <f>VLOOKUP(V10,Tables!$M$4:$N$7,2,FALSE)</f>
        <v>1</v>
      </c>
      <c r="X10" s="84">
        <f t="shared" ref="X10" si="10">U10*W10</f>
        <v>108</v>
      </c>
      <c r="Y10" s="84"/>
      <c r="Z10" s="84" t="str">
        <f t="shared" ref="Z10" si="11">P10</f>
        <v>EC50</v>
      </c>
      <c r="AA10" s="84">
        <f>VLOOKUP(Z10,Tables!C$5:D$21,2,FALSE)</f>
        <v>5</v>
      </c>
      <c r="AB10" s="84">
        <f t="shared" ref="AB10" si="12">X10/AA10</f>
        <v>21.6</v>
      </c>
      <c r="AC10" s="84" t="str">
        <f t="shared" ref="AC10" si="13">S10</f>
        <v>Chronic</v>
      </c>
      <c r="AD10" s="84">
        <f>VLOOKUP(AC10,Tables!C$24:D$25,2,FALSE)</f>
        <v>1</v>
      </c>
      <c r="AE10" s="84">
        <f t="shared" ref="AE10" si="14">AB10/AD10</f>
        <v>21.6</v>
      </c>
      <c r="AF10" s="7"/>
      <c r="AG10" s="85" t="str">
        <f t="shared" ref="AG10" si="15">F10</f>
        <v>Achnanthidium minutissimum</v>
      </c>
      <c r="AH10" s="84" t="str">
        <f t="shared" ref="AH10" si="16">P10</f>
        <v>EC50</v>
      </c>
      <c r="AI10" s="84" t="str">
        <f t="shared" ref="AI10" si="17">S10</f>
        <v>Chronic</v>
      </c>
      <c r="AJ10" s="84"/>
      <c r="AK10" s="84">
        <f>VLOOKUP(SUM(AA10,AD10),Tables!J$5:K$10,2,FALSE)</f>
        <v>2</v>
      </c>
      <c r="AL10" s="134" t="str">
        <f t="shared" si="9"/>
        <v>Reject</v>
      </c>
      <c r="AM10" s="135" t="s">
        <v>656</v>
      </c>
      <c r="AN10" s="2"/>
      <c r="AO10" s="2"/>
      <c r="AP10" s="2"/>
      <c r="AQ10" s="2"/>
      <c r="AR10" s="2"/>
      <c r="AS10" s="2"/>
      <c r="AT10" s="2"/>
      <c r="AU10" s="2"/>
      <c r="AV10" s="110"/>
      <c r="AW10" s="2"/>
      <c r="AX10" s="2"/>
      <c r="AY10" s="2"/>
      <c r="AZ10" s="2"/>
      <c r="BA10" s="67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111" t="s">
        <v>110</v>
      </c>
      <c r="BM10" s="123" t="s">
        <v>131</v>
      </c>
      <c r="BN10" s="111" t="s">
        <v>108</v>
      </c>
      <c r="BO10" s="111" t="s">
        <v>109</v>
      </c>
      <c r="BP10" s="111" t="s">
        <v>111</v>
      </c>
      <c r="BQ10" s="111">
        <v>1</v>
      </c>
      <c r="BR10" s="2">
        <v>314.46045202388979</v>
      </c>
      <c r="BS10" s="110" t="s">
        <v>120</v>
      </c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</row>
    <row r="11" spans="1:85" ht="14.25" customHeight="1" thickTop="1" thickBot="1" x14ac:dyDescent="0.3">
      <c r="A11" s="2" t="s">
        <v>126</v>
      </c>
      <c r="B11" s="2" t="s">
        <v>132</v>
      </c>
      <c r="C11" s="5" t="s">
        <v>652</v>
      </c>
      <c r="D11" s="129" t="s">
        <v>654</v>
      </c>
      <c r="E11" s="2" t="s">
        <v>121</v>
      </c>
      <c r="F11" s="62" t="s">
        <v>122</v>
      </c>
      <c r="G11" s="2" t="s">
        <v>108</v>
      </c>
      <c r="H11" s="2" t="s">
        <v>109</v>
      </c>
      <c r="I11" s="2" t="s">
        <v>110</v>
      </c>
      <c r="J11" s="2" t="s">
        <v>111</v>
      </c>
      <c r="K11" s="2" t="s">
        <v>112</v>
      </c>
      <c r="L11" s="2"/>
      <c r="M11" s="63" t="s">
        <v>139</v>
      </c>
      <c r="N11" s="63" t="s">
        <v>129</v>
      </c>
      <c r="O11" s="64" t="s">
        <v>140</v>
      </c>
      <c r="P11" s="2" t="s">
        <v>14</v>
      </c>
      <c r="Q11" s="2">
        <v>96</v>
      </c>
      <c r="R11" s="2" t="s">
        <v>116</v>
      </c>
      <c r="S11" s="2" t="s">
        <v>47</v>
      </c>
      <c r="T11" s="2"/>
      <c r="U11" s="2">
        <v>7.67</v>
      </c>
      <c r="V11" s="2" t="s">
        <v>17</v>
      </c>
      <c r="W11" s="2">
        <f>VLOOKUP(V11,Tables!$M$4:$N$7,2,FALSE)</f>
        <v>1</v>
      </c>
      <c r="X11" s="2">
        <f t="shared" si="1"/>
        <v>7.67</v>
      </c>
      <c r="Y11" s="2"/>
      <c r="Z11" s="2" t="str">
        <f t="shared" si="2"/>
        <v>EC10</v>
      </c>
      <c r="AA11" s="2">
        <f>VLOOKUP(Z11,Tables!C$5:D$21,2,FALSE)</f>
        <v>1</v>
      </c>
      <c r="AB11" s="2">
        <f t="shared" si="3"/>
        <v>7.67</v>
      </c>
      <c r="AC11" s="2" t="str">
        <f t="shared" si="4"/>
        <v>Chronic</v>
      </c>
      <c r="AD11" s="2">
        <f>VLOOKUP(AC11,Tables!C$24:D$25,2,FALSE)</f>
        <v>1</v>
      </c>
      <c r="AE11" s="2">
        <f t="shared" si="5"/>
        <v>7.67</v>
      </c>
      <c r="AF11" s="7"/>
      <c r="AG11" s="8" t="str">
        <f t="shared" si="6"/>
        <v>Achnanthidium minutissimum</v>
      </c>
      <c r="AH11" s="2" t="str">
        <f t="shared" si="7"/>
        <v>EC10</v>
      </c>
      <c r="AI11" s="2" t="str">
        <f t="shared" si="8"/>
        <v>Chronic</v>
      </c>
      <c r="AJ11" s="2"/>
      <c r="AK11" s="2">
        <f>VLOOKUP(SUM(AA11,AD11),Tables!J$5:K$10,2,FALSE)</f>
        <v>1</v>
      </c>
      <c r="AL11" s="65" t="str">
        <f t="shared" si="9"/>
        <v>YES!!!</v>
      </c>
      <c r="AM11" s="3" t="str">
        <f t="shared" ref="AM11:AM13" si="18">O11</f>
        <v>Cell density</v>
      </c>
      <c r="AN11" s="2" t="s">
        <v>118</v>
      </c>
      <c r="AO11" s="2" t="str">
        <f t="shared" ref="AO11:AO13" si="19">CONCATENATE(Q11," ",R11)</f>
        <v>96 Hour</v>
      </c>
      <c r="AP11" s="2" t="s">
        <v>119</v>
      </c>
      <c r="AQ11" s="2"/>
      <c r="AR11" s="2">
        <f t="shared" ref="AR11:AR13" si="20">AE11</f>
        <v>7.67</v>
      </c>
      <c r="AS11" s="69">
        <f>GEOMEAN(AR11:AR13)</f>
        <v>10.282675813812068</v>
      </c>
      <c r="AT11" s="80">
        <f t="shared" ref="AT11:AU11" si="21">MIN(AS11)</f>
        <v>10.282675813812068</v>
      </c>
      <c r="AU11" s="80">
        <f t="shared" si="21"/>
        <v>10.282675813812068</v>
      </c>
      <c r="AV11" s="66" t="s">
        <v>120</v>
      </c>
      <c r="AW11" s="2"/>
      <c r="AX11" s="2"/>
      <c r="AY11" s="2"/>
      <c r="AZ11" s="2" t="str">
        <f>I11</f>
        <v>Microalgae</v>
      </c>
      <c r="BA11" s="67" t="str">
        <f t="shared" ref="BA11:BC11" si="22">F11</f>
        <v>Achnanthidium minutissimum</v>
      </c>
      <c r="BB11" s="2" t="str">
        <f t="shared" si="22"/>
        <v>Bacillariophyta</v>
      </c>
      <c r="BC11" s="2" t="str">
        <f t="shared" si="22"/>
        <v>Bacillariophyceae</v>
      </c>
      <c r="BD11" s="2" t="str">
        <f>J11</f>
        <v>Phototroph</v>
      </c>
      <c r="BE11" s="2">
        <f>AK11</f>
        <v>1</v>
      </c>
      <c r="BF11" s="69">
        <f>AU11</f>
        <v>10.282675813812068</v>
      </c>
      <c r="BG11" s="66" t="s">
        <v>120</v>
      </c>
      <c r="BH11" s="66" t="s">
        <v>120</v>
      </c>
      <c r="BI11" s="2"/>
      <c r="BJ11" s="2"/>
      <c r="BK11" s="2"/>
      <c r="BL11" s="111" t="s">
        <v>110</v>
      </c>
      <c r="BM11" s="123" t="s">
        <v>135</v>
      </c>
      <c r="BN11" s="111" t="s">
        <v>108</v>
      </c>
      <c r="BO11" s="111" t="s">
        <v>136</v>
      </c>
      <c r="BP11" s="111" t="s">
        <v>111</v>
      </c>
      <c r="BQ11" s="111">
        <v>1</v>
      </c>
      <c r="BR11" s="69">
        <v>4.8997112144118624</v>
      </c>
      <c r="BS11" s="110" t="s">
        <v>120</v>
      </c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</row>
    <row r="12" spans="1:85" ht="14.25" customHeight="1" thickTop="1" thickBot="1" x14ac:dyDescent="0.3">
      <c r="A12" s="2" t="s">
        <v>126</v>
      </c>
      <c r="B12" s="2" t="s">
        <v>134</v>
      </c>
      <c r="C12" s="5" t="s">
        <v>652</v>
      </c>
      <c r="D12" s="129" t="s">
        <v>653</v>
      </c>
      <c r="E12" s="2" t="s">
        <v>121</v>
      </c>
      <c r="F12" s="62" t="s">
        <v>122</v>
      </c>
      <c r="G12" s="2" t="s">
        <v>108</v>
      </c>
      <c r="H12" s="2" t="s">
        <v>109</v>
      </c>
      <c r="I12" s="2" t="s">
        <v>110</v>
      </c>
      <c r="J12" s="2" t="s">
        <v>111</v>
      </c>
      <c r="K12" s="2" t="s">
        <v>112</v>
      </c>
      <c r="L12" s="2"/>
      <c r="M12" s="63" t="s">
        <v>139</v>
      </c>
      <c r="N12" s="63" t="s">
        <v>129</v>
      </c>
      <c r="O12" s="64" t="s">
        <v>140</v>
      </c>
      <c r="P12" s="2" t="s">
        <v>14</v>
      </c>
      <c r="Q12" s="2">
        <v>96</v>
      </c>
      <c r="R12" s="2" t="s">
        <v>116</v>
      </c>
      <c r="S12" s="2" t="s">
        <v>47</v>
      </c>
      <c r="T12" s="2"/>
      <c r="U12" s="2">
        <v>45</v>
      </c>
      <c r="V12" s="2" t="s">
        <v>17</v>
      </c>
      <c r="W12" s="2">
        <f>VLOOKUP(V12,Tables!$M$4:$N$7,2,FALSE)</f>
        <v>1</v>
      </c>
      <c r="X12" s="2">
        <f t="shared" si="1"/>
        <v>45</v>
      </c>
      <c r="Y12" s="2"/>
      <c r="Z12" s="2" t="str">
        <f t="shared" si="2"/>
        <v>EC10</v>
      </c>
      <c r="AA12" s="2">
        <f>VLOOKUP(Z12,Tables!C$5:D$21,2,FALSE)</f>
        <v>1</v>
      </c>
      <c r="AB12" s="2">
        <f t="shared" si="3"/>
        <v>45</v>
      </c>
      <c r="AC12" s="2" t="str">
        <f t="shared" si="4"/>
        <v>Chronic</v>
      </c>
      <c r="AD12" s="2">
        <f>VLOOKUP(AC12,Tables!C$24:D$25,2,FALSE)</f>
        <v>1</v>
      </c>
      <c r="AE12" s="2">
        <f t="shared" si="5"/>
        <v>45</v>
      </c>
      <c r="AF12" s="7"/>
      <c r="AG12" s="8" t="str">
        <f t="shared" si="6"/>
        <v>Achnanthidium minutissimum</v>
      </c>
      <c r="AH12" s="2" t="str">
        <f t="shared" si="7"/>
        <v>EC10</v>
      </c>
      <c r="AI12" s="2" t="str">
        <f t="shared" si="8"/>
        <v>Chronic</v>
      </c>
      <c r="AJ12" s="2"/>
      <c r="AK12" s="2">
        <f>VLOOKUP(SUM(AA12,AD12),Tables!J$5:K$10,2,FALSE)</f>
        <v>1</v>
      </c>
      <c r="AL12" s="65" t="str">
        <f t="shared" si="9"/>
        <v>YES!!!</v>
      </c>
      <c r="AM12" s="3" t="str">
        <f t="shared" si="18"/>
        <v>Cell density</v>
      </c>
      <c r="AN12" s="2" t="s">
        <v>118</v>
      </c>
      <c r="AO12" s="2" t="str">
        <f t="shared" si="19"/>
        <v>96 Hour</v>
      </c>
      <c r="AP12" s="2" t="s">
        <v>119</v>
      </c>
      <c r="AQ12" s="2"/>
      <c r="AR12" s="2">
        <f t="shared" si="20"/>
        <v>45</v>
      </c>
      <c r="AS12" s="2"/>
      <c r="AT12" s="2"/>
      <c r="AU12" s="2"/>
      <c r="AV12" s="66" t="s">
        <v>120</v>
      </c>
      <c r="AW12" s="2"/>
      <c r="AX12" s="2"/>
      <c r="AY12" s="2"/>
      <c r="AZ12" s="2"/>
      <c r="BA12" s="67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111" t="s">
        <v>110</v>
      </c>
      <c r="BM12" s="68" t="s">
        <v>141</v>
      </c>
      <c r="BN12" s="111" t="s">
        <v>142</v>
      </c>
      <c r="BO12" s="111" t="s">
        <v>143</v>
      </c>
      <c r="BP12" s="111" t="s">
        <v>111</v>
      </c>
      <c r="BQ12" s="111">
        <v>1</v>
      </c>
      <c r="BR12" s="111">
        <v>0.54</v>
      </c>
      <c r="BS12" s="110" t="s">
        <v>120</v>
      </c>
      <c r="BT12" s="2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</row>
    <row r="13" spans="1:85" ht="14.25" customHeight="1" thickTop="1" thickBot="1" x14ac:dyDescent="0.3">
      <c r="A13" s="2">
        <v>845</v>
      </c>
      <c r="B13" s="2" t="s">
        <v>137</v>
      </c>
      <c r="C13" s="128" t="s">
        <v>650</v>
      </c>
      <c r="D13" s="91" t="s">
        <v>651</v>
      </c>
      <c r="E13" s="2" t="s">
        <v>121</v>
      </c>
      <c r="F13" s="62" t="s">
        <v>122</v>
      </c>
      <c r="G13" s="2" t="s">
        <v>108</v>
      </c>
      <c r="H13" s="2" t="s">
        <v>109</v>
      </c>
      <c r="I13" s="2" t="s">
        <v>110</v>
      </c>
      <c r="J13" s="2" t="s">
        <v>111</v>
      </c>
      <c r="K13" s="2" t="s">
        <v>138</v>
      </c>
      <c r="L13" s="2"/>
      <c r="M13" s="63" t="s">
        <v>139</v>
      </c>
      <c r="N13" s="63" t="s">
        <v>129</v>
      </c>
      <c r="O13" s="64" t="s">
        <v>140</v>
      </c>
      <c r="P13" s="2" t="s">
        <v>18</v>
      </c>
      <c r="Q13" s="2">
        <v>96</v>
      </c>
      <c r="R13" s="2" t="s">
        <v>116</v>
      </c>
      <c r="S13" s="2" t="s">
        <v>47</v>
      </c>
      <c r="T13" s="2"/>
      <c r="U13" s="2">
        <v>3.15</v>
      </c>
      <c r="V13" s="2" t="s">
        <v>17</v>
      </c>
      <c r="W13" s="2">
        <f>VLOOKUP(V13,Tables!$M$4:$N$7,2,FALSE)</f>
        <v>1</v>
      </c>
      <c r="X13" s="2">
        <f t="shared" si="1"/>
        <v>3.15</v>
      </c>
      <c r="Y13" s="2"/>
      <c r="Z13" s="2" t="str">
        <f t="shared" si="2"/>
        <v>EC05</v>
      </c>
      <c r="AA13" s="2">
        <f>VLOOKUP(Z13,Tables!C$5:D$21,2,FALSE)</f>
        <v>1</v>
      </c>
      <c r="AB13" s="2">
        <f t="shared" si="3"/>
        <v>3.15</v>
      </c>
      <c r="AC13" s="2" t="str">
        <f t="shared" si="4"/>
        <v>Chronic</v>
      </c>
      <c r="AD13" s="2">
        <f>VLOOKUP(AC13,Tables!C$24:D$25,2,FALSE)</f>
        <v>1</v>
      </c>
      <c r="AE13" s="2">
        <f t="shared" si="5"/>
        <v>3.15</v>
      </c>
      <c r="AF13" s="7"/>
      <c r="AG13" s="8" t="str">
        <f t="shared" si="6"/>
        <v>Achnanthidium minutissimum</v>
      </c>
      <c r="AH13" s="2" t="str">
        <f t="shared" si="7"/>
        <v>EC05</v>
      </c>
      <c r="AI13" s="2" t="str">
        <f t="shared" si="8"/>
        <v>Chronic</v>
      </c>
      <c r="AJ13" s="2"/>
      <c r="AK13" s="2">
        <f>VLOOKUP(SUM(AA13,AD13),Tables!J$5:K$10,2,FALSE)</f>
        <v>1</v>
      </c>
      <c r="AL13" s="65" t="str">
        <f t="shared" si="9"/>
        <v>YES!!!</v>
      </c>
      <c r="AM13" s="3" t="str">
        <f t="shared" si="18"/>
        <v>Cell density</v>
      </c>
      <c r="AN13" s="2" t="s">
        <v>118</v>
      </c>
      <c r="AO13" s="2" t="str">
        <f t="shared" si="19"/>
        <v>96 Hour</v>
      </c>
      <c r="AP13" s="2" t="s">
        <v>119</v>
      </c>
      <c r="AQ13" s="2"/>
      <c r="AR13" s="2">
        <f t="shared" si="20"/>
        <v>3.15</v>
      </c>
      <c r="AS13" s="2"/>
      <c r="AT13" s="3"/>
      <c r="AU13" s="2"/>
      <c r="AV13" s="66" t="s">
        <v>120</v>
      </c>
      <c r="AW13" s="2"/>
      <c r="AX13" s="2"/>
      <c r="AY13" s="2"/>
      <c r="AZ13" s="2"/>
      <c r="BA13" s="67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111" t="s">
        <v>110</v>
      </c>
      <c r="BM13" s="123" t="s">
        <v>145</v>
      </c>
      <c r="BN13" s="111" t="s">
        <v>108</v>
      </c>
      <c r="BO13" s="111" t="s">
        <v>109</v>
      </c>
      <c r="BP13" s="111" t="s">
        <v>111</v>
      </c>
      <c r="BQ13" s="111">
        <v>1</v>
      </c>
      <c r="BR13" s="2">
        <v>10.366416571315563</v>
      </c>
      <c r="BS13" s="110" t="s">
        <v>120</v>
      </c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</row>
    <row r="14" spans="1:85" ht="14.25" customHeight="1" thickTop="1" thickBot="1" x14ac:dyDescent="0.3">
      <c r="A14" s="2">
        <v>845</v>
      </c>
      <c r="B14" s="2" t="s">
        <v>144</v>
      </c>
      <c r="C14" s="128" t="s">
        <v>650</v>
      </c>
      <c r="D14" s="91" t="s">
        <v>651</v>
      </c>
      <c r="E14" s="2" t="s">
        <v>121</v>
      </c>
      <c r="F14" s="62" t="s">
        <v>122</v>
      </c>
      <c r="G14" s="2" t="s">
        <v>108</v>
      </c>
      <c r="H14" s="2" t="s">
        <v>109</v>
      </c>
      <c r="I14" s="2" t="s">
        <v>110</v>
      </c>
      <c r="J14" s="2" t="s">
        <v>111</v>
      </c>
      <c r="K14" s="2" t="s">
        <v>138</v>
      </c>
      <c r="L14" s="2"/>
      <c r="M14" s="63" t="s">
        <v>139</v>
      </c>
      <c r="N14" s="63" t="s">
        <v>129</v>
      </c>
      <c r="O14" s="64" t="s">
        <v>140</v>
      </c>
      <c r="P14" s="2" t="s">
        <v>38</v>
      </c>
      <c r="Q14" s="2">
        <v>96</v>
      </c>
      <c r="R14" s="2" t="s">
        <v>116</v>
      </c>
      <c r="S14" s="2" t="s">
        <v>47</v>
      </c>
      <c r="T14" s="2"/>
      <c r="U14" s="2">
        <v>108</v>
      </c>
      <c r="V14" s="2" t="s">
        <v>17</v>
      </c>
      <c r="W14" s="2">
        <f>VLOOKUP(V14,Tables!$M$4:$N$7,2,FALSE)</f>
        <v>1</v>
      </c>
      <c r="X14" s="2">
        <f t="shared" si="1"/>
        <v>108</v>
      </c>
      <c r="Y14" s="2"/>
      <c r="Z14" s="2" t="str">
        <f t="shared" si="2"/>
        <v>EC50</v>
      </c>
      <c r="AA14" s="2">
        <f>VLOOKUP(Z14,Tables!C$5:D$21,2,FALSE)</f>
        <v>5</v>
      </c>
      <c r="AB14" s="2">
        <f t="shared" si="3"/>
        <v>21.6</v>
      </c>
      <c r="AC14" s="2" t="str">
        <f t="shared" si="4"/>
        <v>Chronic</v>
      </c>
      <c r="AD14" s="2">
        <f>VLOOKUP(AC14,Tables!C$24:D$25,2,FALSE)</f>
        <v>1</v>
      </c>
      <c r="AE14" s="2">
        <f t="shared" si="5"/>
        <v>21.6</v>
      </c>
      <c r="AF14" s="7"/>
      <c r="AG14" s="8" t="str">
        <f t="shared" si="6"/>
        <v>Achnanthidium minutissimum</v>
      </c>
      <c r="AH14" s="2" t="str">
        <f t="shared" si="7"/>
        <v>EC50</v>
      </c>
      <c r="AI14" s="2" t="str">
        <f t="shared" si="8"/>
        <v>Chronic</v>
      </c>
      <c r="AJ14" s="2"/>
      <c r="AK14" s="2">
        <f>VLOOKUP(SUM(AA14,AD14),Tables!J$5:K$10,2,FALSE)</f>
        <v>2</v>
      </c>
      <c r="AL14" s="65" t="str">
        <f t="shared" si="9"/>
        <v>Reject</v>
      </c>
      <c r="AM14" s="2"/>
      <c r="AN14" s="2"/>
      <c r="AO14" s="2"/>
      <c r="AP14" s="2"/>
      <c r="AQ14" s="2"/>
      <c r="AR14" s="2"/>
      <c r="AS14" s="2"/>
      <c r="AT14" s="2"/>
      <c r="AU14" s="2"/>
      <c r="AV14" s="66" t="s">
        <v>120</v>
      </c>
      <c r="AW14" s="2"/>
      <c r="AX14" s="2"/>
      <c r="AY14" s="2"/>
      <c r="AZ14" s="2"/>
      <c r="BA14" s="67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111" t="s">
        <v>110</v>
      </c>
      <c r="BM14" s="68" t="s">
        <v>146</v>
      </c>
      <c r="BN14" s="111" t="s">
        <v>108</v>
      </c>
      <c r="BO14" s="111" t="s">
        <v>109</v>
      </c>
      <c r="BP14" s="111" t="s">
        <v>111</v>
      </c>
      <c r="BQ14" s="111">
        <v>1</v>
      </c>
      <c r="BR14" s="111">
        <v>2</v>
      </c>
      <c r="BS14" s="110" t="s">
        <v>120</v>
      </c>
      <c r="BT14" s="2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</row>
    <row r="15" spans="1:85" ht="14.25" customHeight="1" thickTop="1" thickBot="1" x14ac:dyDescent="0.3">
      <c r="A15" s="7"/>
      <c r="B15" s="7"/>
      <c r="C15" s="7"/>
      <c r="D15" s="70"/>
      <c r="E15" s="7"/>
      <c r="F15" s="71"/>
      <c r="G15" s="7"/>
      <c r="H15" s="7"/>
      <c r="I15" s="7"/>
      <c r="J15" s="7"/>
      <c r="K15" s="7"/>
      <c r="L15" s="7"/>
      <c r="M15" s="72"/>
      <c r="N15" s="72"/>
      <c r="O15" s="7"/>
      <c r="P15" s="7"/>
      <c r="Q15" s="7"/>
      <c r="R15" s="7"/>
      <c r="S15" s="7"/>
      <c r="T15" s="73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4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2"/>
      <c r="AW15" s="75"/>
      <c r="AX15" s="75"/>
      <c r="AY15" s="75"/>
      <c r="AZ15" s="76"/>
      <c r="BA15" s="77"/>
      <c r="BB15" s="7"/>
      <c r="BC15" s="7"/>
      <c r="BD15" s="7"/>
      <c r="BE15" s="7"/>
      <c r="BF15" s="7"/>
      <c r="BG15" s="7"/>
      <c r="BH15" s="7"/>
      <c r="BI15" s="75"/>
      <c r="BJ15" s="75"/>
      <c r="BK15" s="2"/>
      <c r="BL15" s="111" t="s">
        <v>110</v>
      </c>
      <c r="BM15" s="123" t="s">
        <v>157</v>
      </c>
      <c r="BN15" s="111" t="s">
        <v>108</v>
      </c>
      <c r="BO15" s="111" t="s">
        <v>109</v>
      </c>
      <c r="BP15" s="111" t="s">
        <v>111</v>
      </c>
      <c r="BQ15" s="111">
        <v>1</v>
      </c>
      <c r="BR15" s="69">
        <v>1885.7505113711793</v>
      </c>
      <c r="BS15" s="110" t="s">
        <v>120</v>
      </c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</row>
    <row r="16" spans="1:85" ht="14.25" customHeight="1" thickTop="1" thickBot="1" x14ac:dyDescent="0.3">
      <c r="A16" s="2">
        <v>667</v>
      </c>
      <c r="B16" s="2">
        <v>1199</v>
      </c>
      <c r="C16" s="2"/>
      <c r="D16" s="78" t="s">
        <v>147</v>
      </c>
      <c r="E16" s="2" t="s">
        <v>106</v>
      </c>
      <c r="F16" s="62" t="s">
        <v>148</v>
      </c>
      <c r="G16" s="2" t="s">
        <v>149</v>
      </c>
      <c r="H16" s="2" t="s">
        <v>150</v>
      </c>
      <c r="I16" s="2" t="s">
        <v>151</v>
      </c>
      <c r="J16" s="2" t="s">
        <v>152</v>
      </c>
      <c r="K16" s="2" t="s">
        <v>112</v>
      </c>
      <c r="L16" s="2"/>
      <c r="M16" s="82" t="s">
        <v>153</v>
      </c>
      <c r="N16" s="82" t="s">
        <v>154</v>
      </c>
      <c r="O16" s="83" t="s">
        <v>155</v>
      </c>
      <c r="P16" s="84" t="s">
        <v>37</v>
      </c>
      <c r="Q16" s="84">
        <v>0.42</v>
      </c>
      <c r="R16" s="84" t="s">
        <v>156</v>
      </c>
      <c r="S16" s="84" t="s">
        <v>48</v>
      </c>
      <c r="T16" s="84"/>
      <c r="U16" s="84">
        <v>2</v>
      </c>
      <c r="V16" s="84" t="s">
        <v>17</v>
      </c>
      <c r="W16" s="84">
        <f>VLOOKUP(V16,Tables!$M$4:$N$7,2,FALSE)</f>
        <v>1</v>
      </c>
      <c r="X16" s="84">
        <f t="shared" ref="X16:X18" si="23">U16*W16</f>
        <v>2</v>
      </c>
      <c r="Y16" s="84"/>
      <c r="Z16" s="84" t="str">
        <f t="shared" ref="Z16:Z18" si="24">P16</f>
        <v>EC25</v>
      </c>
      <c r="AA16" s="84">
        <f>VLOOKUP(Z16,Tables!C$5:D$21,2,FALSE)</f>
        <v>2.5</v>
      </c>
      <c r="AB16" s="84">
        <f t="shared" ref="AB16:AB18" si="25">X16/AA16</f>
        <v>0.8</v>
      </c>
      <c r="AC16" s="84" t="str">
        <f t="shared" ref="AC16:AC18" si="26">S16</f>
        <v>Acute</v>
      </c>
      <c r="AD16" s="84">
        <f>VLOOKUP(AC16,Tables!C$24:D$25,2,FALSE)</f>
        <v>2</v>
      </c>
      <c r="AE16" s="84">
        <f t="shared" ref="AE16:AE18" si="27">AB16/AD16</f>
        <v>0.4</v>
      </c>
      <c r="AF16" s="7"/>
      <c r="AG16" s="85" t="str">
        <f t="shared" ref="AG16:AG18" si="28">F16</f>
        <v>Acropora formosa</v>
      </c>
      <c r="AH16" s="84" t="str">
        <f t="shared" ref="AH16:AH18" si="29">P16</f>
        <v>EC25</v>
      </c>
      <c r="AI16" s="84" t="str">
        <f t="shared" ref="AI16:AI18" si="30">S16</f>
        <v>Acute</v>
      </c>
      <c r="AJ16" s="84"/>
      <c r="AK16" s="84">
        <f>VLOOKUP(SUM(AA16,AD16),Tables!J$5:K$10,2,FALSE)</f>
        <v>4</v>
      </c>
      <c r="AL16" s="65" t="str">
        <f t="shared" ref="AL16:AL18" si="31">IF(AK16=MIN($AK$16:$AK$18),"YES!!!","Reject")</f>
        <v>Reject</v>
      </c>
      <c r="AM16" s="86"/>
      <c r="AN16" s="84"/>
      <c r="AO16" s="84"/>
      <c r="AP16" s="84"/>
      <c r="AQ16" s="84"/>
      <c r="AR16" s="84"/>
      <c r="AS16" s="84"/>
      <c r="AT16" s="86"/>
      <c r="AU16" s="86"/>
      <c r="AV16" s="66" t="s">
        <v>120</v>
      </c>
      <c r="AW16" s="2"/>
      <c r="AX16" s="2"/>
      <c r="AY16" s="2"/>
      <c r="AZ16" s="84"/>
      <c r="BA16" s="87"/>
      <c r="BB16" s="84"/>
      <c r="BC16" s="84"/>
      <c r="BD16" s="84"/>
      <c r="BE16" s="84"/>
      <c r="BF16" s="84"/>
      <c r="BG16" s="84"/>
      <c r="BH16" s="84"/>
      <c r="BI16" s="88"/>
      <c r="BJ16" s="88"/>
      <c r="BK16" s="2"/>
      <c r="BL16" s="111" t="s">
        <v>110</v>
      </c>
      <c r="BM16" s="123" t="s">
        <v>158</v>
      </c>
      <c r="BN16" s="111" t="s">
        <v>108</v>
      </c>
      <c r="BO16" s="111" t="s">
        <v>159</v>
      </c>
      <c r="BP16" s="111" t="s">
        <v>111</v>
      </c>
      <c r="BQ16" s="111">
        <v>1</v>
      </c>
      <c r="BR16" s="69">
        <v>0.54219273021334191</v>
      </c>
      <c r="BS16" s="110" t="s">
        <v>120</v>
      </c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</row>
    <row r="17" spans="1:85" ht="14.25" customHeight="1" thickTop="1" thickBot="1" x14ac:dyDescent="0.3">
      <c r="A17" s="2">
        <v>667</v>
      </c>
      <c r="B17" s="2">
        <v>1200</v>
      </c>
      <c r="C17" s="2"/>
      <c r="D17" s="79"/>
      <c r="E17" s="2" t="s">
        <v>106</v>
      </c>
      <c r="F17" s="62" t="s">
        <v>148</v>
      </c>
      <c r="G17" s="2" t="s">
        <v>149</v>
      </c>
      <c r="H17" s="2" t="s">
        <v>150</v>
      </c>
      <c r="I17" s="2" t="s">
        <v>151</v>
      </c>
      <c r="J17" s="2" t="s">
        <v>152</v>
      </c>
      <c r="K17" s="2" t="s">
        <v>112</v>
      </c>
      <c r="L17" s="2"/>
      <c r="M17" s="82" t="s">
        <v>153</v>
      </c>
      <c r="N17" s="82" t="s">
        <v>154</v>
      </c>
      <c r="O17" s="83" t="s">
        <v>155</v>
      </c>
      <c r="P17" s="84" t="s">
        <v>38</v>
      </c>
      <c r="Q17" s="84">
        <v>0.42</v>
      </c>
      <c r="R17" s="84" t="s">
        <v>156</v>
      </c>
      <c r="S17" s="84" t="s">
        <v>48</v>
      </c>
      <c r="T17" s="84"/>
      <c r="U17" s="84">
        <v>5.0999999999999996</v>
      </c>
      <c r="V17" s="84" t="s">
        <v>17</v>
      </c>
      <c r="W17" s="84">
        <f>VLOOKUP(V17,Tables!$M$4:$N$7,2,FALSE)</f>
        <v>1</v>
      </c>
      <c r="X17" s="84">
        <f t="shared" si="23"/>
        <v>5.0999999999999996</v>
      </c>
      <c r="Y17" s="84"/>
      <c r="Z17" s="84" t="str">
        <f t="shared" si="24"/>
        <v>EC50</v>
      </c>
      <c r="AA17" s="84">
        <f>VLOOKUP(Z17,Tables!C$5:D$21,2,FALSE)</f>
        <v>5</v>
      </c>
      <c r="AB17" s="84">
        <f t="shared" si="25"/>
        <v>1.02</v>
      </c>
      <c r="AC17" s="84" t="str">
        <f t="shared" si="26"/>
        <v>Acute</v>
      </c>
      <c r="AD17" s="84">
        <f>VLOOKUP(AC17,Tables!C$24:D$25,2,FALSE)</f>
        <v>2</v>
      </c>
      <c r="AE17" s="84">
        <f t="shared" si="27"/>
        <v>0.51</v>
      </c>
      <c r="AF17" s="7"/>
      <c r="AG17" s="85" t="str">
        <f t="shared" si="28"/>
        <v>Acropora formosa</v>
      </c>
      <c r="AH17" s="84" t="str">
        <f t="shared" si="29"/>
        <v>EC50</v>
      </c>
      <c r="AI17" s="84" t="str">
        <f t="shared" si="30"/>
        <v>Acute</v>
      </c>
      <c r="AJ17" s="84"/>
      <c r="AK17" s="84">
        <f>VLOOKUP(SUM(AA17,AD17),Tables!J$5:K$10,2,FALSE)</f>
        <v>4</v>
      </c>
      <c r="AL17" s="65" t="str">
        <f t="shared" si="31"/>
        <v>Reject</v>
      </c>
      <c r="AM17" s="86"/>
      <c r="AN17" s="84"/>
      <c r="AO17" s="84"/>
      <c r="AP17" s="84"/>
      <c r="AQ17" s="84"/>
      <c r="AR17" s="84"/>
      <c r="AS17" s="84"/>
      <c r="AT17" s="84"/>
      <c r="AU17" s="84"/>
      <c r="AV17" s="66" t="s">
        <v>120</v>
      </c>
      <c r="AW17" s="2"/>
      <c r="AX17" s="2"/>
      <c r="AY17" s="2"/>
      <c r="AZ17" s="84"/>
      <c r="BA17" s="87"/>
      <c r="BB17" s="84"/>
      <c r="BC17" s="84"/>
      <c r="BD17" s="84"/>
      <c r="BE17" s="84"/>
      <c r="BF17" s="84"/>
      <c r="BG17" s="84"/>
      <c r="BH17" s="84"/>
      <c r="BI17" s="88"/>
      <c r="BJ17" s="88"/>
      <c r="BK17" s="2"/>
      <c r="BL17" s="111" t="s">
        <v>110</v>
      </c>
      <c r="BM17" s="123" t="s">
        <v>160</v>
      </c>
      <c r="BN17" s="111" t="s">
        <v>108</v>
      </c>
      <c r="BO17" s="111" t="s">
        <v>159</v>
      </c>
      <c r="BP17" s="111" t="s">
        <v>111</v>
      </c>
      <c r="BQ17" s="111">
        <v>1</v>
      </c>
      <c r="BR17" s="69">
        <v>7.4313739777810248</v>
      </c>
      <c r="BS17" s="110" t="s">
        <v>120</v>
      </c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</row>
    <row r="18" spans="1:85" ht="14.25" customHeight="1" thickTop="1" thickBot="1" x14ac:dyDescent="0.3">
      <c r="A18" s="2">
        <v>667</v>
      </c>
      <c r="B18" s="2">
        <v>1202</v>
      </c>
      <c r="C18" s="2"/>
      <c r="D18" s="81"/>
      <c r="E18" s="2" t="s">
        <v>106</v>
      </c>
      <c r="F18" s="62" t="s">
        <v>148</v>
      </c>
      <c r="G18" s="2" t="s">
        <v>149</v>
      </c>
      <c r="H18" s="2" t="s">
        <v>150</v>
      </c>
      <c r="I18" s="2" t="s">
        <v>151</v>
      </c>
      <c r="J18" s="2" t="s">
        <v>152</v>
      </c>
      <c r="K18" s="2" t="s">
        <v>112</v>
      </c>
      <c r="L18" s="2"/>
      <c r="M18" s="82" t="s">
        <v>153</v>
      </c>
      <c r="N18" s="82" t="s">
        <v>154</v>
      </c>
      <c r="O18" s="83" t="s">
        <v>155</v>
      </c>
      <c r="P18" s="84" t="s">
        <v>27</v>
      </c>
      <c r="Q18" s="84">
        <v>0.42</v>
      </c>
      <c r="R18" s="84" t="s">
        <v>156</v>
      </c>
      <c r="S18" s="84" t="s">
        <v>48</v>
      </c>
      <c r="T18" s="84"/>
      <c r="U18" s="84">
        <v>0.3</v>
      </c>
      <c r="V18" s="84" t="s">
        <v>17</v>
      </c>
      <c r="W18" s="84">
        <f>VLOOKUP(V18,Tables!$M$4:$N$7,2,FALSE)</f>
        <v>1</v>
      </c>
      <c r="X18" s="84">
        <f t="shared" si="23"/>
        <v>0.3</v>
      </c>
      <c r="Y18" s="84"/>
      <c r="Z18" s="84" t="str">
        <f t="shared" si="24"/>
        <v>NOEC</v>
      </c>
      <c r="AA18" s="84">
        <f>VLOOKUP(Z18,Tables!C$5:D$21,2,FALSE)</f>
        <v>1</v>
      </c>
      <c r="AB18" s="84">
        <f t="shared" si="25"/>
        <v>0.3</v>
      </c>
      <c r="AC18" s="84" t="str">
        <f t="shared" si="26"/>
        <v>Acute</v>
      </c>
      <c r="AD18" s="84">
        <f>VLOOKUP(AC18,Tables!C$24:D$25,2,FALSE)</f>
        <v>2</v>
      </c>
      <c r="AE18" s="84">
        <f t="shared" si="27"/>
        <v>0.15</v>
      </c>
      <c r="AF18" s="7"/>
      <c r="AG18" s="85" t="str">
        <f t="shared" si="28"/>
        <v>Acropora formosa</v>
      </c>
      <c r="AH18" s="84" t="str">
        <f t="shared" si="29"/>
        <v>NOEC</v>
      </c>
      <c r="AI18" s="84" t="str">
        <f t="shared" si="30"/>
        <v>Acute</v>
      </c>
      <c r="AJ18" s="84"/>
      <c r="AK18" s="84">
        <f>VLOOKUP(SUM(AA18,AD18),Tables!J$5:K$10,2,FALSE)</f>
        <v>3</v>
      </c>
      <c r="AL18" s="65" t="str">
        <f t="shared" si="31"/>
        <v>YES!!!</v>
      </c>
      <c r="AM18" s="86"/>
      <c r="AN18" s="84"/>
      <c r="AO18" s="84"/>
      <c r="AP18" s="84"/>
      <c r="AQ18" s="84"/>
      <c r="AR18" s="84"/>
      <c r="AS18" s="84"/>
      <c r="AT18" s="86"/>
      <c r="AU18" s="86"/>
      <c r="AV18" s="66" t="s">
        <v>120</v>
      </c>
      <c r="AW18" s="2"/>
      <c r="AX18" s="2"/>
      <c r="AY18" s="2"/>
      <c r="AZ18" s="84"/>
      <c r="BA18" s="87"/>
      <c r="BB18" s="84"/>
      <c r="BC18" s="84"/>
      <c r="BD18" s="84"/>
      <c r="BE18" s="84"/>
      <c r="BF18" s="84"/>
      <c r="BG18" s="84"/>
      <c r="BH18" s="84"/>
      <c r="BI18" s="88"/>
      <c r="BJ18" s="88"/>
      <c r="BK18" s="2"/>
      <c r="BL18" s="111" t="s">
        <v>110</v>
      </c>
      <c r="BM18" s="123" t="s">
        <v>161</v>
      </c>
      <c r="BN18" s="111" t="s">
        <v>108</v>
      </c>
      <c r="BO18" s="111" t="s">
        <v>159</v>
      </c>
      <c r="BP18" s="111" t="s">
        <v>111</v>
      </c>
      <c r="BQ18" s="111">
        <v>1</v>
      </c>
      <c r="BR18" s="69">
        <v>17.590766506538852</v>
      </c>
      <c r="BS18" s="110" t="s">
        <v>120</v>
      </c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</row>
    <row r="19" spans="1:85" ht="14.25" customHeight="1" thickTop="1" thickBot="1" x14ac:dyDescent="0.3">
      <c r="A19" s="7"/>
      <c r="B19" s="7"/>
      <c r="C19" s="7"/>
      <c r="D19" s="70"/>
      <c r="E19" s="7"/>
      <c r="F19" s="71"/>
      <c r="G19" s="7"/>
      <c r="H19" s="7"/>
      <c r="I19" s="7"/>
      <c r="J19" s="7"/>
      <c r="K19" s="7"/>
      <c r="L19" s="7"/>
      <c r="M19" s="72"/>
      <c r="N19" s="72"/>
      <c r="O19" s="7"/>
      <c r="P19" s="7"/>
      <c r="Q19" s="7"/>
      <c r="R19" s="7"/>
      <c r="S19" s="7"/>
      <c r="T19" s="73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4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2"/>
      <c r="AW19" s="75"/>
      <c r="AX19" s="75"/>
      <c r="AY19" s="75"/>
      <c r="AZ19" s="76"/>
      <c r="BA19" s="77"/>
      <c r="BB19" s="7"/>
      <c r="BC19" s="7"/>
      <c r="BD19" s="7"/>
      <c r="BE19" s="7"/>
      <c r="BF19" s="7"/>
      <c r="BG19" s="7"/>
      <c r="BH19" s="7"/>
      <c r="BI19" s="75"/>
      <c r="BJ19" s="75"/>
      <c r="BK19" s="2"/>
      <c r="BL19" s="111" t="s">
        <v>110</v>
      </c>
      <c r="BM19" s="123" t="s">
        <v>163</v>
      </c>
      <c r="BN19" s="111" t="s">
        <v>108</v>
      </c>
      <c r="BO19" s="111" t="s">
        <v>109</v>
      </c>
      <c r="BP19" s="111" t="s">
        <v>111</v>
      </c>
      <c r="BQ19" s="111">
        <v>1</v>
      </c>
      <c r="BR19" s="69">
        <v>365.12872672319656</v>
      </c>
      <c r="BS19" s="110" t="s">
        <v>120</v>
      </c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</row>
    <row r="20" spans="1:85" ht="14.25" customHeight="1" thickTop="1" thickBot="1" x14ac:dyDescent="0.3">
      <c r="A20" s="2">
        <v>676</v>
      </c>
      <c r="B20" s="2">
        <v>1224</v>
      </c>
      <c r="C20" s="2"/>
      <c r="D20" s="79" t="s">
        <v>147</v>
      </c>
      <c r="E20" s="2" t="s">
        <v>106</v>
      </c>
      <c r="F20" s="62" t="s">
        <v>162</v>
      </c>
      <c r="G20" s="2" t="s">
        <v>149</v>
      </c>
      <c r="H20" s="2" t="s">
        <v>150</v>
      </c>
      <c r="I20" s="2" t="s">
        <v>151</v>
      </c>
      <c r="J20" s="2" t="s">
        <v>152</v>
      </c>
      <c r="K20" s="2" t="s">
        <v>112</v>
      </c>
      <c r="L20" s="2"/>
      <c r="M20" s="82" t="s">
        <v>153</v>
      </c>
      <c r="N20" s="82" t="s">
        <v>154</v>
      </c>
      <c r="O20" s="83" t="s">
        <v>155</v>
      </c>
      <c r="P20" s="84" t="s">
        <v>27</v>
      </c>
      <c r="Q20" s="84">
        <v>4</v>
      </c>
      <c r="R20" s="84" t="s">
        <v>156</v>
      </c>
      <c r="S20" s="84" t="s">
        <v>48</v>
      </c>
      <c r="T20" s="84"/>
      <c r="U20" s="84">
        <v>0.1</v>
      </c>
      <c r="V20" s="84" t="s">
        <v>17</v>
      </c>
      <c r="W20" s="84">
        <f>VLOOKUP(V20,Tables!$M$4:$N$7,2,FALSE)</f>
        <v>1</v>
      </c>
      <c r="X20" s="84">
        <f t="shared" ref="X20:X24" si="32">U20*W20</f>
        <v>0.1</v>
      </c>
      <c r="Y20" s="84"/>
      <c r="Z20" s="84" t="str">
        <f t="shared" ref="Z20:Z24" si="33">P20</f>
        <v>NOEC</v>
      </c>
      <c r="AA20" s="84">
        <f>VLOOKUP(Z20,Tables!C$5:D$21,2,FALSE)</f>
        <v>1</v>
      </c>
      <c r="AB20" s="84">
        <f t="shared" ref="AB20:AB24" si="34">X20/AA20</f>
        <v>0.1</v>
      </c>
      <c r="AC20" s="84" t="str">
        <f t="shared" ref="AC20:AC24" si="35">S20</f>
        <v>Acute</v>
      </c>
      <c r="AD20" s="84">
        <f>VLOOKUP(AC20,Tables!C$24:D$25,2,FALSE)</f>
        <v>2</v>
      </c>
      <c r="AE20" s="84">
        <f t="shared" ref="AE20:AE24" si="36">AB20/AD20</f>
        <v>0.05</v>
      </c>
      <c r="AF20" s="7"/>
      <c r="AG20" s="85" t="str">
        <f t="shared" ref="AG20:AG24" si="37">F20</f>
        <v>Acropora millepora</v>
      </c>
      <c r="AH20" s="84" t="str">
        <f t="shared" ref="AH20:AH24" si="38">P20</f>
        <v>NOEC</v>
      </c>
      <c r="AI20" s="84" t="str">
        <f t="shared" ref="AI20:AI24" si="39">S20</f>
        <v>Acute</v>
      </c>
      <c r="AJ20" s="84"/>
      <c r="AK20" s="84">
        <f>VLOOKUP(SUM(AA20,AD20),Tables!J$5:K$10,2,FALSE)</f>
        <v>3</v>
      </c>
      <c r="AL20" s="65" t="str">
        <f t="shared" ref="AL20:AL24" si="40">IF(AK20=MIN($AK$20:$AK$24),"YES!!!","Reject")</f>
        <v>YES!!!</v>
      </c>
      <c r="AM20" s="86"/>
      <c r="AN20" s="84"/>
      <c r="AO20" s="84"/>
      <c r="AP20" s="84"/>
      <c r="AQ20" s="84"/>
      <c r="AR20" s="84"/>
      <c r="AS20" s="84"/>
      <c r="AT20" s="86"/>
      <c r="AU20" s="86"/>
      <c r="AV20" s="66" t="s">
        <v>120</v>
      </c>
      <c r="AW20" s="2"/>
      <c r="AX20" s="2"/>
      <c r="AY20" s="2"/>
      <c r="AZ20" s="84"/>
      <c r="BA20" s="87"/>
      <c r="BB20" s="84"/>
      <c r="BC20" s="84"/>
      <c r="BD20" s="84"/>
      <c r="BE20" s="84"/>
      <c r="BF20" s="84"/>
      <c r="BG20" s="84"/>
      <c r="BH20" s="84"/>
      <c r="BI20" s="3"/>
      <c r="BJ20" s="3"/>
      <c r="BK20" s="2"/>
      <c r="BL20" s="111" t="s">
        <v>110</v>
      </c>
      <c r="BM20" s="68" t="s">
        <v>167</v>
      </c>
      <c r="BN20" s="111" t="s">
        <v>142</v>
      </c>
      <c r="BO20" s="111" t="s">
        <v>143</v>
      </c>
      <c r="BP20" s="111" t="s">
        <v>111</v>
      </c>
      <c r="BQ20" s="111">
        <v>1</v>
      </c>
      <c r="BR20" s="111">
        <v>1.0900000000000001</v>
      </c>
      <c r="BS20" s="110" t="s">
        <v>120</v>
      </c>
      <c r="BT20" s="2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</row>
    <row r="21" spans="1:85" ht="14.25" customHeight="1" thickTop="1" thickBot="1" x14ac:dyDescent="0.3">
      <c r="A21" s="2">
        <v>676</v>
      </c>
      <c r="B21" s="2">
        <v>1225</v>
      </c>
      <c r="C21" s="2"/>
      <c r="D21" s="3"/>
      <c r="E21" s="2" t="s">
        <v>106</v>
      </c>
      <c r="F21" s="62" t="s">
        <v>162</v>
      </c>
      <c r="G21" s="2" t="s">
        <v>149</v>
      </c>
      <c r="H21" s="2" t="s">
        <v>150</v>
      </c>
      <c r="I21" s="2" t="s">
        <v>151</v>
      </c>
      <c r="J21" s="2" t="s">
        <v>152</v>
      </c>
      <c r="K21" s="2" t="s">
        <v>164</v>
      </c>
      <c r="L21" s="2"/>
      <c r="M21" s="63" t="s">
        <v>165</v>
      </c>
      <c r="N21" s="63" t="s">
        <v>166</v>
      </c>
      <c r="O21" s="64" t="s">
        <v>165</v>
      </c>
      <c r="P21" s="2" t="s">
        <v>27</v>
      </c>
      <c r="Q21" s="2">
        <v>96</v>
      </c>
      <c r="R21" s="2" t="s">
        <v>116</v>
      </c>
      <c r="S21" s="2" t="s">
        <v>48</v>
      </c>
      <c r="T21" s="2"/>
      <c r="U21" s="2">
        <v>1000</v>
      </c>
      <c r="V21" s="2" t="s">
        <v>17</v>
      </c>
      <c r="W21" s="2">
        <f>VLOOKUP(V21,Tables!$M$4:$N$7,2,FALSE)</f>
        <v>1</v>
      </c>
      <c r="X21" s="2">
        <f t="shared" si="32"/>
        <v>1000</v>
      </c>
      <c r="Y21" s="2"/>
      <c r="Z21" s="2" t="str">
        <f t="shared" si="33"/>
        <v>NOEC</v>
      </c>
      <c r="AA21" s="2">
        <f>VLOOKUP(Z21,Tables!C$5:D$21,2,FALSE)</f>
        <v>1</v>
      </c>
      <c r="AB21" s="2">
        <f t="shared" si="34"/>
        <v>1000</v>
      </c>
      <c r="AC21" s="2" t="str">
        <f t="shared" si="35"/>
        <v>Acute</v>
      </c>
      <c r="AD21" s="2">
        <f>VLOOKUP(AC21,Tables!C$24:D$25,2,FALSE)</f>
        <v>2</v>
      </c>
      <c r="AE21" s="2">
        <f t="shared" si="36"/>
        <v>500</v>
      </c>
      <c r="AF21" s="7"/>
      <c r="AG21" s="8" t="str">
        <f t="shared" si="37"/>
        <v>Acropora millepora</v>
      </c>
      <c r="AH21" s="2" t="str">
        <f t="shared" si="38"/>
        <v>NOEC</v>
      </c>
      <c r="AI21" s="2" t="str">
        <f t="shared" si="39"/>
        <v>Acute</v>
      </c>
      <c r="AJ21" s="2"/>
      <c r="AK21" s="2">
        <f>VLOOKUP(SUM(AA21,AD21),Tables!J$5:K$10,2,FALSE)</f>
        <v>3</v>
      </c>
      <c r="AL21" s="65" t="str">
        <f t="shared" si="40"/>
        <v>YES!!!</v>
      </c>
      <c r="AM21" s="3" t="str">
        <f t="shared" ref="AM21:AM22" si="41">O21</f>
        <v>Fertilisation rate</v>
      </c>
      <c r="AN21" s="2" t="s">
        <v>118</v>
      </c>
      <c r="AO21" s="2" t="str">
        <f t="shared" ref="AO21:AO22" si="42">CONCATENATE(Q21," ",R21)</f>
        <v>96 Hour</v>
      </c>
      <c r="AP21" s="2" t="s">
        <v>119</v>
      </c>
      <c r="AQ21" s="2"/>
      <c r="AR21" s="2">
        <f t="shared" ref="AR21:AR22" si="43">AE21</f>
        <v>500</v>
      </c>
      <c r="AS21" s="2">
        <f t="shared" ref="AS21:AS22" si="44">GEOMEAN(AR21)</f>
        <v>500</v>
      </c>
      <c r="AT21" s="3">
        <f t="shared" ref="AT21:AT22" si="45">MIN(AS21)</f>
        <v>500</v>
      </c>
      <c r="AU21" s="3">
        <f>MIN(AT21:AT22)</f>
        <v>500</v>
      </c>
      <c r="AV21" s="66" t="s">
        <v>120</v>
      </c>
      <c r="AW21" s="2"/>
      <c r="AX21" s="2"/>
      <c r="AY21" s="2"/>
      <c r="AZ21" s="2" t="str">
        <f>I21</f>
        <v>Coral</v>
      </c>
      <c r="BA21" s="67" t="str">
        <f t="shared" ref="BA21:BC21" si="46">F21</f>
        <v>Acropora millepora</v>
      </c>
      <c r="BB21" s="2" t="str">
        <f t="shared" si="46"/>
        <v>Cnidaria</v>
      </c>
      <c r="BC21" s="2" t="str">
        <f t="shared" si="46"/>
        <v>Anthozoa</v>
      </c>
      <c r="BD21" s="2" t="str">
        <f>J21</f>
        <v>Heterotroph</v>
      </c>
      <c r="BE21" s="2">
        <f>AK21</f>
        <v>3</v>
      </c>
      <c r="BF21" s="2">
        <f>AU21</f>
        <v>500</v>
      </c>
      <c r="BG21" s="66" t="s">
        <v>120</v>
      </c>
      <c r="BH21" s="66" t="s">
        <v>120</v>
      </c>
      <c r="BI21" s="2"/>
      <c r="BJ21" s="2"/>
      <c r="BK21" s="2"/>
      <c r="BL21" s="111" t="s">
        <v>172</v>
      </c>
      <c r="BM21" s="123" t="s">
        <v>173</v>
      </c>
      <c r="BN21" s="111" t="s">
        <v>174</v>
      </c>
      <c r="BO21" s="111" t="s">
        <v>175</v>
      </c>
      <c r="BP21" s="111" t="s">
        <v>111</v>
      </c>
      <c r="BQ21" s="111">
        <v>1</v>
      </c>
      <c r="BR21" s="111">
        <v>2.4900000000000002</v>
      </c>
      <c r="BS21" s="110" t="s">
        <v>120</v>
      </c>
      <c r="BT21" s="2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</row>
    <row r="22" spans="1:85" ht="14.25" customHeight="1" thickTop="1" thickBot="1" x14ac:dyDescent="0.3">
      <c r="A22" s="2">
        <v>676</v>
      </c>
      <c r="B22" s="2"/>
      <c r="C22" s="2"/>
      <c r="D22" s="3"/>
      <c r="E22" s="2" t="s">
        <v>106</v>
      </c>
      <c r="F22" s="62" t="s">
        <v>162</v>
      </c>
      <c r="G22" s="2" t="s">
        <v>149</v>
      </c>
      <c r="H22" s="2" t="s">
        <v>150</v>
      </c>
      <c r="I22" s="2" t="s">
        <v>151</v>
      </c>
      <c r="J22" s="2" t="s">
        <v>152</v>
      </c>
      <c r="K22" s="2" t="s">
        <v>164</v>
      </c>
      <c r="L22" s="2"/>
      <c r="M22" s="63" t="s">
        <v>168</v>
      </c>
      <c r="N22" s="63" t="s">
        <v>169</v>
      </c>
      <c r="O22" s="64" t="s">
        <v>169</v>
      </c>
      <c r="P22" s="2" t="s">
        <v>27</v>
      </c>
      <c r="Q22" s="2">
        <v>96</v>
      </c>
      <c r="R22" s="2" t="s">
        <v>116</v>
      </c>
      <c r="S22" s="2" t="s">
        <v>48</v>
      </c>
      <c r="T22" s="2"/>
      <c r="U22" s="2">
        <v>1000</v>
      </c>
      <c r="V22" s="2" t="s">
        <v>17</v>
      </c>
      <c r="W22" s="2">
        <f>VLOOKUP(V22,Tables!$M$4:$N$7,2,FALSE)</f>
        <v>1</v>
      </c>
      <c r="X22" s="2">
        <f t="shared" si="32"/>
        <v>1000</v>
      </c>
      <c r="Y22" s="2"/>
      <c r="Z22" s="2" t="str">
        <f t="shared" si="33"/>
        <v>NOEC</v>
      </c>
      <c r="AA22" s="2">
        <f>VLOOKUP(Z22,Tables!C$5:D$21,2,FALSE)</f>
        <v>1</v>
      </c>
      <c r="AB22" s="2">
        <f t="shared" si="34"/>
        <v>1000</v>
      </c>
      <c r="AC22" s="2" t="str">
        <f t="shared" si="35"/>
        <v>Acute</v>
      </c>
      <c r="AD22" s="2">
        <f>VLOOKUP(AC22,Tables!C$24:D$25,2,FALSE)</f>
        <v>2</v>
      </c>
      <c r="AE22" s="2">
        <f t="shared" si="36"/>
        <v>500</v>
      </c>
      <c r="AF22" s="7"/>
      <c r="AG22" s="8" t="str">
        <f t="shared" si="37"/>
        <v>Acropora millepora</v>
      </c>
      <c r="AH22" s="2" t="str">
        <f t="shared" si="38"/>
        <v>NOEC</v>
      </c>
      <c r="AI22" s="2" t="str">
        <f t="shared" si="39"/>
        <v>Acute</v>
      </c>
      <c r="AJ22" s="2"/>
      <c r="AK22" s="2">
        <f>VLOOKUP(SUM(AA22,AD22),Tables!J$5:K$10,2,FALSE)</f>
        <v>3</v>
      </c>
      <c r="AL22" s="65" t="str">
        <f t="shared" si="40"/>
        <v>YES!!!</v>
      </c>
      <c r="AM22" s="3" t="str">
        <f t="shared" si="41"/>
        <v>Survival</v>
      </c>
      <c r="AN22" s="2" t="s">
        <v>170</v>
      </c>
      <c r="AO22" s="2" t="str">
        <f t="shared" si="42"/>
        <v>96 Hour</v>
      </c>
      <c r="AP22" s="2" t="s">
        <v>171</v>
      </c>
      <c r="AQ22" s="2"/>
      <c r="AR22" s="2">
        <f t="shared" si="43"/>
        <v>500</v>
      </c>
      <c r="AS22" s="2">
        <f t="shared" si="44"/>
        <v>500</v>
      </c>
      <c r="AT22" s="3">
        <f t="shared" si="45"/>
        <v>500</v>
      </c>
      <c r="AU22" s="3"/>
      <c r="AV22" s="66" t="s">
        <v>120</v>
      </c>
      <c r="AW22" s="2"/>
      <c r="AX22" s="2"/>
      <c r="AY22" s="2"/>
      <c r="AZ22" s="2"/>
      <c r="BA22" s="67"/>
      <c r="BB22" s="2"/>
      <c r="BC22" s="2"/>
      <c r="BD22" s="2"/>
      <c r="BE22" s="2"/>
      <c r="BF22" s="2"/>
      <c r="BG22" s="88"/>
      <c r="BH22" s="2"/>
      <c r="BI22" s="2"/>
      <c r="BJ22" s="2"/>
      <c r="BK22" s="2"/>
      <c r="BL22" s="111" t="s">
        <v>110</v>
      </c>
      <c r="BM22" s="123" t="s">
        <v>177</v>
      </c>
      <c r="BN22" s="111" t="s">
        <v>108</v>
      </c>
      <c r="BO22" s="111" t="s">
        <v>109</v>
      </c>
      <c r="BP22" s="111" t="s">
        <v>111</v>
      </c>
      <c r="BQ22" s="111">
        <v>1</v>
      </c>
      <c r="BR22" s="69">
        <v>86.466546810868905</v>
      </c>
      <c r="BS22" s="110" t="s">
        <v>120</v>
      </c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</row>
    <row r="23" spans="1:85" ht="14.25" customHeight="1" thickTop="1" thickBot="1" x14ac:dyDescent="0.3">
      <c r="A23" s="2">
        <v>673</v>
      </c>
      <c r="B23" s="2">
        <v>1265</v>
      </c>
      <c r="C23" s="2"/>
      <c r="D23" s="79" t="s">
        <v>147</v>
      </c>
      <c r="E23" s="2" t="s">
        <v>106</v>
      </c>
      <c r="F23" s="62" t="s">
        <v>162</v>
      </c>
      <c r="G23" s="2" t="s">
        <v>149</v>
      </c>
      <c r="H23" s="2" t="s">
        <v>150</v>
      </c>
      <c r="I23" s="2" t="s">
        <v>151</v>
      </c>
      <c r="J23" s="2" t="s">
        <v>152</v>
      </c>
      <c r="K23" s="2" t="s">
        <v>112</v>
      </c>
      <c r="L23" s="2"/>
      <c r="M23" s="82" t="s">
        <v>153</v>
      </c>
      <c r="N23" s="82" t="s">
        <v>176</v>
      </c>
      <c r="O23" s="83" t="s">
        <v>176</v>
      </c>
      <c r="P23" s="84" t="s">
        <v>14</v>
      </c>
      <c r="Q23" s="84">
        <v>1</v>
      </c>
      <c r="R23" s="84" t="s">
        <v>156</v>
      </c>
      <c r="S23" s="84" t="s">
        <v>48</v>
      </c>
      <c r="T23" s="2"/>
      <c r="U23" s="84">
        <v>0.48</v>
      </c>
      <c r="V23" s="84" t="s">
        <v>17</v>
      </c>
      <c r="W23" s="84">
        <f>VLOOKUP(V23,Tables!$M$4:$N$7,2,FALSE)</f>
        <v>1</v>
      </c>
      <c r="X23" s="84">
        <f t="shared" si="32"/>
        <v>0.48</v>
      </c>
      <c r="Y23" s="84"/>
      <c r="Z23" s="84" t="str">
        <f t="shared" si="33"/>
        <v>EC10</v>
      </c>
      <c r="AA23" s="84">
        <f>VLOOKUP(Z23,Tables!C$5:D$21,2,FALSE)</f>
        <v>1</v>
      </c>
      <c r="AB23" s="84">
        <f t="shared" si="34"/>
        <v>0.48</v>
      </c>
      <c r="AC23" s="84" t="str">
        <f t="shared" si="35"/>
        <v>Acute</v>
      </c>
      <c r="AD23" s="84">
        <f>VLOOKUP(AC23,Tables!C$24:D$25,2,FALSE)</f>
        <v>2</v>
      </c>
      <c r="AE23" s="84">
        <f t="shared" si="36"/>
        <v>0.24</v>
      </c>
      <c r="AF23" s="7"/>
      <c r="AG23" s="85" t="str">
        <f t="shared" si="37"/>
        <v>Acropora millepora</v>
      </c>
      <c r="AH23" s="84" t="str">
        <f t="shared" si="38"/>
        <v>EC10</v>
      </c>
      <c r="AI23" s="84" t="str">
        <f t="shared" si="39"/>
        <v>Acute</v>
      </c>
      <c r="AJ23" s="84"/>
      <c r="AK23" s="84">
        <f>VLOOKUP(SUM(AA23,AD23),Tables!J$5:K$10,2,FALSE)</f>
        <v>3</v>
      </c>
      <c r="AL23" s="86" t="str">
        <f t="shared" si="40"/>
        <v>YES!!!</v>
      </c>
      <c r="AM23" s="86"/>
      <c r="AN23" s="84"/>
      <c r="AO23" s="84"/>
      <c r="AP23" s="84"/>
      <c r="AQ23" s="84"/>
      <c r="AR23" s="84"/>
      <c r="AS23" s="84"/>
      <c r="AT23" s="86"/>
      <c r="AU23" s="84"/>
      <c r="AV23" s="66" t="s">
        <v>120</v>
      </c>
      <c r="AW23" s="2"/>
      <c r="AX23" s="2"/>
      <c r="AY23" s="2"/>
      <c r="AZ23" s="84"/>
      <c r="BA23" s="87"/>
      <c r="BB23" s="84"/>
      <c r="BC23" s="84"/>
      <c r="BD23" s="84"/>
      <c r="BE23" s="84"/>
      <c r="BF23" s="84"/>
      <c r="BG23" s="84"/>
      <c r="BH23" s="84"/>
      <c r="BI23" s="88"/>
      <c r="BJ23" s="88"/>
      <c r="BK23" s="2"/>
      <c r="BL23" s="111" t="s">
        <v>110</v>
      </c>
      <c r="BM23" s="123" t="s">
        <v>642</v>
      </c>
      <c r="BN23" s="111" t="s">
        <v>108</v>
      </c>
      <c r="BO23" s="111" t="s">
        <v>109</v>
      </c>
      <c r="BP23" s="111" t="s">
        <v>111</v>
      </c>
      <c r="BQ23" s="111">
        <v>1</v>
      </c>
      <c r="BR23" s="111">
        <v>9.17</v>
      </c>
      <c r="BS23" s="110" t="s">
        <v>120</v>
      </c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</row>
    <row r="24" spans="1:85" ht="14.25" customHeight="1" thickTop="1" thickBot="1" x14ac:dyDescent="0.3">
      <c r="A24" s="2">
        <v>673</v>
      </c>
      <c r="B24" s="2">
        <v>1266</v>
      </c>
      <c r="C24" s="2"/>
      <c r="D24" s="79"/>
      <c r="E24" s="2" t="s">
        <v>106</v>
      </c>
      <c r="F24" s="62" t="s">
        <v>162</v>
      </c>
      <c r="G24" s="2" t="s">
        <v>149</v>
      </c>
      <c r="H24" s="2" t="s">
        <v>150</v>
      </c>
      <c r="I24" s="2" t="s">
        <v>151</v>
      </c>
      <c r="J24" s="2" t="s">
        <v>152</v>
      </c>
      <c r="K24" s="2" t="s">
        <v>112</v>
      </c>
      <c r="L24" s="2"/>
      <c r="M24" s="82" t="s">
        <v>153</v>
      </c>
      <c r="N24" s="82" t="s">
        <v>176</v>
      </c>
      <c r="O24" s="83" t="s">
        <v>176</v>
      </c>
      <c r="P24" s="84" t="s">
        <v>38</v>
      </c>
      <c r="Q24" s="84">
        <v>1</v>
      </c>
      <c r="R24" s="84" t="s">
        <v>156</v>
      </c>
      <c r="S24" s="84" t="s">
        <v>48</v>
      </c>
      <c r="T24" s="2"/>
      <c r="U24" s="84">
        <v>2.9</v>
      </c>
      <c r="V24" s="84" t="s">
        <v>17</v>
      </c>
      <c r="W24" s="84">
        <f>VLOOKUP(V24,Tables!$M$4:$N$7,2,FALSE)</f>
        <v>1</v>
      </c>
      <c r="X24" s="84">
        <f t="shared" si="32"/>
        <v>2.9</v>
      </c>
      <c r="Y24" s="84"/>
      <c r="Z24" s="84" t="str">
        <f t="shared" si="33"/>
        <v>EC50</v>
      </c>
      <c r="AA24" s="84">
        <f>VLOOKUP(Z24,Tables!C$5:D$21,2,FALSE)</f>
        <v>5</v>
      </c>
      <c r="AB24" s="84">
        <f t="shared" si="34"/>
        <v>0.57999999999999996</v>
      </c>
      <c r="AC24" s="84" t="str">
        <f t="shared" si="35"/>
        <v>Acute</v>
      </c>
      <c r="AD24" s="84">
        <f>VLOOKUP(AC24,Tables!C$24:D$25,2,FALSE)</f>
        <v>2</v>
      </c>
      <c r="AE24" s="84">
        <f t="shared" si="36"/>
        <v>0.28999999999999998</v>
      </c>
      <c r="AF24" s="7"/>
      <c r="AG24" s="85" t="str">
        <f t="shared" si="37"/>
        <v>Acropora millepora</v>
      </c>
      <c r="AH24" s="84" t="str">
        <f t="shared" si="38"/>
        <v>EC50</v>
      </c>
      <c r="AI24" s="84" t="str">
        <f t="shared" si="39"/>
        <v>Acute</v>
      </c>
      <c r="AJ24" s="84"/>
      <c r="AK24" s="84">
        <f>VLOOKUP(SUM(AA24,AD24),Tables!J$5:K$10,2,FALSE)</f>
        <v>4</v>
      </c>
      <c r="AL24" s="86" t="str">
        <f t="shared" si="40"/>
        <v>Reject</v>
      </c>
      <c r="AM24" s="86"/>
      <c r="AN24" s="84"/>
      <c r="AO24" s="84"/>
      <c r="AP24" s="84"/>
      <c r="AQ24" s="84"/>
      <c r="AR24" s="84"/>
      <c r="AS24" s="84"/>
      <c r="AT24" s="84"/>
      <c r="AU24" s="84"/>
      <c r="AV24" s="66" t="s">
        <v>120</v>
      </c>
      <c r="AW24" s="2"/>
      <c r="AX24" s="2"/>
      <c r="AY24" s="2"/>
      <c r="AZ24" s="84"/>
      <c r="BA24" s="87"/>
      <c r="BB24" s="84"/>
      <c r="BC24" s="84"/>
      <c r="BD24" s="84"/>
      <c r="BE24" s="84"/>
      <c r="BF24" s="84"/>
      <c r="BG24" s="84"/>
      <c r="BH24" s="84"/>
      <c r="BI24" s="88"/>
      <c r="BJ24" s="88"/>
      <c r="BK24" s="2"/>
      <c r="BL24" s="111" t="s">
        <v>110</v>
      </c>
      <c r="BM24" s="68" t="s">
        <v>178</v>
      </c>
      <c r="BN24" s="111" t="s">
        <v>179</v>
      </c>
      <c r="BO24" s="111" t="s">
        <v>180</v>
      </c>
      <c r="BP24" s="111" t="s">
        <v>111</v>
      </c>
      <c r="BQ24" s="111">
        <v>1</v>
      </c>
      <c r="BR24" s="111">
        <v>2.2000000000000002</v>
      </c>
      <c r="BS24" s="110" t="s">
        <v>120</v>
      </c>
      <c r="BT24" s="2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</row>
    <row r="25" spans="1:85" ht="14.25" customHeight="1" thickTop="1" thickBot="1" x14ac:dyDescent="0.3">
      <c r="A25" s="7"/>
      <c r="B25" s="7"/>
      <c r="C25" s="7"/>
      <c r="D25" s="7"/>
      <c r="E25" s="7"/>
      <c r="F25" s="71"/>
      <c r="G25" s="7"/>
      <c r="H25" s="7"/>
      <c r="I25" s="7"/>
      <c r="J25" s="7"/>
      <c r="K25" s="7"/>
      <c r="L25" s="7"/>
      <c r="M25" s="72"/>
      <c r="N25" s="72"/>
      <c r="O25" s="7"/>
      <c r="P25" s="7"/>
      <c r="Q25" s="7"/>
      <c r="R25" s="7"/>
      <c r="S25" s="7"/>
      <c r="T25" s="73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4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2"/>
      <c r="AW25" s="75"/>
      <c r="AX25" s="75"/>
      <c r="AY25" s="75"/>
      <c r="AZ25" s="76"/>
      <c r="BA25" s="77"/>
      <c r="BB25" s="7"/>
      <c r="BC25" s="7"/>
      <c r="BD25" s="7"/>
      <c r="BE25" s="7"/>
      <c r="BF25" s="7"/>
      <c r="BG25" s="7"/>
      <c r="BH25" s="7"/>
      <c r="BI25" s="75"/>
      <c r="BJ25" s="75"/>
      <c r="BK25" s="2"/>
      <c r="BL25" s="111" t="s">
        <v>110</v>
      </c>
      <c r="BM25" s="68" t="s">
        <v>181</v>
      </c>
      <c r="BN25" s="111" t="s">
        <v>108</v>
      </c>
      <c r="BO25" s="111" t="s">
        <v>109</v>
      </c>
      <c r="BP25" s="111" t="s">
        <v>111</v>
      </c>
      <c r="BQ25" s="111">
        <v>1</v>
      </c>
      <c r="BR25" s="111">
        <v>2</v>
      </c>
      <c r="BS25" s="110" t="s">
        <v>120</v>
      </c>
      <c r="BT25" s="2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</row>
    <row r="26" spans="1:85" ht="14.25" customHeight="1" thickTop="1" thickBot="1" x14ac:dyDescent="0.3">
      <c r="A26" s="2">
        <v>679</v>
      </c>
      <c r="B26" s="2">
        <v>1244</v>
      </c>
      <c r="C26" s="2"/>
      <c r="D26" s="89" t="s">
        <v>147</v>
      </c>
      <c r="E26" s="2" t="s">
        <v>106</v>
      </c>
      <c r="F26" s="62" t="s">
        <v>182</v>
      </c>
      <c r="G26" s="2" t="s">
        <v>149</v>
      </c>
      <c r="H26" s="2" t="s">
        <v>150</v>
      </c>
      <c r="I26" s="2" t="s">
        <v>151</v>
      </c>
      <c r="J26" s="2" t="s">
        <v>152</v>
      </c>
      <c r="K26" s="2" t="s">
        <v>112</v>
      </c>
      <c r="L26" s="2"/>
      <c r="M26" s="82" t="s">
        <v>153</v>
      </c>
      <c r="N26" s="82" t="s">
        <v>176</v>
      </c>
      <c r="O26" s="83" t="s">
        <v>176</v>
      </c>
      <c r="P26" s="84" t="s">
        <v>33</v>
      </c>
      <c r="Q26" s="84">
        <v>53</v>
      </c>
      <c r="R26" s="84" t="s">
        <v>156</v>
      </c>
      <c r="S26" s="84" t="s">
        <v>47</v>
      </c>
      <c r="T26" s="2"/>
      <c r="U26" s="84">
        <v>0.91</v>
      </c>
      <c r="V26" s="84" t="s">
        <v>17</v>
      </c>
      <c r="W26" s="84">
        <f>VLOOKUP(V26,Tables!$M$4:$N$7,2,FALSE)</f>
        <v>1</v>
      </c>
      <c r="X26" s="126">
        <f>U26*W26</f>
        <v>0.91</v>
      </c>
      <c r="Y26" s="84"/>
      <c r="Z26" s="84" t="str">
        <f>P26</f>
        <v>LOEC</v>
      </c>
      <c r="AA26" s="84">
        <f>VLOOKUP(Z26,Tables!C$5:D$21,2,FALSE)</f>
        <v>2.5</v>
      </c>
      <c r="AB26" s="84">
        <f>X26/AA26</f>
        <v>0.36399999999999999</v>
      </c>
      <c r="AC26" s="84" t="str">
        <f>S26</f>
        <v>Chronic</v>
      </c>
      <c r="AD26" s="84">
        <f>VLOOKUP(AC26,Tables!C$24:D$25,2,FALSE)</f>
        <v>1</v>
      </c>
      <c r="AE26" s="84">
        <f>AB26/AD26</f>
        <v>0.36399999999999999</v>
      </c>
      <c r="AF26" s="7"/>
      <c r="AG26" s="85" t="str">
        <f>F26</f>
        <v>Acropora tenuis</v>
      </c>
      <c r="AH26" s="84" t="str">
        <f>P26</f>
        <v>LOEC</v>
      </c>
      <c r="AI26" s="84" t="str">
        <f>S26</f>
        <v>Chronic</v>
      </c>
      <c r="AJ26" s="84"/>
      <c r="AK26" s="84">
        <f>VLOOKUP(SUM(AA26,AD26),Tables!J$5:K$10,2,FALSE)</f>
        <v>2</v>
      </c>
      <c r="AL26" s="86" t="str">
        <f>IF(AK26=MIN($AK$26),"YES!!!","Reject")</f>
        <v>YES!!!</v>
      </c>
      <c r="AM26" s="86"/>
      <c r="AN26" s="84"/>
      <c r="AO26" s="84"/>
      <c r="AP26" s="84"/>
      <c r="AQ26" s="84"/>
      <c r="AR26" s="84"/>
      <c r="AS26" s="84"/>
      <c r="AT26" s="86"/>
      <c r="AU26" s="86"/>
      <c r="AV26" s="66" t="s">
        <v>120</v>
      </c>
      <c r="AW26" s="2"/>
      <c r="AX26" s="2"/>
      <c r="AY26" s="2"/>
      <c r="AZ26" s="84"/>
      <c r="BA26" s="87"/>
      <c r="BB26" s="84"/>
      <c r="BC26" s="84"/>
      <c r="BD26" s="84"/>
      <c r="BE26" s="84"/>
      <c r="BF26" s="84"/>
      <c r="BG26" s="84"/>
      <c r="BH26" s="84"/>
      <c r="BI26" s="88"/>
      <c r="BJ26" s="88"/>
      <c r="BK26" s="2"/>
      <c r="BL26" s="111" t="s">
        <v>110</v>
      </c>
      <c r="BM26" s="123" t="s">
        <v>183</v>
      </c>
      <c r="BN26" s="111" t="s">
        <v>108</v>
      </c>
      <c r="BO26" s="111" t="s">
        <v>109</v>
      </c>
      <c r="BP26" s="111" t="s">
        <v>111</v>
      </c>
      <c r="BQ26" s="111">
        <v>1</v>
      </c>
      <c r="BR26" s="69">
        <v>199.12013486302649</v>
      </c>
      <c r="BS26" s="110" t="s">
        <v>120</v>
      </c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</row>
    <row r="27" spans="1:85" ht="14.25" customHeight="1" thickTop="1" thickBot="1" x14ac:dyDescent="0.3">
      <c r="A27" s="7"/>
      <c r="B27" s="7"/>
      <c r="C27" s="7"/>
      <c r="D27" s="7"/>
      <c r="E27" s="7"/>
      <c r="F27" s="71"/>
      <c r="G27" s="7"/>
      <c r="H27" s="7"/>
      <c r="I27" s="7"/>
      <c r="J27" s="7"/>
      <c r="K27" s="7"/>
      <c r="L27" s="7"/>
      <c r="M27" s="72"/>
      <c r="N27" s="72"/>
      <c r="O27" s="7"/>
      <c r="P27" s="7"/>
      <c r="Q27" s="7"/>
      <c r="R27" s="7"/>
      <c r="S27" s="7"/>
      <c r="T27" s="73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4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2"/>
      <c r="AW27" s="75"/>
      <c r="AX27" s="75"/>
      <c r="AY27" s="75"/>
      <c r="AZ27" s="76"/>
      <c r="BA27" s="77"/>
      <c r="BB27" s="7"/>
      <c r="BC27" s="7"/>
      <c r="BD27" s="7"/>
      <c r="BE27" s="7"/>
      <c r="BF27" s="7"/>
      <c r="BG27" s="7"/>
      <c r="BH27" s="7"/>
      <c r="BI27" s="75"/>
      <c r="BJ27" s="75"/>
      <c r="BK27" s="2"/>
      <c r="BL27" s="111" t="s">
        <v>110</v>
      </c>
      <c r="BM27" s="68" t="s">
        <v>184</v>
      </c>
      <c r="BN27" s="111" t="s">
        <v>185</v>
      </c>
      <c r="BO27" s="111" t="s">
        <v>186</v>
      </c>
      <c r="BP27" s="111" t="s">
        <v>111</v>
      </c>
      <c r="BQ27" s="111">
        <v>1</v>
      </c>
      <c r="BR27" s="111">
        <v>1.68</v>
      </c>
      <c r="BS27" s="110" t="s">
        <v>120</v>
      </c>
      <c r="BT27" s="2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</row>
    <row r="28" spans="1:85" ht="14.25" customHeight="1" thickTop="1" thickBot="1" x14ac:dyDescent="0.3">
      <c r="A28" s="2" t="s">
        <v>187</v>
      </c>
      <c r="B28" s="2" t="s">
        <v>188</v>
      </c>
      <c r="C28" s="2"/>
      <c r="D28" s="2"/>
      <c r="E28" s="2" t="s">
        <v>106</v>
      </c>
      <c r="F28" s="62" t="s">
        <v>189</v>
      </c>
      <c r="G28" s="2" t="s">
        <v>149</v>
      </c>
      <c r="H28" s="2" t="s">
        <v>150</v>
      </c>
      <c r="I28" s="2" t="s">
        <v>151</v>
      </c>
      <c r="J28" s="2" t="s">
        <v>152</v>
      </c>
      <c r="K28" s="2" t="s">
        <v>164</v>
      </c>
      <c r="L28" s="2"/>
      <c r="M28" s="63" t="s">
        <v>190</v>
      </c>
      <c r="N28" s="63" t="s">
        <v>190</v>
      </c>
      <c r="O28" s="64" t="s">
        <v>190</v>
      </c>
      <c r="P28" s="2" t="s">
        <v>39</v>
      </c>
      <c r="Q28" s="2">
        <v>24</v>
      </c>
      <c r="R28" s="2" t="s">
        <v>116</v>
      </c>
      <c r="S28" s="2" t="s">
        <v>48</v>
      </c>
      <c r="T28" s="2"/>
      <c r="U28" s="2">
        <v>91</v>
      </c>
      <c r="V28" s="2" t="s">
        <v>17</v>
      </c>
      <c r="W28" s="2">
        <f>VLOOKUP(V28,Tables!$M$4:$N$7,2,FALSE)</f>
        <v>1</v>
      </c>
      <c r="X28" s="2">
        <f t="shared" ref="X28:X29" si="47">U28*W28</f>
        <v>91</v>
      </c>
      <c r="Y28" s="2"/>
      <c r="Z28" s="2" t="str">
        <f t="shared" ref="Z28:Z29" si="48">P28</f>
        <v>LC10</v>
      </c>
      <c r="AA28" s="2">
        <f>VLOOKUP(Z28,Tables!C$5:D$21,2,FALSE)</f>
        <v>1</v>
      </c>
      <c r="AB28" s="2">
        <f t="shared" ref="AB28:AB29" si="49">X28/AA28</f>
        <v>91</v>
      </c>
      <c r="AC28" s="2" t="str">
        <f t="shared" ref="AC28:AC29" si="50">S28</f>
        <v>Acute</v>
      </c>
      <c r="AD28" s="2">
        <f>VLOOKUP(AC28,Tables!C$24:D$25,2,FALSE)</f>
        <v>2</v>
      </c>
      <c r="AE28" s="2">
        <f t="shared" ref="AE28:AE29" si="51">AB28/AD28</f>
        <v>45.5</v>
      </c>
      <c r="AF28" s="7"/>
      <c r="AG28" s="8" t="str">
        <f t="shared" ref="AG28:AG29" si="52">F28</f>
        <v>Acropora tumida</v>
      </c>
      <c r="AH28" s="2" t="str">
        <f t="shared" ref="AH28:AH29" si="53">P28</f>
        <v>LC10</v>
      </c>
      <c r="AI28" s="2" t="str">
        <f t="shared" ref="AI28:AI29" si="54">S28</f>
        <v>Acute</v>
      </c>
      <c r="AJ28" s="2"/>
      <c r="AK28" s="2">
        <f>VLOOKUP(SUM(AA28,AD28),Tables!J$5:K$10,2,FALSE)</f>
        <v>3</v>
      </c>
      <c r="AL28" s="65" t="str">
        <f t="shared" ref="AL28:AL29" si="55">IF(AK28=MIN($AK$28:$AK$29),"YES!!!","Reject")</f>
        <v>YES!!!</v>
      </c>
      <c r="AM28" s="3" t="str">
        <f>O28</f>
        <v>Mortality</v>
      </c>
      <c r="AN28" s="2" t="s">
        <v>118</v>
      </c>
      <c r="AO28" s="2" t="str">
        <f>CONCATENATE(Q28," ",R28)</f>
        <v>24 Hour</v>
      </c>
      <c r="AP28" s="2" t="s">
        <v>119</v>
      </c>
      <c r="AQ28" s="2"/>
      <c r="AR28" s="2">
        <f>AE28</f>
        <v>45.5</v>
      </c>
      <c r="AS28" s="2">
        <f>GEOMEAN(AR28)</f>
        <v>45.5</v>
      </c>
      <c r="AT28" s="3">
        <f>MIN(AS28)</f>
        <v>45.5</v>
      </c>
      <c r="AU28" s="3">
        <f>MIN(AT28:AT29)</f>
        <v>45.5</v>
      </c>
      <c r="AV28" s="66" t="s">
        <v>120</v>
      </c>
      <c r="AW28" s="2"/>
      <c r="AX28" s="2"/>
      <c r="AY28" s="2"/>
      <c r="AZ28" s="2" t="str">
        <f>I28</f>
        <v>Coral</v>
      </c>
      <c r="BA28" s="67" t="str">
        <f t="shared" ref="BA28:BC28" si="56">F28</f>
        <v>Acropora tumida</v>
      </c>
      <c r="BB28" s="2" t="str">
        <f t="shared" si="56"/>
        <v>Cnidaria</v>
      </c>
      <c r="BC28" s="2" t="str">
        <f t="shared" si="56"/>
        <v>Anthozoa</v>
      </c>
      <c r="BD28" s="2" t="str">
        <f>J28</f>
        <v>Heterotroph</v>
      </c>
      <c r="BE28" s="2">
        <f>AK28</f>
        <v>3</v>
      </c>
      <c r="BF28" s="2">
        <f>AU28</f>
        <v>45.5</v>
      </c>
      <c r="BG28" s="66" t="s">
        <v>120</v>
      </c>
      <c r="BH28" s="66" t="s">
        <v>120</v>
      </c>
      <c r="BI28" s="2"/>
      <c r="BJ28" s="2"/>
      <c r="BK28" s="2"/>
      <c r="BL28" s="111" t="s">
        <v>191</v>
      </c>
      <c r="BM28" s="68" t="s">
        <v>192</v>
      </c>
      <c r="BN28" s="111" t="s">
        <v>193</v>
      </c>
      <c r="BO28" s="111" t="s">
        <v>194</v>
      </c>
      <c r="BP28" s="111" t="s">
        <v>111</v>
      </c>
      <c r="BQ28" s="111">
        <v>1</v>
      </c>
      <c r="BR28" s="111">
        <v>2.2999999999999998</v>
      </c>
      <c r="BS28" s="110" t="s">
        <v>120</v>
      </c>
      <c r="BT28" s="2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</row>
    <row r="29" spans="1:85" ht="14.25" customHeight="1" thickTop="1" thickBot="1" x14ac:dyDescent="0.3">
      <c r="A29" s="2" t="s">
        <v>187</v>
      </c>
      <c r="B29" s="2" t="s">
        <v>195</v>
      </c>
      <c r="C29" s="2"/>
      <c r="D29" s="2"/>
      <c r="E29" s="2" t="s">
        <v>106</v>
      </c>
      <c r="F29" s="62" t="s">
        <v>189</v>
      </c>
      <c r="G29" s="2" t="s">
        <v>149</v>
      </c>
      <c r="H29" s="2" t="s">
        <v>150</v>
      </c>
      <c r="I29" s="2" t="s">
        <v>151</v>
      </c>
      <c r="J29" s="2" t="s">
        <v>152</v>
      </c>
      <c r="K29" s="2" t="s">
        <v>164</v>
      </c>
      <c r="L29" s="2"/>
      <c r="M29" s="63" t="s">
        <v>190</v>
      </c>
      <c r="N29" s="63" t="s">
        <v>190</v>
      </c>
      <c r="O29" s="64" t="s">
        <v>190</v>
      </c>
      <c r="P29" s="2" t="s">
        <v>40</v>
      </c>
      <c r="Q29" s="2">
        <v>24</v>
      </c>
      <c r="R29" s="2" t="s">
        <v>116</v>
      </c>
      <c r="S29" s="2" t="s">
        <v>48</v>
      </c>
      <c r="T29" s="2"/>
      <c r="U29" s="2">
        <v>4800</v>
      </c>
      <c r="V29" s="2" t="s">
        <v>17</v>
      </c>
      <c r="W29" s="2">
        <f>VLOOKUP(V29,Tables!$M$4:$N$7,2,FALSE)</f>
        <v>1</v>
      </c>
      <c r="X29" s="2">
        <f t="shared" si="47"/>
        <v>4800</v>
      </c>
      <c r="Y29" s="2"/>
      <c r="Z29" s="2" t="str">
        <f t="shared" si="48"/>
        <v>LC50</v>
      </c>
      <c r="AA29" s="2">
        <f>VLOOKUP(Z29,Tables!C$5:D$21,2,FALSE)</f>
        <v>5</v>
      </c>
      <c r="AB29" s="2">
        <f t="shared" si="49"/>
        <v>960</v>
      </c>
      <c r="AC29" s="2" t="str">
        <f t="shared" si="50"/>
        <v>Acute</v>
      </c>
      <c r="AD29" s="2">
        <f>VLOOKUP(AC29,Tables!C$24:D$25,2,FALSE)</f>
        <v>2</v>
      </c>
      <c r="AE29" s="2">
        <f t="shared" si="51"/>
        <v>480</v>
      </c>
      <c r="AF29" s="7"/>
      <c r="AG29" s="8" t="str">
        <f t="shared" si="52"/>
        <v>Acropora tumida</v>
      </c>
      <c r="AH29" s="2" t="str">
        <f t="shared" si="53"/>
        <v>LC50</v>
      </c>
      <c r="AI29" s="2" t="str">
        <f t="shared" si="54"/>
        <v>Acute</v>
      </c>
      <c r="AJ29" s="2"/>
      <c r="AK29" s="2">
        <f>VLOOKUP(SUM(AA29,AD29),Tables!J$5:K$10,2,FALSE)</f>
        <v>4</v>
      </c>
      <c r="AL29" s="65" t="str">
        <f t="shared" si="55"/>
        <v>Reject</v>
      </c>
      <c r="AM29" s="2"/>
      <c r="AN29" s="2"/>
      <c r="AO29" s="2"/>
      <c r="AP29" s="2"/>
      <c r="AQ29" s="2"/>
      <c r="AR29" s="2"/>
      <c r="AS29" s="2"/>
      <c r="AT29" s="2"/>
      <c r="AU29" s="2"/>
      <c r="AV29" s="66" t="s">
        <v>120</v>
      </c>
      <c r="AW29" s="2"/>
      <c r="AX29" s="2"/>
      <c r="AY29" s="2"/>
      <c r="AZ29" s="2"/>
      <c r="BA29" s="67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111" t="s">
        <v>110</v>
      </c>
      <c r="BM29" s="123" t="s">
        <v>196</v>
      </c>
      <c r="BN29" s="111" t="s">
        <v>179</v>
      </c>
      <c r="BO29" s="111" t="s">
        <v>197</v>
      </c>
      <c r="BP29" s="111" t="s">
        <v>111</v>
      </c>
      <c r="BQ29" s="111">
        <v>1</v>
      </c>
      <c r="BR29" s="111">
        <v>2.2999999999999998</v>
      </c>
      <c r="BS29" s="110" t="s">
        <v>120</v>
      </c>
      <c r="BT29" s="2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</row>
    <row r="30" spans="1:85" ht="14.25" customHeight="1" thickTop="1" thickBot="1" x14ac:dyDescent="0.3">
      <c r="A30" s="7"/>
      <c r="B30" s="7"/>
      <c r="C30" s="7"/>
      <c r="D30" s="70"/>
      <c r="E30" s="7"/>
      <c r="F30" s="71"/>
      <c r="G30" s="7"/>
      <c r="H30" s="7"/>
      <c r="I30" s="7"/>
      <c r="J30" s="7"/>
      <c r="K30" s="7"/>
      <c r="L30" s="7"/>
      <c r="M30" s="72"/>
      <c r="N30" s="72"/>
      <c r="O30" s="7"/>
      <c r="P30" s="7"/>
      <c r="Q30" s="7"/>
      <c r="R30" s="7"/>
      <c r="S30" s="7"/>
      <c r="T30" s="73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4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2"/>
      <c r="AW30" s="75"/>
      <c r="AX30" s="75"/>
      <c r="AY30" s="75"/>
      <c r="AZ30" s="76"/>
      <c r="BA30" s="77"/>
      <c r="BB30" s="7"/>
      <c r="BC30" s="7"/>
      <c r="BD30" s="7"/>
      <c r="BE30" s="7"/>
      <c r="BF30" s="7"/>
      <c r="BG30" s="7"/>
      <c r="BH30" s="7"/>
      <c r="BI30" s="75"/>
      <c r="BJ30" s="75"/>
      <c r="BK30" s="2"/>
      <c r="BL30" s="111" t="s">
        <v>110</v>
      </c>
      <c r="BM30" s="123" t="s">
        <v>198</v>
      </c>
      <c r="BN30" s="111" t="s">
        <v>179</v>
      </c>
      <c r="BO30" s="111" t="s">
        <v>197</v>
      </c>
      <c r="BP30" s="111" t="s">
        <v>111</v>
      </c>
      <c r="BQ30" s="111">
        <v>1</v>
      </c>
      <c r="BR30" s="111">
        <v>0.44</v>
      </c>
      <c r="BS30" s="110" t="s">
        <v>120</v>
      </c>
      <c r="BT30" s="2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</row>
    <row r="31" spans="1:85" ht="14.25" customHeight="1" thickTop="1" thickBot="1" x14ac:dyDescent="0.3">
      <c r="A31" s="2" t="s">
        <v>199</v>
      </c>
      <c r="B31" s="2">
        <v>206270</v>
      </c>
      <c r="C31" s="2"/>
      <c r="D31" s="2"/>
      <c r="E31" s="2" t="s">
        <v>106</v>
      </c>
      <c r="F31" s="62" t="s">
        <v>200</v>
      </c>
      <c r="G31" s="2" t="s">
        <v>201</v>
      </c>
      <c r="H31" s="2" t="s">
        <v>202</v>
      </c>
      <c r="I31" s="2" t="s">
        <v>203</v>
      </c>
      <c r="J31" s="2" t="s">
        <v>152</v>
      </c>
      <c r="K31" s="2" t="s">
        <v>112</v>
      </c>
      <c r="L31" s="2"/>
      <c r="M31" s="63" t="s">
        <v>190</v>
      </c>
      <c r="N31" s="63" t="s">
        <v>190</v>
      </c>
      <c r="O31" s="64" t="s">
        <v>190</v>
      </c>
      <c r="P31" s="2" t="s">
        <v>40</v>
      </c>
      <c r="Q31" s="2">
        <v>96</v>
      </c>
      <c r="R31" s="2" t="s">
        <v>116</v>
      </c>
      <c r="S31" s="2" t="s">
        <v>48</v>
      </c>
      <c r="T31" s="2"/>
      <c r="U31" s="2">
        <v>1200</v>
      </c>
      <c r="V31" s="2" t="s">
        <v>17</v>
      </c>
      <c r="W31" s="2">
        <f>VLOOKUP(V31,Tables!$M$4:$N$7,2,FALSE)</f>
        <v>1</v>
      </c>
      <c r="X31" s="2">
        <f>U31*W31</f>
        <v>1200</v>
      </c>
      <c r="Y31" s="2"/>
      <c r="Z31" s="2" t="str">
        <f>P31</f>
        <v>LC50</v>
      </c>
      <c r="AA31" s="2">
        <f>VLOOKUP(Z31,Tables!C$5:D$21,2,FALSE)</f>
        <v>5</v>
      </c>
      <c r="AB31" s="2">
        <f>X31/AA31</f>
        <v>240</v>
      </c>
      <c r="AC31" s="2" t="str">
        <f>S31</f>
        <v>Acute</v>
      </c>
      <c r="AD31" s="2">
        <f>VLOOKUP(AC31,Tables!C$24:D$25,2,FALSE)</f>
        <v>2</v>
      </c>
      <c r="AE31" s="2">
        <f>AB31/AD31</f>
        <v>120</v>
      </c>
      <c r="AF31" s="7"/>
      <c r="AG31" s="8" t="str">
        <f>F31</f>
        <v>Aedes aegypti</v>
      </c>
      <c r="AH31" s="2" t="str">
        <f>P31</f>
        <v>LC50</v>
      </c>
      <c r="AI31" s="2" t="str">
        <f>S31</f>
        <v>Acute</v>
      </c>
      <c r="AJ31" s="2"/>
      <c r="AK31" s="2">
        <f>VLOOKUP(SUM(AA31,AD31),Tables!J$5:K$10,2,FALSE)</f>
        <v>4</v>
      </c>
      <c r="AL31" s="65" t="str">
        <f>IF(AK31=MIN($AK$31),"YES!!!","Reject")</f>
        <v>YES!!!</v>
      </c>
      <c r="AM31" s="3" t="str">
        <f>O31</f>
        <v>Mortality</v>
      </c>
      <c r="AN31" s="2" t="s">
        <v>118</v>
      </c>
      <c r="AO31" s="2" t="str">
        <f>CONCATENATE(Q31," ",R31)</f>
        <v>96 Hour</v>
      </c>
      <c r="AP31" s="2" t="s">
        <v>119</v>
      </c>
      <c r="AQ31" s="2"/>
      <c r="AR31" s="2">
        <f>AE31</f>
        <v>120</v>
      </c>
      <c r="AS31" s="2">
        <f>GEOMEAN(AR31)</f>
        <v>120</v>
      </c>
      <c r="AT31" s="3">
        <f>MIN(AS31)</f>
        <v>120</v>
      </c>
      <c r="AU31" s="3">
        <f>MIN(AT31:AT32)</f>
        <v>120</v>
      </c>
      <c r="AV31" s="66" t="s">
        <v>120</v>
      </c>
      <c r="AW31" s="2"/>
      <c r="AX31" s="2"/>
      <c r="AY31" s="2"/>
      <c r="AZ31" s="2" t="str">
        <f>I31</f>
        <v>Macroinvertebrate</v>
      </c>
      <c r="BA31" s="67" t="str">
        <f t="shared" ref="BA31:BC31" si="57">F31</f>
        <v>Aedes aegypti</v>
      </c>
      <c r="BB31" s="2" t="str">
        <f t="shared" si="57"/>
        <v>Arthropoda</v>
      </c>
      <c r="BC31" s="2" t="str">
        <f t="shared" si="57"/>
        <v>Insecta</v>
      </c>
      <c r="BD31" s="2" t="str">
        <f>J31</f>
        <v>Heterotroph</v>
      </c>
      <c r="BE31" s="2">
        <f>AK31</f>
        <v>4</v>
      </c>
      <c r="BF31" s="2">
        <f>AU31</f>
        <v>120</v>
      </c>
      <c r="BG31" s="66" t="s">
        <v>120</v>
      </c>
      <c r="BH31" s="66" t="s">
        <v>120</v>
      </c>
      <c r="BI31" s="2"/>
      <c r="BJ31" s="2"/>
      <c r="BK31" s="2"/>
      <c r="BL31" s="111" t="s">
        <v>110</v>
      </c>
      <c r="BM31" s="123" t="s">
        <v>641</v>
      </c>
      <c r="BN31" s="111" t="s">
        <v>214</v>
      </c>
      <c r="BO31" s="111" t="s">
        <v>215</v>
      </c>
      <c r="BP31" s="111" t="s">
        <v>111</v>
      </c>
      <c r="BQ31" s="111">
        <v>1</v>
      </c>
      <c r="BR31" s="111">
        <v>1.1399999999999999</v>
      </c>
      <c r="BS31" s="110" t="s">
        <v>120</v>
      </c>
      <c r="BT31" s="2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</row>
    <row r="32" spans="1:85" ht="14.25" customHeight="1" thickTop="1" thickBot="1" x14ac:dyDescent="0.3">
      <c r="A32" s="7"/>
      <c r="B32" s="7"/>
      <c r="C32" s="7"/>
      <c r="D32" s="70"/>
      <c r="E32" s="7"/>
      <c r="F32" s="71"/>
      <c r="G32" s="7"/>
      <c r="H32" s="7"/>
      <c r="I32" s="7"/>
      <c r="J32" s="7"/>
      <c r="K32" s="7"/>
      <c r="L32" s="7"/>
      <c r="M32" s="72"/>
      <c r="N32" s="72"/>
      <c r="O32" s="7"/>
      <c r="P32" s="7"/>
      <c r="Q32" s="7"/>
      <c r="R32" s="7"/>
      <c r="S32" s="7"/>
      <c r="T32" s="73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4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2"/>
      <c r="AW32" s="75"/>
      <c r="AX32" s="75"/>
      <c r="AY32" s="75"/>
      <c r="AZ32" s="76"/>
      <c r="BA32" s="77"/>
      <c r="BB32" s="7"/>
      <c r="BC32" s="7"/>
      <c r="BD32" s="7"/>
      <c r="BE32" s="7"/>
      <c r="BF32" s="7"/>
      <c r="BG32" s="7"/>
      <c r="BH32" s="7"/>
      <c r="BI32" s="75"/>
      <c r="BJ32" s="75"/>
      <c r="BK32" s="2"/>
      <c r="BL32" s="111" t="s">
        <v>110</v>
      </c>
      <c r="BM32" s="68" t="s">
        <v>204</v>
      </c>
      <c r="BN32" s="111" t="s">
        <v>179</v>
      </c>
      <c r="BO32" s="111">
        <v>0</v>
      </c>
      <c r="BP32" s="111" t="s">
        <v>111</v>
      </c>
      <c r="BQ32" s="111">
        <v>1</v>
      </c>
      <c r="BR32" s="111">
        <v>1.64</v>
      </c>
      <c r="BS32" s="110" t="s">
        <v>120</v>
      </c>
      <c r="BT32" s="2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</row>
    <row r="33" spans="1:85" ht="14.25" customHeight="1" thickTop="1" thickBot="1" x14ac:dyDescent="0.3">
      <c r="A33" s="2">
        <v>1882</v>
      </c>
      <c r="B33" s="2" t="s">
        <v>206</v>
      </c>
      <c r="C33" s="2"/>
      <c r="D33" s="2"/>
      <c r="E33" s="2" t="s">
        <v>106</v>
      </c>
      <c r="F33" s="62" t="s">
        <v>207</v>
      </c>
      <c r="G33" s="2" t="s">
        <v>201</v>
      </c>
      <c r="H33" s="2" t="s">
        <v>208</v>
      </c>
      <c r="I33" s="2" t="s">
        <v>203</v>
      </c>
      <c r="J33" s="2" t="s">
        <v>152</v>
      </c>
      <c r="K33" s="2" t="s">
        <v>112</v>
      </c>
      <c r="L33" s="2"/>
      <c r="M33" s="63" t="s">
        <v>190</v>
      </c>
      <c r="N33" s="63" t="s">
        <v>190</v>
      </c>
      <c r="O33" s="64" t="s">
        <v>190</v>
      </c>
      <c r="P33" s="2" t="s">
        <v>40</v>
      </c>
      <c r="Q33" s="2">
        <v>96</v>
      </c>
      <c r="R33" s="2" t="s">
        <v>116</v>
      </c>
      <c r="S33" s="2" t="s">
        <v>48</v>
      </c>
      <c r="T33" s="2"/>
      <c r="U33" s="2">
        <v>1.1000000000000001</v>
      </c>
      <c r="V33" s="2" t="s">
        <v>26</v>
      </c>
      <c r="W33" s="2">
        <f>VLOOKUP(V33,Tables!$M$5:$N$8,2,FALSE)</f>
        <v>1000</v>
      </c>
      <c r="X33" s="2">
        <f t="shared" ref="X33:X36" si="58">U33*W33</f>
        <v>1100</v>
      </c>
      <c r="Y33" s="2"/>
      <c r="Z33" s="2" t="str">
        <f t="shared" ref="Z33:Z36" si="59">P33</f>
        <v>LC50</v>
      </c>
      <c r="AA33" s="2">
        <f>VLOOKUP(Z33,Tables!C$5:D$21,2,FALSE)</f>
        <v>5</v>
      </c>
      <c r="AB33" s="2">
        <f t="shared" ref="AB33:AB36" si="60">X33/AA33</f>
        <v>220</v>
      </c>
      <c r="AC33" s="2" t="str">
        <f t="shared" ref="AC33:AC36" si="61">S33</f>
        <v>Acute</v>
      </c>
      <c r="AD33" s="2">
        <f>VLOOKUP(AC33,Tables!C$24:D$25,2,FALSE)</f>
        <v>2</v>
      </c>
      <c r="AE33" s="2">
        <f t="shared" ref="AE33:AE36" si="62">AB33/AD33</f>
        <v>110</v>
      </c>
      <c r="AF33" s="7"/>
      <c r="AG33" s="8" t="str">
        <f t="shared" ref="AG33:AG36" si="63">F33</f>
        <v>Americamysis bahia</v>
      </c>
      <c r="AH33" s="2" t="str">
        <f t="shared" ref="AH33:AH36" si="64">P33</f>
        <v>LC50</v>
      </c>
      <c r="AI33" s="2" t="str">
        <f t="shared" ref="AI33:AI36" si="65">S33</f>
        <v>Acute</v>
      </c>
      <c r="AJ33" s="2"/>
      <c r="AK33" s="2">
        <f>VLOOKUP(SUM(AA33,AD33),Tables!J$5:K$10,2,FALSE)</f>
        <v>4</v>
      </c>
      <c r="AL33" s="65" t="str">
        <f t="shared" ref="AL33:AL36" si="66">IF(AK33=MIN($AK$33:$AK$36),"YES!!!","Reject")</f>
        <v>Reject</v>
      </c>
      <c r="AM33" s="2"/>
      <c r="AN33" s="2"/>
      <c r="AO33" s="2"/>
      <c r="AP33" s="2"/>
      <c r="AQ33" s="2"/>
      <c r="AR33" s="2"/>
      <c r="AS33" s="2"/>
      <c r="AT33" s="2"/>
      <c r="AU33" s="2"/>
      <c r="AV33" s="66" t="s">
        <v>120</v>
      </c>
      <c r="AW33" s="2"/>
      <c r="AX33" s="2"/>
      <c r="AY33" s="2"/>
      <c r="AZ33" s="2"/>
      <c r="BA33" s="67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111" t="s">
        <v>110</v>
      </c>
      <c r="BM33" s="68" t="s">
        <v>205</v>
      </c>
      <c r="BN33" s="111" t="s">
        <v>142</v>
      </c>
      <c r="BO33" s="111" t="s">
        <v>143</v>
      </c>
      <c r="BP33" s="111" t="s">
        <v>111</v>
      </c>
      <c r="BQ33" s="111">
        <v>1</v>
      </c>
      <c r="BR33" s="111">
        <v>0.6845436436049932</v>
      </c>
      <c r="BS33" s="110" t="s">
        <v>120</v>
      </c>
      <c r="BT33" s="2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</row>
    <row r="34" spans="1:85" ht="14.25" customHeight="1" thickTop="1" thickBot="1" x14ac:dyDescent="0.3">
      <c r="A34" s="2">
        <v>12242</v>
      </c>
      <c r="B34" s="2" t="s">
        <v>210</v>
      </c>
      <c r="C34" s="2"/>
      <c r="D34" s="2"/>
      <c r="E34" s="2" t="s">
        <v>106</v>
      </c>
      <c r="F34" s="62" t="s">
        <v>207</v>
      </c>
      <c r="G34" s="2" t="s">
        <v>201</v>
      </c>
      <c r="H34" s="2" t="s">
        <v>208</v>
      </c>
      <c r="I34" s="2" t="s">
        <v>203</v>
      </c>
      <c r="J34" s="2" t="s">
        <v>152</v>
      </c>
      <c r="K34" s="2" t="s">
        <v>211</v>
      </c>
      <c r="L34" s="2"/>
      <c r="M34" s="63" t="s">
        <v>190</v>
      </c>
      <c r="N34" s="63" t="s">
        <v>190</v>
      </c>
      <c r="O34" s="64" t="s">
        <v>190</v>
      </c>
      <c r="P34" s="2" t="s">
        <v>33</v>
      </c>
      <c r="Q34" s="2">
        <v>28</v>
      </c>
      <c r="R34" s="2" t="s">
        <v>156</v>
      </c>
      <c r="S34" s="2" t="s">
        <v>47</v>
      </c>
      <c r="T34" s="2"/>
      <c r="U34" s="2">
        <v>0.56000000000000005</v>
      </c>
      <c r="V34" s="2" t="s">
        <v>26</v>
      </c>
      <c r="W34" s="2">
        <f>VLOOKUP(V34,Tables!$M$5:$N$8,2,FALSE)</f>
        <v>1000</v>
      </c>
      <c r="X34" s="124">
        <f t="shared" si="58"/>
        <v>560</v>
      </c>
      <c r="Y34" s="2"/>
      <c r="Z34" s="2" t="str">
        <f t="shared" si="59"/>
        <v>LOEC</v>
      </c>
      <c r="AA34" s="2">
        <f>VLOOKUP(Z34,Tables!C$5:D$21,2,FALSE)</f>
        <v>2.5</v>
      </c>
      <c r="AB34" s="2">
        <f t="shared" si="60"/>
        <v>224</v>
      </c>
      <c r="AC34" s="2" t="str">
        <f t="shared" si="61"/>
        <v>Chronic</v>
      </c>
      <c r="AD34" s="2">
        <f>VLOOKUP(AC34,Tables!C$24:D$25,2,FALSE)</f>
        <v>1</v>
      </c>
      <c r="AE34" s="2">
        <f t="shared" si="62"/>
        <v>224</v>
      </c>
      <c r="AF34" s="7"/>
      <c r="AG34" s="8" t="str">
        <f t="shared" si="63"/>
        <v>Americamysis bahia</v>
      </c>
      <c r="AH34" s="2" t="str">
        <f t="shared" si="64"/>
        <v>LOEC</v>
      </c>
      <c r="AI34" s="2" t="str">
        <f t="shared" si="65"/>
        <v>Chronic</v>
      </c>
      <c r="AJ34" s="2"/>
      <c r="AK34" s="2">
        <f>VLOOKUP(SUM(AA34,AD34),Tables!J$5:K$10,2,FALSE)</f>
        <v>2</v>
      </c>
      <c r="AL34" s="65" t="str">
        <f t="shared" si="66"/>
        <v>Reject</v>
      </c>
      <c r="AM34" s="2"/>
      <c r="AN34" s="2"/>
      <c r="AO34" s="2"/>
      <c r="AP34" s="2"/>
      <c r="AQ34" s="2"/>
      <c r="AR34" s="2"/>
      <c r="AS34" s="2"/>
      <c r="AT34" s="2"/>
      <c r="AU34" s="2"/>
      <c r="AV34" s="66" t="s">
        <v>120</v>
      </c>
      <c r="AW34" s="2"/>
      <c r="AX34" s="2"/>
      <c r="AY34" s="2"/>
      <c r="AZ34" s="2"/>
      <c r="BA34" s="67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111" t="s">
        <v>172</v>
      </c>
      <c r="BM34" s="68" t="s">
        <v>209</v>
      </c>
      <c r="BN34" s="111" t="s">
        <v>174</v>
      </c>
      <c r="BO34" s="111" t="s">
        <v>175</v>
      </c>
      <c r="BP34" s="111" t="s">
        <v>111</v>
      </c>
      <c r="BQ34" s="111">
        <v>1</v>
      </c>
      <c r="BR34" s="119">
        <v>2.5</v>
      </c>
      <c r="BS34" s="110" t="s">
        <v>120</v>
      </c>
      <c r="BT34" s="2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</row>
    <row r="35" spans="1:85" ht="14.25" customHeight="1" thickTop="1" thickBot="1" x14ac:dyDescent="0.3">
      <c r="A35" s="2">
        <v>1882</v>
      </c>
      <c r="B35" s="2" t="s">
        <v>206</v>
      </c>
      <c r="C35" s="2"/>
      <c r="D35" s="2"/>
      <c r="E35" s="2" t="s">
        <v>106</v>
      </c>
      <c r="F35" s="62" t="s">
        <v>207</v>
      </c>
      <c r="G35" s="2" t="s">
        <v>201</v>
      </c>
      <c r="H35" s="2" t="s">
        <v>208</v>
      </c>
      <c r="I35" s="2" t="s">
        <v>203</v>
      </c>
      <c r="J35" s="2" t="s">
        <v>152</v>
      </c>
      <c r="K35" s="2" t="s">
        <v>112</v>
      </c>
      <c r="L35" s="2"/>
      <c r="M35" s="63" t="s">
        <v>190</v>
      </c>
      <c r="N35" s="63" t="s">
        <v>190</v>
      </c>
      <c r="O35" s="64" t="s">
        <v>190</v>
      </c>
      <c r="P35" s="2" t="s">
        <v>24</v>
      </c>
      <c r="Q35" s="2">
        <v>96</v>
      </c>
      <c r="R35" s="2" t="s">
        <v>116</v>
      </c>
      <c r="S35" s="2" t="s">
        <v>48</v>
      </c>
      <c r="T35" s="2"/>
      <c r="U35" s="2">
        <v>0.6</v>
      </c>
      <c r="V35" s="2" t="s">
        <v>26</v>
      </c>
      <c r="W35" s="2">
        <f>VLOOKUP(V35,Tables!$M$5:$N$8,2,FALSE)</f>
        <v>1000</v>
      </c>
      <c r="X35" s="2">
        <f t="shared" si="58"/>
        <v>600</v>
      </c>
      <c r="Y35" s="2"/>
      <c r="Z35" s="2" t="str">
        <f t="shared" si="59"/>
        <v>NOEL</v>
      </c>
      <c r="AA35" s="2">
        <f>VLOOKUP(Z35,Tables!C$5:D$21,2,FALSE)</f>
        <v>1</v>
      </c>
      <c r="AB35" s="2">
        <f t="shared" si="60"/>
        <v>600</v>
      </c>
      <c r="AC35" s="2" t="str">
        <f t="shared" si="61"/>
        <v>Acute</v>
      </c>
      <c r="AD35" s="2">
        <f>VLOOKUP(AC35,Tables!C$24:D$25,2,FALSE)</f>
        <v>2</v>
      </c>
      <c r="AE35" s="2">
        <f t="shared" si="62"/>
        <v>300</v>
      </c>
      <c r="AF35" s="7"/>
      <c r="AG35" s="8" t="str">
        <f t="shared" si="63"/>
        <v>Americamysis bahia</v>
      </c>
      <c r="AH35" s="2" t="str">
        <f t="shared" si="64"/>
        <v>NOEL</v>
      </c>
      <c r="AI35" s="2" t="str">
        <f t="shared" si="65"/>
        <v>Acute</v>
      </c>
      <c r="AJ35" s="2"/>
      <c r="AK35" s="2">
        <f>VLOOKUP(SUM(AA35,AD35),Tables!J$5:K$10,2,FALSE)</f>
        <v>3</v>
      </c>
      <c r="AL35" s="65" t="str">
        <f t="shared" si="66"/>
        <v>Reject</v>
      </c>
      <c r="AM35" s="2"/>
      <c r="AN35" s="2"/>
      <c r="AO35" s="2"/>
      <c r="AP35" s="2"/>
      <c r="AQ35" s="2"/>
      <c r="AR35" s="2"/>
      <c r="AS35" s="2"/>
      <c r="AT35" s="2"/>
      <c r="AU35" s="2"/>
      <c r="AV35" s="66" t="s">
        <v>120</v>
      </c>
      <c r="AW35" s="2"/>
      <c r="AX35" s="2"/>
      <c r="AY35" s="2"/>
      <c r="AZ35" s="2"/>
      <c r="BA35" s="67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111" t="s">
        <v>110</v>
      </c>
      <c r="BM35" s="68" t="s">
        <v>107</v>
      </c>
      <c r="BN35" s="111" t="s">
        <v>108</v>
      </c>
      <c r="BO35" s="111" t="s">
        <v>109</v>
      </c>
      <c r="BP35" s="111" t="s">
        <v>111</v>
      </c>
      <c r="BQ35" s="111">
        <v>2</v>
      </c>
      <c r="BR35" s="111">
        <v>4.8</v>
      </c>
      <c r="BS35" s="110" t="s">
        <v>120</v>
      </c>
      <c r="BT35" s="2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</row>
    <row r="36" spans="1:85" ht="14.25" customHeight="1" thickTop="1" thickBot="1" x14ac:dyDescent="0.3">
      <c r="A36" s="2">
        <v>12242</v>
      </c>
      <c r="B36" s="2" t="s">
        <v>210</v>
      </c>
      <c r="C36" s="2"/>
      <c r="D36" s="2"/>
      <c r="E36" s="2" t="s">
        <v>106</v>
      </c>
      <c r="F36" s="62" t="s">
        <v>207</v>
      </c>
      <c r="G36" s="2" t="s">
        <v>201</v>
      </c>
      <c r="H36" s="2" t="s">
        <v>208</v>
      </c>
      <c r="I36" s="2" t="s">
        <v>203</v>
      </c>
      <c r="J36" s="2" t="s">
        <v>152</v>
      </c>
      <c r="K36" s="2" t="s">
        <v>211</v>
      </c>
      <c r="L36" s="2"/>
      <c r="M36" s="63" t="s">
        <v>190</v>
      </c>
      <c r="N36" s="63" t="s">
        <v>190</v>
      </c>
      <c r="O36" s="64" t="s">
        <v>190</v>
      </c>
      <c r="P36" s="2" t="s">
        <v>24</v>
      </c>
      <c r="Q36" s="2">
        <v>28</v>
      </c>
      <c r="R36" s="2" t="s">
        <v>156</v>
      </c>
      <c r="S36" s="2" t="s">
        <v>47</v>
      </c>
      <c r="T36" s="2"/>
      <c r="U36" s="2">
        <v>0.27</v>
      </c>
      <c r="V36" s="2" t="s">
        <v>26</v>
      </c>
      <c r="W36" s="2">
        <f>VLOOKUP(V36,Tables!$M$5:$N$8,2,FALSE)</f>
        <v>1000</v>
      </c>
      <c r="X36" s="124">
        <f t="shared" si="58"/>
        <v>270</v>
      </c>
      <c r="Y36" s="2"/>
      <c r="Z36" s="2" t="str">
        <f t="shared" si="59"/>
        <v>NOEL</v>
      </c>
      <c r="AA36" s="2">
        <f>VLOOKUP(Z36,Tables!C$5:D$21,2,FALSE)</f>
        <v>1</v>
      </c>
      <c r="AB36" s="2">
        <f t="shared" si="60"/>
        <v>270</v>
      </c>
      <c r="AC36" s="2" t="str">
        <f t="shared" si="61"/>
        <v>Chronic</v>
      </c>
      <c r="AD36" s="2">
        <f>VLOOKUP(AC36,Tables!C$24:D$25,2,FALSE)</f>
        <v>1</v>
      </c>
      <c r="AE36" s="2">
        <f t="shared" si="62"/>
        <v>270</v>
      </c>
      <c r="AF36" s="7"/>
      <c r="AG36" s="8" t="str">
        <f t="shared" si="63"/>
        <v>Americamysis bahia</v>
      </c>
      <c r="AH36" s="2" t="str">
        <f t="shared" si="64"/>
        <v>NOEL</v>
      </c>
      <c r="AI36" s="2" t="str">
        <f t="shared" si="65"/>
        <v>Chronic</v>
      </c>
      <c r="AJ36" s="2"/>
      <c r="AK36" s="2">
        <f>VLOOKUP(SUM(AA36,AD36),Tables!J$5:K$10,2,FALSE)</f>
        <v>1</v>
      </c>
      <c r="AL36" s="65" t="str">
        <f t="shared" si="66"/>
        <v>YES!!!</v>
      </c>
      <c r="AM36" s="3" t="str">
        <f>O36</f>
        <v>Mortality</v>
      </c>
      <c r="AN36" s="2" t="s">
        <v>118</v>
      </c>
      <c r="AO36" s="2" t="str">
        <f>CONCATENATE(Q36," ",R36)</f>
        <v>28 Day</v>
      </c>
      <c r="AP36" s="2" t="s">
        <v>119</v>
      </c>
      <c r="AQ36" s="2"/>
      <c r="AR36" s="2">
        <f>AE36</f>
        <v>270</v>
      </c>
      <c r="AS36" s="2">
        <f>GEOMEAN(AR36)</f>
        <v>270</v>
      </c>
      <c r="AT36" s="3">
        <f>MIN(AS36)</f>
        <v>270</v>
      </c>
      <c r="AU36" s="3">
        <f>MIN(AT36:AT37)</f>
        <v>270</v>
      </c>
      <c r="AV36" s="66" t="s">
        <v>120</v>
      </c>
      <c r="AW36" s="2"/>
      <c r="AX36" s="2"/>
      <c r="AY36" s="2"/>
      <c r="AZ36" s="2" t="str">
        <f>I36</f>
        <v>Macroinvertebrate</v>
      </c>
      <c r="BA36" s="67" t="str">
        <f t="shared" ref="BA36:BC36" si="67">F36</f>
        <v>Americamysis bahia</v>
      </c>
      <c r="BB36" s="2" t="str">
        <f t="shared" si="67"/>
        <v>Arthropoda</v>
      </c>
      <c r="BC36" s="2" t="str">
        <f t="shared" si="67"/>
        <v>Malacostraca</v>
      </c>
      <c r="BD36" s="2" t="str">
        <f>J36</f>
        <v>Heterotroph</v>
      </c>
      <c r="BE36" s="2">
        <f>AK36</f>
        <v>1</v>
      </c>
      <c r="BF36" s="2">
        <f>AU36</f>
        <v>270</v>
      </c>
      <c r="BG36" s="66" t="s">
        <v>120</v>
      </c>
      <c r="BH36" s="66" t="s">
        <v>120</v>
      </c>
      <c r="BI36" s="2"/>
      <c r="BJ36" s="2"/>
      <c r="BK36" s="2"/>
      <c r="BL36" s="111" t="s">
        <v>110</v>
      </c>
      <c r="BM36" s="68" t="s">
        <v>212</v>
      </c>
      <c r="BN36" s="111" t="s">
        <v>108</v>
      </c>
      <c r="BO36" s="111" t="s">
        <v>109</v>
      </c>
      <c r="BP36" s="111" t="s">
        <v>111</v>
      </c>
      <c r="BQ36" s="111">
        <v>2</v>
      </c>
      <c r="BR36" s="111">
        <v>6.2</v>
      </c>
      <c r="BS36" s="110" t="s">
        <v>120</v>
      </c>
      <c r="BT36" s="2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</row>
    <row r="37" spans="1:85" ht="14.25" customHeight="1" thickTop="1" thickBot="1" x14ac:dyDescent="0.3">
      <c r="A37" s="7"/>
      <c r="B37" s="7"/>
      <c r="C37" s="7"/>
      <c r="D37" s="70"/>
      <c r="E37" s="7"/>
      <c r="F37" s="71"/>
      <c r="G37" s="7"/>
      <c r="H37" s="7"/>
      <c r="I37" s="7"/>
      <c r="J37" s="7"/>
      <c r="K37" s="7"/>
      <c r="L37" s="7"/>
      <c r="M37" s="72"/>
      <c r="N37" s="72"/>
      <c r="O37" s="7"/>
      <c r="P37" s="7"/>
      <c r="Q37" s="7"/>
      <c r="R37" s="7"/>
      <c r="S37" s="7"/>
      <c r="T37" s="73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4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2"/>
      <c r="AW37" s="75"/>
      <c r="AX37" s="75"/>
      <c r="AY37" s="75"/>
      <c r="AZ37" s="76"/>
      <c r="BA37" s="77"/>
      <c r="BB37" s="7"/>
      <c r="BC37" s="7"/>
      <c r="BD37" s="7"/>
      <c r="BE37" s="7"/>
      <c r="BF37" s="7"/>
      <c r="BG37" s="7"/>
      <c r="BH37" s="7"/>
      <c r="BI37" s="75"/>
      <c r="BJ37" s="75"/>
      <c r="BK37" s="2"/>
      <c r="BL37" s="111" t="s">
        <v>110</v>
      </c>
      <c r="BM37" s="123" t="s">
        <v>213</v>
      </c>
      <c r="BN37" s="111" t="s">
        <v>214</v>
      </c>
      <c r="BO37" s="111" t="s">
        <v>215</v>
      </c>
      <c r="BP37" s="111" t="s">
        <v>111</v>
      </c>
      <c r="BQ37" s="111">
        <v>2</v>
      </c>
      <c r="BR37" s="111">
        <v>9.7979589711327115</v>
      </c>
      <c r="BS37" s="110" t="s">
        <v>120</v>
      </c>
      <c r="BT37" s="2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</row>
    <row r="38" spans="1:85" ht="14.25" customHeight="1" thickTop="1" thickBot="1" x14ac:dyDescent="0.3">
      <c r="A38" s="2">
        <v>1873</v>
      </c>
      <c r="B38" s="2" t="s">
        <v>105</v>
      </c>
      <c r="C38" s="2"/>
      <c r="D38" s="2"/>
      <c r="E38" s="2" t="s">
        <v>106</v>
      </c>
      <c r="F38" s="62" t="s">
        <v>212</v>
      </c>
      <c r="G38" s="2" t="s">
        <v>108</v>
      </c>
      <c r="H38" s="2" t="s">
        <v>109</v>
      </c>
      <c r="I38" s="2" t="s">
        <v>110</v>
      </c>
      <c r="J38" s="2" t="s">
        <v>111</v>
      </c>
      <c r="K38" s="2" t="s">
        <v>112</v>
      </c>
      <c r="L38" s="2"/>
      <c r="M38" s="63" t="s">
        <v>113</v>
      </c>
      <c r="N38" s="63" t="s">
        <v>114</v>
      </c>
      <c r="O38" s="64" t="s">
        <v>115</v>
      </c>
      <c r="P38" s="2" t="s">
        <v>38</v>
      </c>
      <c r="Q38" s="2">
        <v>72</v>
      </c>
      <c r="R38" s="2" t="s">
        <v>116</v>
      </c>
      <c r="S38" s="2" t="s">
        <v>47</v>
      </c>
      <c r="T38" s="2"/>
      <c r="U38" s="2" t="s">
        <v>219</v>
      </c>
      <c r="V38" s="2" t="s">
        <v>20</v>
      </c>
      <c r="W38" s="2">
        <f>VLOOKUP(V38,Tables!$M$4:$N$7,2,FALSE)</f>
        <v>1</v>
      </c>
      <c r="X38" s="2">
        <f>U38*W38</f>
        <v>31</v>
      </c>
      <c r="Y38" s="2"/>
      <c r="Z38" s="2" t="str">
        <f>P38</f>
        <v>EC50</v>
      </c>
      <c r="AA38" s="2">
        <f>VLOOKUP(Z38,Tables!C$5:D$21,2,FALSE)</f>
        <v>5</v>
      </c>
      <c r="AB38" s="2">
        <f>X38/AA38</f>
        <v>6.2</v>
      </c>
      <c r="AC38" s="2" t="str">
        <f>S38</f>
        <v>Chronic</v>
      </c>
      <c r="AD38" s="2">
        <f>VLOOKUP(AC38,Tables!C$24:D$25,2,FALSE)</f>
        <v>1</v>
      </c>
      <c r="AE38" s="2">
        <f>AB38/AD38</f>
        <v>6.2</v>
      </c>
      <c r="AF38" s="7"/>
      <c r="AG38" s="8" t="str">
        <f>F38</f>
        <v>Amphora exigua</v>
      </c>
      <c r="AH38" s="2" t="str">
        <f>P38</f>
        <v>EC50</v>
      </c>
      <c r="AI38" s="2" t="str">
        <f>S38</f>
        <v>Chronic</v>
      </c>
      <c r="AJ38" s="2"/>
      <c r="AK38" s="2">
        <f>VLOOKUP(SUM(AA38,AD38),Tables!J$5:K$10,2,FALSE)</f>
        <v>2</v>
      </c>
      <c r="AL38" s="65" t="str">
        <f>IF(AK38=MIN($AK$38),"YES!!!","Reject")</f>
        <v>YES!!!</v>
      </c>
      <c r="AM38" s="3" t="str">
        <f>O38</f>
        <v>Biomass Yield, Growth Rate, AUC</v>
      </c>
      <c r="AN38" s="2" t="s">
        <v>118</v>
      </c>
      <c r="AO38" s="2" t="str">
        <f>CONCATENATE(Q38," ",R38)</f>
        <v>72 Hour</v>
      </c>
      <c r="AP38" s="2" t="s">
        <v>119</v>
      </c>
      <c r="AQ38" s="2"/>
      <c r="AR38" s="2">
        <f>AE38</f>
        <v>6.2</v>
      </c>
      <c r="AS38" s="2">
        <f>GEOMEAN(AR38)</f>
        <v>6.2</v>
      </c>
      <c r="AT38" s="3">
        <f>MIN(AS38)</f>
        <v>6.2</v>
      </c>
      <c r="AU38" s="3">
        <f>MIN(AT38:AT39)</f>
        <v>6.2</v>
      </c>
      <c r="AV38" s="66" t="s">
        <v>120</v>
      </c>
      <c r="AW38" s="2"/>
      <c r="AX38" s="2"/>
      <c r="AY38" s="2"/>
      <c r="AZ38" s="2" t="str">
        <f>I38</f>
        <v>Microalgae</v>
      </c>
      <c r="BA38" s="67" t="str">
        <f t="shared" ref="BA38:BC38" si="68">F38</f>
        <v>Amphora exigua</v>
      </c>
      <c r="BB38" s="2" t="str">
        <f t="shared" si="68"/>
        <v>Bacillariophyta</v>
      </c>
      <c r="BC38" s="2" t="str">
        <f t="shared" si="68"/>
        <v>Bacillariophyceae</v>
      </c>
      <c r="BD38" s="2" t="str">
        <f>J38</f>
        <v>Phototroph</v>
      </c>
      <c r="BE38" s="2">
        <f>AK38</f>
        <v>2</v>
      </c>
      <c r="BF38" s="2">
        <f>AU38</f>
        <v>6.2</v>
      </c>
      <c r="BG38" s="66" t="s">
        <v>120</v>
      </c>
      <c r="BH38" s="66" t="s">
        <v>120</v>
      </c>
      <c r="BI38" s="2"/>
      <c r="BJ38" s="2"/>
      <c r="BK38" s="2"/>
      <c r="BL38" s="111" t="s">
        <v>191</v>
      </c>
      <c r="BM38" s="68" t="s">
        <v>216</v>
      </c>
      <c r="BN38" s="111" t="s">
        <v>217</v>
      </c>
      <c r="BO38" s="111" t="s">
        <v>218</v>
      </c>
      <c r="BP38" s="111" t="s">
        <v>111</v>
      </c>
      <c r="BQ38" s="111">
        <v>2</v>
      </c>
      <c r="BR38" s="111">
        <v>0.67999999999999994</v>
      </c>
      <c r="BS38" s="110" t="s">
        <v>120</v>
      </c>
      <c r="BT38" s="2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</row>
    <row r="39" spans="1:85" ht="14.25" customHeight="1" thickTop="1" thickBot="1" x14ac:dyDescent="0.3">
      <c r="A39" s="7"/>
      <c r="B39" s="7"/>
      <c r="C39" s="7"/>
      <c r="D39" s="70"/>
      <c r="E39" s="7"/>
      <c r="F39" s="71"/>
      <c r="G39" s="7"/>
      <c r="H39" s="7"/>
      <c r="I39" s="7"/>
      <c r="J39" s="7"/>
      <c r="K39" s="7"/>
      <c r="L39" s="7"/>
      <c r="M39" s="72"/>
      <c r="N39" s="72"/>
      <c r="O39" s="7"/>
      <c r="P39" s="7"/>
      <c r="Q39" s="7"/>
      <c r="R39" s="7"/>
      <c r="S39" s="7"/>
      <c r="T39" s="73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4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2"/>
      <c r="AW39" s="75"/>
      <c r="AX39" s="75"/>
      <c r="AY39" s="75"/>
      <c r="AZ39" s="76"/>
      <c r="BA39" s="77"/>
      <c r="BB39" s="7"/>
      <c r="BC39" s="7"/>
      <c r="BD39" s="7"/>
      <c r="BE39" s="7"/>
      <c r="BF39" s="7"/>
      <c r="BG39" s="7"/>
      <c r="BH39" s="7"/>
      <c r="BI39" s="75"/>
      <c r="BJ39" s="75"/>
      <c r="BK39" s="2"/>
      <c r="BL39" s="111" t="s">
        <v>110</v>
      </c>
      <c r="BM39" s="68" t="s">
        <v>220</v>
      </c>
      <c r="BN39" s="111" t="s">
        <v>108</v>
      </c>
      <c r="BO39" s="111" t="s">
        <v>136</v>
      </c>
      <c r="BP39" s="111" t="s">
        <v>111</v>
      </c>
      <c r="BQ39" s="111">
        <v>2</v>
      </c>
      <c r="BR39" s="111">
        <v>7.2</v>
      </c>
      <c r="BS39" s="110" t="s">
        <v>120</v>
      </c>
      <c r="BT39" s="2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</row>
    <row r="40" spans="1:85" ht="14.25" customHeight="1" thickTop="1" thickBot="1" x14ac:dyDescent="0.3">
      <c r="A40" s="2">
        <v>627</v>
      </c>
      <c r="B40" s="2">
        <v>175</v>
      </c>
      <c r="C40" s="3"/>
      <c r="D40" s="91" t="s">
        <v>222</v>
      </c>
      <c r="E40" s="2" t="s">
        <v>121</v>
      </c>
      <c r="F40" s="62" t="s">
        <v>213</v>
      </c>
      <c r="G40" s="2" t="s">
        <v>214</v>
      </c>
      <c r="H40" s="2" t="s">
        <v>215</v>
      </c>
      <c r="I40" s="2" t="s">
        <v>110</v>
      </c>
      <c r="J40" s="2" t="s">
        <v>111</v>
      </c>
      <c r="K40" s="2" t="s">
        <v>112</v>
      </c>
      <c r="L40" s="2"/>
      <c r="M40" s="63" t="s">
        <v>223</v>
      </c>
      <c r="N40" s="63" t="s">
        <v>154</v>
      </c>
      <c r="O40" s="64" t="s">
        <v>155</v>
      </c>
      <c r="P40" s="2" t="s">
        <v>38</v>
      </c>
      <c r="Q40" s="2">
        <v>12</v>
      </c>
      <c r="R40" s="2" t="s">
        <v>156</v>
      </c>
      <c r="S40" s="2" t="s">
        <v>47</v>
      </c>
      <c r="T40" s="2"/>
      <c r="U40" s="2">
        <v>0.08</v>
      </c>
      <c r="V40" s="2" t="s">
        <v>23</v>
      </c>
      <c r="W40" s="2">
        <f>VLOOKUP(V40,Tables!$M$4:$N$7,2,FALSE)</f>
        <v>1000</v>
      </c>
      <c r="X40" s="2">
        <f t="shared" ref="X40:X41" si="69">U40*W40</f>
        <v>80</v>
      </c>
      <c r="Y40" s="2"/>
      <c r="Z40" s="2" t="str">
        <f t="shared" ref="Z40:Z41" si="70">P40</f>
        <v>EC50</v>
      </c>
      <c r="AA40" s="2">
        <f>VLOOKUP(Z40,Tables!C$5:D$21,2,FALSE)</f>
        <v>5</v>
      </c>
      <c r="AB40" s="2">
        <f t="shared" ref="AB40:AB41" si="71">X40/AA40</f>
        <v>16</v>
      </c>
      <c r="AC40" s="2" t="str">
        <f t="shared" ref="AC40:AC41" si="72">S40</f>
        <v>Chronic</v>
      </c>
      <c r="AD40" s="2">
        <f>VLOOKUP(AC40,Tables!C$24:D$25,2,FALSE)</f>
        <v>1</v>
      </c>
      <c r="AE40" s="2">
        <f t="shared" ref="AE40:AE41" si="73">AB40/AD40</f>
        <v>16</v>
      </c>
      <c r="AF40" s="7"/>
      <c r="AG40" s="8" t="str">
        <f t="shared" ref="AG40:AG41" si="74">F40</f>
        <v>Anabaena variabilis</v>
      </c>
      <c r="AH40" s="2" t="str">
        <f t="shared" ref="AH40:AH41" si="75">P40</f>
        <v>EC50</v>
      </c>
      <c r="AI40" s="2" t="str">
        <f t="shared" ref="AI40:AI41" si="76">S40</f>
        <v>Chronic</v>
      </c>
      <c r="AJ40" s="2"/>
      <c r="AK40" s="2">
        <f>VLOOKUP(SUM(AA40,AD40),Tables!J$5:K$10,2,FALSE)</f>
        <v>2</v>
      </c>
      <c r="AL40" s="65" t="str">
        <f t="shared" ref="AL40:AL41" si="77">IF(AK40=MIN($AK$40:$AK$41),"YES!!!","Reject")</f>
        <v>YES!!!</v>
      </c>
      <c r="AM40" s="3" t="str">
        <f t="shared" ref="AM40:AM41" si="78">O40</f>
        <v>Fluorescence</v>
      </c>
      <c r="AN40" s="2" t="s">
        <v>118</v>
      </c>
      <c r="AO40" s="2" t="str">
        <f t="shared" ref="AO40:AO41" si="79">CONCATENATE(Q40," ",R40)</f>
        <v>12 Day</v>
      </c>
      <c r="AP40" s="2" t="s">
        <v>119</v>
      </c>
      <c r="AQ40" s="2"/>
      <c r="AR40" s="2">
        <f t="shared" ref="AR40:AR41" si="80">AE40</f>
        <v>16</v>
      </c>
      <c r="AS40" s="2">
        <f>GEOMEAN(AR40:AR41)</f>
        <v>9.7979589711327115</v>
      </c>
      <c r="AT40" s="3">
        <f>MIN(AS40)</f>
        <v>9.7979589711327115</v>
      </c>
      <c r="AU40" s="3">
        <f>MIN(AT40:AT42)</f>
        <v>9.7979589711327115</v>
      </c>
      <c r="AV40" s="66" t="s">
        <v>120</v>
      </c>
      <c r="AW40" s="2"/>
      <c r="AX40" s="2"/>
      <c r="AY40" s="2"/>
      <c r="AZ40" s="2" t="str">
        <f>I40</f>
        <v>Microalgae</v>
      </c>
      <c r="BA40" s="67" t="str">
        <f t="shared" ref="BA40:BC40" si="81">F40</f>
        <v>Anabaena variabilis</v>
      </c>
      <c r="BB40" s="2" t="str">
        <f t="shared" si="81"/>
        <v>Cyanobacteria</v>
      </c>
      <c r="BC40" s="2" t="str">
        <f t="shared" si="81"/>
        <v>Cyanophyceae</v>
      </c>
      <c r="BD40" s="2" t="str">
        <f>J40</f>
        <v>Phototroph</v>
      </c>
      <c r="BE40" s="2">
        <f>AK40</f>
        <v>2</v>
      </c>
      <c r="BF40" s="2">
        <f>AU40</f>
        <v>9.7979589711327115</v>
      </c>
      <c r="BG40" s="66" t="s">
        <v>120</v>
      </c>
      <c r="BH40" s="66" t="s">
        <v>120</v>
      </c>
      <c r="BI40" s="2"/>
      <c r="BJ40" s="2"/>
      <c r="BK40" s="2"/>
      <c r="BL40" s="111" t="s">
        <v>110</v>
      </c>
      <c r="BM40" s="123" t="s">
        <v>643</v>
      </c>
      <c r="BN40" s="111" t="s">
        <v>179</v>
      </c>
      <c r="BO40" s="111" t="s">
        <v>197</v>
      </c>
      <c r="BP40" s="111" t="s">
        <v>111</v>
      </c>
      <c r="BQ40" s="111">
        <v>2</v>
      </c>
      <c r="BR40" s="111">
        <v>0.47000000000000003</v>
      </c>
      <c r="BS40" s="110" t="s">
        <v>120</v>
      </c>
      <c r="BT40" s="2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</row>
    <row r="41" spans="1:85" ht="14.25" customHeight="1" thickTop="1" thickBot="1" x14ac:dyDescent="0.3">
      <c r="A41" s="2">
        <v>627</v>
      </c>
      <c r="B41" s="2">
        <v>175</v>
      </c>
      <c r="C41" s="3"/>
      <c r="D41" s="91" t="s">
        <v>225</v>
      </c>
      <c r="E41" s="2" t="s">
        <v>121</v>
      </c>
      <c r="F41" s="62" t="s">
        <v>213</v>
      </c>
      <c r="G41" s="2" t="s">
        <v>214</v>
      </c>
      <c r="H41" s="2" t="s">
        <v>215</v>
      </c>
      <c r="I41" s="2" t="s">
        <v>110</v>
      </c>
      <c r="J41" s="2" t="s">
        <v>111</v>
      </c>
      <c r="K41" s="2" t="s">
        <v>112</v>
      </c>
      <c r="L41" s="2"/>
      <c r="M41" s="63" t="s">
        <v>223</v>
      </c>
      <c r="N41" s="63" t="s">
        <v>154</v>
      </c>
      <c r="O41" s="64" t="s">
        <v>155</v>
      </c>
      <c r="P41" s="2" t="s">
        <v>38</v>
      </c>
      <c r="Q41" s="2">
        <v>12</v>
      </c>
      <c r="R41" s="2" t="s">
        <v>156</v>
      </c>
      <c r="S41" s="2" t="s">
        <v>47</v>
      </c>
      <c r="T41" s="2"/>
      <c r="U41" s="2">
        <v>0.03</v>
      </c>
      <c r="V41" s="2" t="s">
        <v>23</v>
      </c>
      <c r="W41" s="2">
        <f>VLOOKUP(V41,Tables!$M$4:$N$7,2,FALSE)</f>
        <v>1000</v>
      </c>
      <c r="X41" s="2">
        <f t="shared" si="69"/>
        <v>30</v>
      </c>
      <c r="Y41" s="2"/>
      <c r="Z41" s="2" t="str">
        <f t="shared" si="70"/>
        <v>EC50</v>
      </c>
      <c r="AA41" s="2">
        <f>VLOOKUP(Z41,Tables!C$5:D$21,2,FALSE)</f>
        <v>5</v>
      </c>
      <c r="AB41" s="2">
        <f t="shared" si="71"/>
        <v>6</v>
      </c>
      <c r="AC41" s="2" t="str">
        <f t="shared" si="72"/>
        <v>Chronic</v>
      </c>
      <c r="AD41" s="2">
        <f>VLOOKUP(AC41,Tables!C$24:D$25,2,FALSE)</f>
        <v>1</v>
      </c>
      <c r="AE41" s="2">
        <f t="shared" si="73"/>
        <v>6</v>
      </c>
      <c r="AF41" s="7"/>
      <c r="AG41" s="8" t="str">
        <f t="shared" si="74"/>
        <v>Anabaena variabilis</v>
      </c>
      <c r="AH41" s="2" t="str">
        <f t="shared" si="75"/>
        <v>EC50</v>
      </c>
      <c r="AI41" s="2" t="str">
        <f t="shared" si="76"/>
        <v>Chronic</v>
      </c>
      <c r="AJ41" s="2"/>
      <c r="AK41" s="2">
        <f>VLOOKUP(SUM(AA41,AD41),Tables!J$5:K$10,2,FALSE)</f>
        <v>2</v>
      </c>
      <c r="AL41" s="65" t="str">
        <f t="shared" si="77"/>
        <v>YES!!!</v>
      </c>
      <c r="AM41" s="3" t="str">
        <f t="shared" si="78"/>
        <v>Fluorescence</v>
      </c>
      <c r="AN41" s="2" t="s">
        <v>118</v>
      </c>
      <c r="AO41" s="2" t="str">
        <f t="shared" si="79"/>
        <v>12 Day</v>
      </c>
      <c r="AP41" s="2" t="s">
        <v>119</v>
      </c>
      <c r="AQ41" s="2"/>
      <c r="AR41" s="2">
        <f t="shared" si="80"/>
        <v>6</v>
      </c>
      <c r="AS41" s="2"/>
      <c r="AT41" s="3"/>
      <c r="AU41" s="3"/>
      <c r="AV41" s="66" t="s">
        <v>120</v>
      </c>
      <c r="AW41" s="2"/>
      <c r="AX41" s="2"/>
      <c r="AY41" s="2"/>
      <c r="AZ41" s="2"/>
      <c r="BA41" s="67"/>
      <c r="BB41" s="2"/>
      <c r="BC41" s="2"/>
      <c r="BD41" s="2"/>
      <c r="BE41" s="2"/>
      <c r="BF41" s="2"/>
      <c r="BG41" s="88"/>
      <c r="BH41" s="2"/>
      <c r="BI41" s="2"/>
      <c r="BJ41" s="2"/>
      <c r="BK41" s="2"/>
      <c r="BL41" s="111" t="s">
        <v>110</v>
      </c>
      <c r="BM41" s="68" t="s">
        <v>221</v>
      </c>
      <c r="BN41" s="111" t="s">
        <v>108</v>
      </c>
      <c r="BO41" s="111" t="s">
        <v>136</v>
      </c>
      <c r="BP41" s="111" t="s">
        <v>111</v>
      </c>
      <c r="BQ41" s="111">
        <v>2</v>
      </c>
      <c r="BR41" s="111">
        <v>7.8</v>
      </c>
      <c r="BS41" s="110" t="s">
        <v>120</v>
      </c>
      <c r="BT41" s="2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</row>
    <row r="42" spans="1:85" ht="14.25" customHeight="1" thickTop="1" thickBot="1" x14ac:dyDescent="0.3">
      <c r="A42" s="7"/>
      <c r="B42" s="7"/>
      <c r="C42" s="7"/>
      <c r="D42" s="70"/>
      <c r="E42" s="7"/>
      <c r="F42" s="71"/>
      <c r="G42" s="7"/>
      <c r="H42" s="7"/>
      <c r="I42" s="7"/>
      <c r="J42" s="7"/>
      <c r="K42" s="7"/>
      <c r="L42" s="7"/>
      <c r="M42" s="72"/>
      <c r="N42" s="72"/>
      <c r="O42" s="7"/>
      <c r="P42" s="7"/>
      <c r="Q42" s="7"/>
      <c r="R42" s="7"/>
      <c r="S42" s="7"/>
      <c r="T42" s="73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4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2"/>
      <c r="AW42" s="75"/>
      <c r="AX42" s="75"/>
      <c r="AY42" s="75"/>
      <c r="AZ42" s="76"/>
      <c r="BA42" s="77"/>
      <c r="BB42" s="7"/>
      <c r="BC42" s="7"/>
      <c r="BD42" s="7"/>
      <c r="BE42" s="7"/>
      <c r="BF42" s="7"/>
      <c r="BG42" s="7"/>
      <c r="BH42" s="7"/>
      <c r="BI42" s="75"/>
      <c r="BJ42" s="75"/>
      <c r="BK42" s="2"/>
      <c r="BL42" s="111" t="s">
        <v>110</v>
      </c>
      <c r="BM42" s="68" t="s">
        <v>224</v>
      </c>
      <c r="BN42" s="111" t="s">
        <v>179</v>
      </c>
      <c r="BO42" s="111" t="s">
        <v>197</v>
      </c>
      <c r="BP42" s="111" t="s">
        <v>111</v>
      </c>
      <c r="BQ42" s="111">
        <v>2</v>
      </c>
      <c r="BR42" s="119">
        <v>1.6723635968293498</v>
      </c>
      <c r="BS42" s="110" t="s">
        <v>120</v>
      </c>
      <c r="BT42" s="2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</row>
    <row r="43" spans="1:85" ht="14.25" customHeight="1" thickTop="1" thickBot="1" x14ac:dyDescent="0.3">
      <c r="A43" s="2" t="s">
        <v>228</v>
      </c>
      <c r="B43" s="2" t="s">
        <v>229</v>
      </c>
      <c r="C43" s="2"/>
      <c r="D43" s="2"/>
      <c r="E43" s="2" t="s">
        <v>106</v>
      </c>
      <c r="F43" s="62" t="s">
        <v>230</v>
      </c>
      <c r="G43" s="2" t="s">
        <v>201</v>
      </c>
      <c r="H43" s="2" t="s">
        <v>231</v>
      </c>
      <c r="I43" s="2" t="s">
        <v>203</v>
      </c>
      <c r="J43" s="2" t="s">
        <v>152</v>
      </c>
      <c r="K43" s="2" t="s">
        <v>232</v>
      </c>
      <c r="L43" s="2"/>
      <c r="M43" s="63" t="s">
        <v>190</v>
      </c>
      <c r="N43" s="63" t="s">
        <v>190</v>
      </c>
      <c r="O43" s="64" t="s">
        <v>190</v>
      </c>
      <c r="P43" s="2" t="s">
        <v>40</v>
      </c>
      <c r="Q43" s="2">
        <v>24</v>
      </c>
      <c r="R43" s="2" t="s">
        <v>116</v>
      </c>
      <c r="S43" s="2" t="s">
        <v>48</v>
      </c>
      <c r="T43" s="2"/>
      <c r="U43" s="2">
        <v>12.01</v>
      </c>
      <c r="V43" s="2" t="s">
        <v>23</v>
      </c>
      <c r="W43" s="2">
        <f>VLOOKUP(V43,Tables!$M$4:$N$7,2,FALSE)</f>
        <v>1000</v>
      </c>
      <c r="X43" s="2">
        <f>U43*W43</f>
        <v>12010</v>
      </c>
      <c r="Y43" s="2"/>
      <c r="Z43" s="2" t="str">
        <f>P43</f>
        <v>LC50</v>
      </c>
      <c r="AA43" s="2">
        <f>VLOOKUP(Z43,Tables!C$5:D$21,2,FALSE)</f>
        <v>5</v>
      </c>
      <c r="AB43" s="2">
        <f>X43/AA43</f>
        <v>2402</v>
      </c>
      <c r="AC43" s="2" t="str">
        <f>S43</f>
        <v>Acute</v>
      </c>
      <c r="AD43" s="2">
        <f>VLOOKUP(AC43,Tables!C$24:D$25,2,FALSE)</f>
        <v>2</v>
      </c>
      <c r="AE43" s="2">
        <f>AB43/AD43</f>
        <v>1201</v>
      </c>
      <c r="AF43" s="7"/>
      <c r="AG43" s="8" t="str">
        <f>F43</f>
        <v>Artemia salina</v>
      </c>
      <c r="AH43" s="2" t="str">
        <f>P43</f>
        <v>LC50</v>
      </c>
      <c r="AI43" s="2" t="str">
        <f>S43</f>
        <v>Acute</v>
      </c>
      <c r="AJ43" s="2"/>
      <c r="AK43" s="2">
        <f>VLOOKUP(SUM(AA43,AD43),Tables!J$5:K$10,2,FALSE)</f>
        <v>4</v>
      </c>
      <c r="AL43" s="65" t="str">
        <f>IF(AK43=MIN($AK$43),"YES!!!","Reject")</f>
        <v>YES!!!</v>
      </c>
      <c r="AM43" s="3" t="str">
        <f>O43</f>
        <v>Mortality</v>
      </c>
      <c r="AN43" s="2" t="s">
        <v>118</v>
      </c>
      <c r="AO43" s="2" t="str">
        <f>CONCATENATE(Q43," ",R43)</f>
        <v>24 Hour</v>
      </c>
      <c r="AP43" s="2" t="s">
        <v>119</v>
      </c>
      <c r="AQ43" s="2"/>
      <c r="AR43" s="2">
        <f>AE43</f>
        <v>1201</v>
      </c>
      <c r="AS43" s="2">
        <f>GEOMEAN(AR43)</f>
        <v>1201</v>
      </c>
      <c r="AT43" s="3">
        <f>MIN(AS43)</f>
        <v>1201</v>
      </c>
      <c r="AU43" s="3">
        <f>MIN(AT43:AT44)</f>
        <v>1201</v>
      </c>
      <c r="AV43" s="66" t="s">
        <v>120</v>
      </c>
      <c r="AW43" s="2"/>
      <c r="AX43" s="2"/>
      <c r="AY43" s="2"/>
      <c r="AZ43" s="2" t="str">
        <f>I43</f>
        <v>Macroinvertebrate</v>
      </c>
      <c r="BA43" s="67" t="str">
        <f t="shared" ref="BA43:BC43" si="82">F43</f>
        <v>Artemia salina</v>
      </c>
      <c r="BB43" s="2" t="str">
        <f t="shared" si="82"/>
        <v>Arthropoda</v>
      </c>
      <c r="BC43" s="2" t="str">
        <f t="shared" si="82"/>
        <v>Branchiopoda</v>
      </c>
      <c r="BD43" s="2" t="str">
        <f>J43</f>
        <v>Heterotroph</v>
      </c>
      <c r="BE43" s="2">
        <f>AK43</f>
        <v>4</v>
      </c>
      <c r="BF43" s="2">
        <f>AU43</f>
        <v>1201</v>
      </c>
      <c r="BG43" s="66" t="s">
        <v>120</v>
      </c>
      <c r="BH43" s="66" t="s">
        <v>120</v>
      </c>
      <c r="BI43" s="2"/>
      <c r="BJ43" s="2"/>
      <c r="BK43" s="2"/>
      <c r="BL43" s="111" t="s">
        <v>110</v>
      </c>
      <c r="BM43" s="123" t="s">
        <v>226</v>
      </c>
      <c r="BN43" s="111" t="s">
        <v>108</v>
      </c>
      <c r="BO43" s="111" t="s">
        <v>109</v>
      </c>
      <c r="BP43" s="111" t="s">
        <v>111</v>
      </c>
      <c r="BQ43" s="111">
        <v>2</v>
      </c>
      <c r="BR43" s="111">
        <v>18.2</v>
      </c>
      <c r="BS43" s="110" t="s">
        <v>120</v>
      </c>
      <c r="BT43" s="2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</row>
    <row r="44" spans="1:85" ht="14.25" customHeight="1" thickTop="1" thickBot="1" x14ac:dyDescent="0.3">
      <c r="A44" s="7"/>
      <c r="B44" s="7"/>
      <c r="C44" s="7"/>
      <c r="D44" s="70"/>
      <c r="E44" s="7"/>
      <c r="F44" s="71"/>
      <c r="G44" s="7"/>
      <c r="H44" s="7"/>
      <c r="I44" s="7"/>
      <c r="J44" s="7"/>
      <c r="K44" s="7"/>
      <c r="L44" s="7"/>
      <c r="M44" s="72"/>
      <c r="N44" s="72"/>
      <c r="O44" s="7"/>
      <c r="P44" s="7"/>
      <c r="Q44" s="7"/>
      <c r="R44" s="7"/>
      <c r="S44" s="7"/>
      <c r="T44" s="73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4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2"/>
      <c r="AW44" s="75"/>
      <c r="AX44" s="75"/>
      <c r="AY44" s="75"/>
      <c r="AZ44" s="76"/>
      <c r="BA44" s="77"/>
      <c r="BB44" s="7"/>
      <c r="BC44" s="7"/>
      <c r="BD44" s="7"/>
      <c r="BE44" s="7"/>
      <c r="BF44" s="7"/>
      <c r="BG44" s="7"/>
      <c r="BH44" s="7"/>
      <c r="BI44" s="75"/>
      <c r="BJ44" s="75"/>
      <c r="BK44" s="2"/>
      <c r="BL44" s="111" t="s">
        <v>110</v>
      </c>
      <c r="BM44" s="123" t="s">
        <v>227</v>
      </c>
      <c r="BN44" s="111" t="s">
        <v>108</v>
      </c>
      <c r="BO44" s="111" t="s">
        <v>159</v>
      </c>
      <c r="BP44" s="111" t="s">
        <v>111</v>
      </c>
      <c r="BQ44" s="111">
        <v>2</v>
      </c>
      <c r="BR44" s="111">
        <v>42</v>
      </c>
      <c r="BS44" s="110" t="s">
        <v>120</v>
      </c>
      <c r="BT44" s="2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</row>
    <row r="45" spans="1:85" ht="14.25" customHeight="1" thickTop="1" thickBot="1" x14ac:dyDescent="0.3">
      <c r="A45" s="2" t="s">
        <v>199</v>
      </c>
      <c r="B45" s="2">
        <v>200666</v>
      </c>
      <c r="C45" s="2"/>
      <c r="D45" s="2"/>
      <c r="E45" s="2" t="s">
        <v>121</v>
      </c>
      <c r="F45" s="62" t="s">
        <v>235</v>
      </c>
      <c r="G45" s="2" t="s">
        <v>201</v>
      </c>
      <c r="H45" s="2" t="s">
        <v>208</v>
      </c>
      <c r="I45" s="2" t="s">
        <v>203</v>
      </c>
      <c r="J45" s="2" t="s">
        <v>152</v>
      </c>
      <c r="K45" s="2" t="s">
        <v>112</v>
      </c>
      <c r="L45" s="2"/>
      <c r="M45" s="63" t="s">
        <v>190</v>
      </c>
      <c r="N45" s="63" t="s">
        <v>190</v>
      </c>
      <c r="O45" s="64" t="s">
        <v>190</v>
      </c>
      <c r="P45" s="2" t="s">
        <v>40</v>
      </c>
      <c r="Q45" s="2">
        <v>96</v>
      </c>
      <c r="R45" s="2" t="s">
        <v>116</v>
      </c>
      <c r="S45" s="2" t="s">
        <v>48</v>
      </c>
      <c r="T45" s="2"/>
      <c r="U45" s="2">
        <v>15500</v>
      </c>
      <c r="V45" s="2" t="s">
        <v>17</v>
      </c>
      <c r="W45" s="2">
        <f>VLOOKUP(V45,Tables!$M$4:$N$7,2,FALSE)</f>
        <v>1</v>
      </c>
      <c r="X45" s="2">
        <f>U45*W45</f>
        <v>15500</v>
      </c>
      <c r="Y45" s="2"/>
      <c r="Z45" s="2" t="str">
        <f>P45</f>
        <v>LC50</v>
      </c>
      <c r="AA45" s="2">
        <f>VLOOKUP(Z45,Tables!C$5:D$21,2,FALSE)</f>
        <v>5</v>
      </c>
      <c r="AB45" s="2">
        <f>X45/AA45</f>
        <v>3100</v>
      </c>
      <c r="AC45" s="2" t="str">
        <f>S45</f>
        <v>Acute</v>
      </c>
      <c r="AD45" s="2">
        <f>VLOOKUP(AC45,Tables!C$24:D$25,2,FALSE)</f>
        <v>2</v>
      </c>
      <c r="AE45" s="2">
        <f>AB45/AD45</f>
        <v>1550</v>
      </c>
      <c r="AF45" s="7"/>
      <c r="AG45" s="8" t="str">
        <f>F45</f>
        <v>Asellus brevicaudus</v>
      </c>
      <c r="AH45" s="2" t="str">
        <f>P45</f>
        <v>LC50</v>
      </c>
      <c r="AI45" s="2" t="str">
        <f>S45</f>
        <v>Acute</v>
      </c>
      <c r="AJ45" s="2"/>
      <c r="AK45" s="2">
        <f>VLOOKUP(SUM(AA45,AD45),Tables!J$5:K$10,2,FALSE)</f>
        <v>4</v>
      </c>
      <c r="AL45" s="65" t="str">
        <f>IF(AK45=MIN($AK$45),"YES!!!","Reject")</f>
        <v>YES!!!</v>
      </c>
      <c r="AM45" s="3" t="str">
        <f>O45</f>
        <v>Mortality</v>
      </c>
      <c r="AN45" s="2" t="s">
        <v>118</v>
      </c>
      <c r="AO45" s="2" t="str">
        <f>CONCATENATE(Q45," ",R45)</f>
        <v>96 Hour</v>
      </c>
      <c r="AP45" s="2" t="s">
        <v>119</v>
      </c>
      <c r="AQ45" s="2"/>
      <c r="AR45" s="2">
        <f>AE45</f>
        <v>1550</v>
      </c>
      <c r="AS45" s="2">
        <f>GEOMEAN(AR45)</f>
        <v>1550</v>
      </c>
      <c r="AT45" s="3">
        <f>MIN(AS45)</f>
        <v>1550</v>
      </c>
      <c r="AU45" s="3">
        <f>MIN(AT45:AT46)</f>
        <v>1550</v>
      </c>
      <c r="AV45" s="66" t="s">
        <v>120</v>
      </c>
      <c r="AW45" s="2"/>
      <c r="AX45" s="2"/>
      <c r="AY45" s="2"/>
      <c r="AZ45" s="2" t="str">
        <f>I45</f>
        <v>Macroinvertebrate</v>
      </c>
      <c r="BA45" s="67" t="str">
        <f t="shared" ref="BA45:BC45" si="83">F45</f>
        <v>Asellus brevicaudus</v>
      </c>
      <c r="BB45" s="2" t="str">
        <f t="shared" si="83"/>
        <v>Arthropoda</v>
      </c>
      <c r="BC45" s="2" t="str">
        <f t="shared" si="83"/>
        <v>Malacostraca</v>
      </c>
      <c r="BD45" s="2" t="str">
        <f>J45</f>
        <v>Heterotroph</v>
      </c>
      <c r="BE45" s="2">
        <f>AK45</f>
        <v>4</v>
      </c>
      <c r="BF45" s="2">
        <f>AU45</f>
        <v>1550</v>
      </c>
      <c r="BG45" s="66" t="s">
        <v>120</v>
      </c>
      <c r="BH45" s="66" t="s">
        <v>120</v>
      </c>
      <c r="BI45" s="2"/>
      <c r="BJ45" s="2"/>
      <c r="BK45" s="2"/>
      <c r="BL45" s="111" t="s">
        <v>110</v>
      </c>
      <c r="BM45" s="123" t="s">
        <v>233</v>
      </c>
      <c r="BN45" s="111" t="s">
        <v>108</v>
      </c>
      <c r="BO45" s="111" t="s">
        <v>109</v>
      </c>
      <c r="BP45" s="111" t="s">
        <v>111</v>
      </c>
      <c r="BQ45" s="111">
        <v>2</v>
      </c>
      <c r="BR45" s="111">
        <v>89.6</v>
      </c>
      <c r="BS45" s="110" t="s">
        <v>120</v>
      </c>
      <c r="BT45" s="2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</row>
    <row r="46" spans="1:85" ht="14.25" customHeight="1" thickTop="1" thickBot="1" x14ac:dyDescent="0.3">
      <c r="A46" s="7"/>
      <c r="B46" s="7"/>
      <c r="C46" s="7"/>
      <c r="D46" s="70"/>
      <c r="E46" s="7"/>
      <c r="F46" s="71"/>
      <c r="G46" s="7"/>
      <c r="H46" s="7"/>
      <c r="I46" s="7"/>
      <c r="J46" s="7"/>
      <c r="K46" s="7"/>
      <c r="L46" s="7"/>
      <c r="M46" s="72"/>
      <c r="N46" s="72"/>
      <c r="O46" s="7"/>
      <c r="P46" s="7"/>
      <c r="Q46" s="7"/>
      <c r="R46" s="7"/>
      <c r="S46" s="7"/>
      <c r="T46" s="73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4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2"/>
      <c r="AW46" s="75"/>
      <c r="AX46" s="75"/>
      <c r="AY46" s="75"/>
      <c r="AZ46" s="76"/>
      <c r="BA46" s="77"/>
      <c r="BB46" s="7"/>
      <c r="BC46" s="7"/>
      <c r="BD46" s="7"/>
      <c r="BE46" s="7"/>
      <c r="BF46" s="7"/>
      <c r="BG46" s="7"/>
      <c r="BH46" s="7"/>
      <c r="BI46" s="75"/>
      <c r="BJ46" s="75"/>
      <c r="BK46" s="2"/>
      <c r="BL46" s="111" t="s">
        <v>172</v>
      </c>
      <c r="BM46" s="123" t="s">
        <v>234</v>
      </c>
      <c r="BN46" s="111" t="s">
        <v>174</v>
      </c>
      <c r="BO46" s="111" t="s">
        <v>175</v>
      </c>
      <c r="BP46" s="111" t="s">
        <v>111</v>
      </c>
      <c r="BQ46" s="111">
        <v>2</v>
      </c>
      <c r="BR46" s="111">
        <v>3.1622776601683795</v>
      </c>
      <c r="BS46" s="110" t="s">
        <v>120</v>
      </c>
      <c r="BT46" s="2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</row>
    <row r="47" spans="1:85" ht="14.25" customHeight="1" thickTop="1" thickBot="1" x14ac:dyDescent="0.3">
      <c r="A47" s="2" t="s">
        <v>187</v>
      </c>
      <c r="B47" s="2" t="s">
        <v>239</v>
      </c>
      <c r="C47" s="2"/>
      <c r="D47" s="2"/>
      <c r="E47" s="2" t="s">
        <v>106</v>
      </c>
      <c r="F47" s="62" t="s">
        <v>240</v>
      </c>
      <c r="G47" s="2" t="s">
        <v>201</v>
      </c>
      <c r="H47" s="2" t="s">
        <v>241</v>
      </c>
      <c r="I47" s="2" t="s">
        <v>242</v>
      </c>
      <c r="J47" s="2" t="s">
        <v>152</v>
      </c>
      <c r="K47" s="2" t="s">
        <v>164</v>
      </c>
      <c r="L47" s="2"/>
      <c r="M47" s="63" t="s">
        <v>190</v>
      </c>
      <c r="N47" s="63" t="s">
        <v>190</v>
      </c>
      <c r="O47" s="64" t="s">
        <v>190</v>
      </c>
      <c r="P47" s="2" t="s">
        <v>40</v>
      </c>
      <c r="Q47" s="2">
        <v>24</v>
      </c>
      <c r="R47" s="2" t="s">
        <v>116</v>
      </c>
      <c r="S47" s="2" t="s">
        <v>48</v>
      </c>
      <c r="T47" s="2"/>
      <c r="U47" s="2">
        <v>21000</v>
      </c>
      <c r="V47" s="2" t="s">
        <v>17</v>
      </c>
      <c r="W47" s="2">
        <f>VLOOKUP(V47,Tables!$M$4:$N$7,2,FALSE)</f>
        <v>1</v>
      </c>
      <c r="X47" s="2">
        <f>U47*W47</f>
        <v>21000</v>
      </c>
      <c r="Y47" s="2"/>
      <c r="Z47" s="2" t="str">
        <f>P47</f>
        <v>LC50</v>
      </c>
      <c r="AA47" s="2">
        <f>VLOOKUP(Z47,Tables!C$5:D$21,2,FALSE)</f>
        <v>5</v>
      </c>
      <c r="AB47" s="2">
        <f>X47/AA47</f>
        <v>4200</v>
      </c>
      <c r="AC47" s="2" t="str">
        <f>S47</f>
        <v>Acute</v>
      </c>
      <c r="AD47" s="2">
        <f>VLOOKUP(AC47,Tables!C$24:D$25,2,FALSE)</f>
        <v>2</v>
      </c>
      <c r="AE47" s="2">
        <f>AB47/AD47</f>
        <v>2100</v>
      </c>
      <c r="AF47" s="7"/>
      <c r="AG47" s="8" t="str">
        <f>F47</f>
        <v>Balanus amphitrite</v>
      </c>
      <c r="AH47" s="2" t="str">
        <f>P47</f>
        <v>LC50</v>
      </c>
      <c r="AI47" s="2" t="str">
        <f>S47</f>
        <v>Acute</v>
      </c>
      <c r="AJ47" s="2"/>
      <c r="AK47" s="2">
        <f>VLOOKUP(SUM(AA47,AD47),Tables!J$5:K$10,2,FALSE)</f>
        <v>4</v>
      </c>
      <c r="AL47" s="65" t="str">
        <f>IF(AK47=MIN($AK$47),"YES!!!","Reject")</f>
        <v>YES!!!</v>
      </c>
      <c r="AM47" s="3" t="str">
        <f>O47</f>
        <v>Mortality</v>
      </c>
      <c r="AN47" s="2" t="s">
        <v>118</v>
      </c>
      <c r="AO47" s="2" t="str">
        <f>CONCATENATE(Q47," ",R47)</f>
        <v>24 Hour</v>
      </c>
      <c r="AP47" s="2" t="s">
        <v>119</v>
      </c>
      <c r="AQ47" s="2"/>
      <c r="AR47" s="2">
        <f>AE47</f>
        <v>2100</v>
      </c>
      <c r="AS47" s="2">
        <f>GEOMEAN(AR47)</f>
        <v>2100</v>
      </c>
      <c r="AT47" s="3">
        <f>MIN(AS47)</f>
        <v>2100</v>
      </c>
      <c r="AU47" s="3">
        <f>MIN(AT47:AT48)</f>
        <v>2100</v>
      </c>
      <c r="AV47" s="66" t="s">
        <v>120</v>
      </c>
      <c r="AW47" s="2"/>
      <c r="AX47" s="2"/>
      <c r="AY47" s="2"/>
      <c r="AZ47" s="2" t="str">
        <f>I47</f>
        <v>Crustacean</v>
      </c>
      <c r="BA47" s="67" t="str">
        <f t="shared" ref="BA47:BC47" si="84">F47</f>
        <v>Balanus amphitrite</v>
      </c>
      <c r="BB47" s="2" t="str">
        <f t="shared" si="84"/>
        <v>Arthropoda</v>
      </c>
      <c r="BC47" s="2" t="str">
        <f t="shared" si="84"/>
        <v>Maxillopoda</v>
      </c>
      <c r="BD47" s="2" t="str">
        <f>J47</f>
        <v>Heterotroph</v>
      </c>
      <c r="BE47" s="2">
        <f>AK47</f>
        <v>4</v>
      </c>
      <c r="BF47" s="2">
        <f>AU47</f>
        <v>2100</v>
      </c>
      <c r="BG47" s="66" t="s">
        <v>120</v>
      </c>
      <c r="BH47" s="66" t="s">
        <v>120</v>
      </c>
      <c r="BI47" s="2"/>
      <c r="BJ47" s="2"/>
      <c r="BK47" s="2"/>
      <c r="BL47" s="111" t="s">
        <v>172</v>
      </c>
      <c r="BM47" s="123" t="s">
        <v>236</v>
      </c>
      <c r="BN47" s="111" t="s">
        <v>174</v>
      </c>
      <c r="BO47" s="111" t="s">
        <v>175</v>
      </c>
      <c r="BP47" s="111" t="s">
        <v>111</v>
      </c>
      <c r="BQ47" s="111">
        <v>2</v>
      </c>
      <c r="BR47" s="119">
        <v>2.1911399999999999</v>
      </c>
      <c r="BS47" s="110" t="s">
        <v>120</v>
      </c>
      <c r="BT47" s="2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</row>
    <row r="48" spans="1:85" ht="14.25" customHeight="1" thickTop="1" thickBot="1" x14ac:dyDescent="0.3">
      <c r="A48" s="7"/>
      <c r="B48" s="7"/>
      <c r="C48" s="7"/>
      <c r="D48" s="70"/>
      <c r="E48" s="7"/>
      <c r="F48" s="71"/>
      <c r="G48" s="7"/>
      <c r="H48" s="7"/>
      <c r="I48" s="7"/>
      <c r="J48" s="7"/>
      <c r="K48" s="7"/>
      <c r="L48" s="7"/>
      <c r="M48" s="72"/>
      <c r="N48" s="72"/>
      <c r="O48" s="7"/>
      <c r="P48" s="7"/>
      <c r="Q48" s="7"/>
      <c r="R48" s="7"/>
      <c r="S48" s="7"/>
      <c r="T48" s="73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4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2"/>
      <c r="AW48" s="75"/>
      <c r="AX48" s="75"/>
      <c r="AY48" s="75"/>
      <c r="AZ48" s="76"/>
      <c r="BA48" s="77"/>
      <c r="BB48" s="7"/>
      <c r="BC48" s="7"/>
      <c r="BD48" s="7"/>
      <c r="BE48" s="7"/>
      <c r="BF48" s="7"/>
      <c r="BG48" s="7"/>
      <c r="BH48" s="7"/>
      <c r="BI48" s="75"/>
      <c r="BJ48" s="75"/>
      <c r="BK48" s="2"/>
      <c r="BL48" s="111" t="s">
        <v>110</v>
      </c>
      <c r="BM48" s="68" t="s">
        <v>237</v>
      </c>
      <c r="BN48" s="111" t="s">
        <v>193</v>
      </c>
      <c r="BO48" s="111" t="s">
        <v>238</v>
      </c>
      <c r="BP48" s="111" t="s">
        <v>111</v>
      </c>
      <c r="BQ48" s="111">
        <v>2</v>
      </c>
      <c r="BR48" s="111">
        <v>3.6</v>
      </c>
      <c r="BS48" s="110" t="s">
        <v>120</v>
      </c>
      <c r="BT48" s="2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</row>
    <row r="49" spans="1:85" ht="14.25" customHeight="1" thickTop="1" thickBot="1" x14ac:dyDescent="0.3">
      <c r="A49" s="2" t="s">
        <v>199</v>
      </c>
      <c r="B49" s="2">
        <v>215192</v>
      </c>
      <c r="C49" s="2"/>
      <c r="D49" s="2"/>
      <c r="E49" s="2" t="s">
        <v>121</v>
      </c>
      <c r="F49" s="62" t="s">
        <v>246</v>
      </c>
      <c r="G49" s="2" t="s">
        <v>247</v>
      </c>
      <c r="H49" s="2" t="s">
        <v>248</v>
      </c>
      <c r="I49" s="2" t="s">
        <v>249</v>
      </c>
      <c r="J49" s="2" t="s">
        <v>152</v>
      </c>
      <c r="K49" s="2" t="s">
        <v>112</v>
      </c>
      <c r="L49" s="2"/>
      <c r="M49" s="63" t="s">
        <v>190</v>
      </c>
      <c r="N49" s="63" t="s">
        <v>190</v>
      </c>
      <c r="O49" s="64" t="s">
        <v>190</v>
      </c>
      <c r="P49" s="2" t="s">
        <v>40</v>
      </c>
      <c r="Q49" s="2">
        <v>48</v>
      </c>
      <c r="R49" s="2" t="s">
        <v>116</v>
      </c>
      <c r="S49" s="2" t="s">
        <v>48</v>
      </c>
      <c r="T49" s="2"/>
      <c r="U49" s="2">
        <v>5800</v>
      </c>
      <c r="V49" s="2" t="s">
        <v>17</v>
      </c>
      <c r="W49" s="2">
        <f>VLOOKUP(V49,Tables!$M$4:$N$7,2,FALSE)</f>
        <v>1</v>
      </c>
      <c r="X49" s="2">
        <f>U49*W49</f>
        <v>5800</v>
      </c>
      <c r="Y49" s="2"/>
      <c r="Z49" s="2" t="str">
        <f>P49</f>
        <v>LC50</v>
      </c>
      <c r="AA49" s="2">
        <f>VLOOKUP(Z49,Tables!C$5:D$21,2,FALSE)</f>
        <v>5</v>
      </c>
      <c r="AB49" s="2">
        <f>X49/AA49</f>
        <v>1160</v>
      </c>
      <c r="AC49" s="2" t="str">
        <f>S49</f>
        <v>Acute</v>
      </c>
      <c r="AD49" s="2">
        <f>VLOOKUP(AC49,Tables!C$24:D$25,2,FALSE)</f>
        <v>2</v>
      </c>
      <c r="AE49" s="2">
        <f>AB49/AD49</f>
        <v>580</v>
      </c>
      <c r="AF49" s="7"/>
      <c r="AG49" s="8" t="str">
        <f>F49</f>
        <v>Carassius auratus</v>
      </c>
      <c r="AH49" s="2" t="str">
        <f>P49</f>
        <v>LC50</v>
      </c>
      <c r="AI49" s="2" t="str">
        <f>S49</f>
        <v>Acute</v>
      </c>
      <c r="AJ49" s="2"/>
      <c r="AK49" s="2">
        <f>VLOOKUP(SUM(AA49,AD49),Tables!J$5:K$10,2,FALSE)</f>
        <v>4</v>
      </c>
      <c r="AL49" s="65" t="str">
        <f>IF(AK49=MIN($AK$49),"YES!!!","Reject")</f>
        <v>YES!!!</v>
      </c>
      <c r="AM49" s="3" t="str">
        <f>O49</f>
        <v>Mortality</v>
      </c>
      <c r="AN49" s="2" t="s">
        <v>118</v>
      </c>
      <c r="AO49" s="2" t="str">
        <f>CONCATENATE(Q49," ",R49)</f>
        <v>48 Hour</v>
      </c>
      <c r="AP49" s="2" t="s">
        <v>119</v>
      </c>
      <c r="AQ49" s="2"/>
      <c r="AR49" s="2">
        <f>AE49</f>
        <v>580</v>
      </c>
      <c r="AS49" s="2">
        <f>GEOMEAN(AR49)</f>
        <v>580</v>
      </c>
      <c r="AT49" s="3">
        <f>MIN(AS49)</f>
        <v>580</v>
      </c>
      <c r="AU49" s="3">
        <f>MIN(AT49:AT50)</f>
        <v>580</v>
      </c>
      <c r="AV49" s="66" t="s">
        <v>120</v>
      </c>
      <c r="AW49" s="2"/>
      <c r="AX49" s="2"/>
      <c r="AY49" s="2"/>
      <c r="AZ49" s="2" t="str">
        <f>I49</f>
        <v>Fish</v>
      </c>
      <c r="BA49" s="67" t="str">
        <f t="shared" ref="BA49:BC49" si="85">F49</f>
        <v>Carassius auratus</v>
      </c>
      <c r="BB49" s="2" t="str">
        <f t="shared" si="85"/>
        <v>Chordata</v>
      </c>
      <c r="BC49" s="2" t="str">
        <f t="shared" si="85"/>
        <v>Actinopterygii</v>
      </c>
      <c r="BD49" s="2" t="str">
        <f>J49</f>
        <v>Heterotroph</v>
      </c>
      <c r="BE49" s="2">
        <f>AK49</f>
        <v>4</v>
      </c>
      <c r="BF49" s="2">
        <f>AU49</f>
        <v>580</v>
      </c>
      <c r="BG49" s="66" t="s">
        <v>120</v>
      </c>
      <c r="BH49" s="66" t="s">
        <v>120</v>
      </c>
      <c r="BI49" s="2"/>
      <c r="BJ49" s="2"/>
      <c r="BK49" s="2"/>
      <c r="BL49" s="111" t="s">
        <v>110</v>
      </c>
      <c r="BM49" s="68" t="s">
        <v>243</v>
      </c>
      <c r="BN49" s="111" t="s">
        <v>108</v>
      </c>
      <c r="BO49" s="111" t="s">
        <v>109</v>
      </c>
      <c r="BP49" s="111" t="s">
        <v>111</v>
      </c>
      <c r="BQ49" s="111">
        <v>2</v>
      </c>
      <c r="BR49" s="111">
        <v>18.600000000000001</v>
      </c>
      <c r="BS49" s="110" t="s">
        <v>120</v>
      </c>
      <c r="BT49" s="2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</row>
    <row r="50" spans="1:85" ht="14.25" customHeight="1" thickTop="1" thickBot="1" x14ac:dyDescent="0.3">
      <c r="A50" s="7"/>
      <c r="B50" s="7"/>
      <c r="C50" s="7"/>
      <c r="D50" s="70"/>
      <c r="E50" s="7"/>
      <c r="F50" s="71"/>
      <c r="G50" s="7"/>
      <c r="H50" s="7"/>
      <c r="I50" s="7"/>
      <c r="J50" s="7"/>
      <c r="K50" s="7"/>
      <c r="L50" s="7"/>
      <c r="M50" s="72"/>
      <c r="N50" s="72"/>
      <c r="O50" s="7"/>
      <c r="P50" s="7"/>
      <c r="Q50" s="7"/>
      <c r="R50" s="7"/>
      <c r="S50" s="7"/>
      <c r="T50" s="73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4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2"/>
      <c r="AW50" s="75"/>
      <c r="AX50" s="75"/>
      <c r="AY50" s="75"/>
      <c r="AZ50" s="76"/>
      <c r="BA50" s="77"/>
      <c r="BB50" s="7"/>
      <c r="BC50" s="7"/>
      <c r="BD50" s="7"/>
      <c r="BE50" s="7"/>
      <c r="BF50" s="7"/>
      <c r="BG50" s="7"/>
      <c r="BH50" s="7"/>
      <c r="BI50" s="75"/>
      <c r="BJ50" s="75"/>
      <c r="BK50" s="2"/>
      <c r="BL50" s="111" t="s">
        <v>110</v>
      </c>
      <c r="BM50" s="123" t="s">
        <v>644</v>
      </c>
      <c r="BN50" s="111" t="s">
        <v>179</v>
      </c>
      <c r="BO50" s="111" t="s">
        <v>197</v>
      </c>
      <c r="BP50" s="111" t="s">
        <v>111</v>
      </c>
      <c r="BQ50" s="111">
        <v>2</v>
      </c>
      <c r="BR50" s="111">
        <v>5.6</v>
      </c>
      <c r="BS50" s="110" t="s">
        <v>120</v>
      </c>
      <c r="BT50" s="2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</row>
    <row r="51" spans="1:85" ht="14.25" customHeight="1" thickTop="1" thickBot="1" x14ac:dyDescent="0.3">
      <c r="A51" s="2">
        <v>710</v>
      </c>
      <c r="B51" s="2">
        <v>1509</v>
      </c>
      <c r="C51" s="2"/>
      <c r="D51" s="2"/>
      <c r="E51" s="2" t="s">
        <v>106</v>
      </c>
      <c r="F51" s="62" t="s">
        <v>216</v>
      </c>
      <c r="G51" s="2" t="s">
        <v>217</v>
      </c>
      <c r="H51" s="2" t="s">
        <v>218</v>
      </c>
      <c r="I51" s="2" t="s">
        <v>191</v>
      </c>
      <c r="J51" s="2" t="s">
        <v>111</v>
      </c>
      <c r="K51" s="2" t="s">
        <v>112</v>
      </c>
      <c r="L51" s="2"/>
      <c r="M51" s="63" t="s">
        <v>223</v>
      </c>
      <c r="N51" s="63" t="s">
        <v>253</v>
      </c>
      <c r="O51" s="64" t="s">
        <v>253</v>
      </c>
      <c r="P51" s="2" t="s">
        <v>38</v>
      </c>
      <c r="Q51" s="2">
        <v>7</v>
      </c>
      <c r="R51" s="2" t="s">
        <v>156</v>
      </c>
      <c r="S51" s="2" t="s">
        <v>47</v>
      </c>
      <c r="T51" s="2"/>
      <c r="U51" s="2">
        <v>3.4</v>
      </c>
      <c r="V51" s="2" t="s">
        <v>17</v>
      </c>
      <c r="W51" s="2">
        <f>VLOOKUP(V51,Tables!$M$4:$N$7,2,FALSE)</f>
        <v>1</v>
      </c>
      <c r="X51" s="2">
        <f>U51*W51</f>
        <v>3.4</v>
      </c>
      <c r="Y51" s="2"/>
      <c r="Z51" s="2" t="str">
        <f>P51</f>
        <v>EC50</v>
      </c>
      <c r="AA51" s="2">
        <f>VLOOKUP(Z51,Tables!C$5:D$21,2,FALSE)</f>
        <v>5</v>
      </c>
      <c r="AB51" s="2">
        <f>X51/AA51</f>
        <v>0.67999999999999994</v>
      </c>
      <c r="AC51" s="2" t="str">
        <f>S51</f>
        <v>Chronic</v>
      </c>
      <c r="AD51" s="2">
        <f>VLOOKUP(AC51,Tables!C$24:D$25,2,FALSE)</f>
        <v>1</v>
      </c>
      <c r="AE51" s="2">
        <f>AB51/AD51</f>
        <v>0.67999999999999994</v>
      </c>
      <c r="AF51" s="7"/>
      <c r="AG51" s="8" t="str">
        <f>F51</f>
        <v>Ceramium tenuicorne</v>
      </c>
      <c r="AH51" s="2" t="str">
        <f>P51</f>
        <v>EC50</v>
      </c>
      <c r="AI51" s="2" t="str">
        <f>S51</f>
        <v>Chronic</v>
      </c>
      <c r="AJ51" s="2"/>
      <c r="AK51" s="2">
        <f>VLOOKUP(SUM(AA51,AD51),Tables!J$5:K$10,2,FALSE)</f>
        <v>2</v>
      </c>
      <c r="AL51" s="65" t="str">
        <f>IF(AK51=MIN($AK$51),"YES!!!","Reject")</f>
        <v>YES!!!</v>
      </c>
      <c r="AM51" s="3" t="str">
        <f>O51</f>
        <v>Growth</v>
      </c>
      <c r="AN51" s="2" t="s">
        <v>118</v>
      </c>
      <c r="AO51" s="2" t="str">
        <f>CONCATENATE(Q51," ",R51)</f>
        <v>7 Day</v>
      </c>
      <c r="AP51" s="2" t="s">
        <v>119</v>
      </c>
      <c r="AQ51" s="2"/>
      <c r="AR51" s="2">
        <f>AE51</f>
        <v>0.67999999999999994</v>
      </c>
      <c r="AS51" s="2">
        <f>GEOMEAN(AR51)</f>
        <v>0.67999999999999994</v>
      </c>
      <c r="AT51" s="3">
        <f>MIN(AS51)</f>
        <v>0.67999999999999994</v>
      </c>
      <c r="AU51" s="3">
        <f>MIN(AT51:AT52)</f>
        <v>0.67999999999999994</v>
      </c>
      <c r="AV51" s="66" t="s">
        <v>120</v>
      </c>
      <c r="AW51" s="2"/>
      <c r="AX51" s="2"/>
      <c r="AY51" s="2"/>
      <c r="AZ51" s="2" t="str">
        <f>I51</f>
        <v>Macroalgae</v>
      </c>
      <c r="BA51" s="67" t="str">
        <f t="shared" ref="BA51:BC51" si="86">F51</f>
        <v>Ceramium tenuicorne</v>
      </c>
      <c r="BB51" s="2" t="str">
        <f t="shared" si="86"/>
        <v>Rhodophyta</v>
      </c>
      <c r="BC51" s="2" t="str">
        <f t="shared" si="86"/>
        <v>Florideophyceae</v>
      </c>
      <c r="BD51" s="2" t="str">
        <f>J51</f>
        <v>Phototroph</v>
      </c>
      <c r="BE51" s="2">
        <f>AK51</f>
        <v>2</v>
      </c>
      <c r="BF51" s="2">
        <f>AU51</f>
        <v>0.67999999999999994</v>
      </c>
      <c r="BG51" s="66" t="s">
        <v>120</v>
      </c>
      <c r="BH51" s="66" t="s">
        <v>120</v>
      </c>
      <c r="BI51" s="2"/>
      <c r="BJ51" s="2"/>
      <c r="BK51" s="2"/>
      <c r="BL51" s="111" t="s">
        <v>110</v>
      </c>
      <c r="BM51" s="68" t="s">
        <v>244</v>
      </c>
      <c r="BN51" s="111" t="s">
        <v>108</v>
      </c>
      <c r="BO51" s="111" t="s">
        <v>245</v>
      </c>
      <c r="BP51" s="111" t="s">
        <v>111</v>
      </c>
      <c r="BQ51" s="111">
        <v>2</v>
      </c>
      <c r="BR51" s="111">
        <v>2</v>
      </c>
      <c r="BS51" s="110" t="s">
        <v>120</v>
      </c>
      <c r="BT51" s="2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</row>
    <row r="52" spans="1:85" ht="14.25" customHeight="1" thickTop="1" thickBot="1" x14ac:dyDescent="0.3">
      <c r="A52" s="7"/>
      <c r="B52" s="7"/>
      <c r="C52" s="7"/>
      <c r="D52" s="70"/>
      <c r="E52" s="7"/>
      <c r="F52" s="71"/>
      <c r="G52" s="7"/>
      <c r="H52" s="7"/>
      <c r="I52" s="7"/>
      <c r="J52" s="7"/>
      <c r="K52" s="7"/>
      <c r="L52" s="7"/>
      <c r="M52" s="72"/>
      <c r="N52" s="72"/>
      <c r="O52" s="7"/>
      <c r="P52" s="7"/>
      <c r="Q52" s="7"/>
      <c r="R52" s="7"/>
      <c r="S52" s="7"/>
      <c r="T52" s="73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4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2"/>
      <c r="AW52" s="75"/>
      <c r="AX52" s="75"/>
      <c r="AY52" s="75"/>
      <c r="AZ52" s="76"/>
      <c r="BA52" s="77"/>
      <c r="BB52" s="7"/>
      <c r="BC52" s="7"/>
      <c r="BD52" s="7"/>
      <c r="BE52" s="7"/>
      <c r="BF52" s="7"/>
      <c r="BG52" s="7"/>
      <c r="BH52" s="7"/>
      <c r="BI52" s="75"/>
      <c r="BJ52" s="75"/>
      <c r="BK52" s="2"/>
      <c r="BL52" s="111" t="s">
        <v>110</v>
      </c>
      <c r="BM52" s="68" t="s">
        <v>645</v>
      </c>
      <c r="BN52" s="111" t="s">
        <v>179</v>
      </c>
      <c r="BO52" s="111" t="s">
        <v>197</v>
      </c>
      <c r="BP52" s="111" t="s">
        <v>111</v>
      </c>
      <c r="BQ52" s="111">
        <v>2</v>
      </c>
      <c r="BR52" s="119">
        <v>3.4</v>
      </c>
      <c r="BS52" s="110" t="s">
        <v>120</v>
      </c>
      <c r="BT52" s="2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</row>
    <row r="53" spans="1:85" ht="14.25" customHeight="1" thickTop="1" thickBot="1" x14ac:dyDescent="0.3">
      <c r="A53" s="2">
        <v>647</v>
      </c>
      <c r="B53" s="2">
        <v>379</v>
      </c>
      <c r="C53" s="2"/>
      <c r="D53" s="2"/>
      <c r="E53" s="2" t="s">
        <v>121</v>
      </c>
      <c r="F53" s="62" t="s">
        <v>256</v>
      </c>
      <c r="G53" s="2" t="s">
        <v>201</v>
      </c>
      <c r="H53" s="2" t="s">
        <v>231</v>
      </c>
      <c r="I53" s="2" t="s">
        <v>257</v>
      </c>
      <c r="J53" s="2" t="s">
        <v>152</v>
      </c>
      <c r="K53" s="2" t="s">
        <v>112</v>
      </c>
      <c r="L53" s="2"/>
      <c r="M53" s="63" t="s">
        <v>190</v>
      </c>
      <c r="N53" s="63" t="s">
        <v>190</v>
      </c>
      <c r="O53" s="64" t="s">
        <v>190</v>
      </c>
      <c r="P53" s="2" t="s">
        <v>27</v>
      </c>
      <c r="Q53" s="2">
        <v>8</v>
      </c>
      <c r="R53" s="2" t="s">
        <v>156</v>
      </c>
      <c r="S53" s="2" t="s">
        <v>47</v>
      </c>
      <c r="T53" s="2"/>
      <c r="U53" s="2">
        <v>10</v>
      </c>
      <c r="V53" s="2" t="s">
        <v>17</v>
      </c>
      <c r="W53" s="2">
        <f>VLOOKUP(V53,Tables!$M$4:$N$7,2,FALSE)</f>
        <v>1</v>
      </c>
      <c r="X53" s="124">
        <f t="shared" ref="X53:X54" si="87">U53*W53</f>
        <v>10</v>
      </c>
      <c r="Y53" s="2"/>
      <c r="Z53" s="2" t="str">
        <f t="shared" ref="Z53:Z54" si="88">P53</f>
        <v>NOEC</v>
      </c>
      <c r="AA53" s="2">
        <f>VLOOKUP(Z53,Tables!C$5:D$21,2,FALSE)</f>
        <v>1</v>
      </c>
      <c r="AB53" s="2">
        <f t="shared" ref="AB53:AB54" si="89">X53/AA53</f>
        <v>10</v>
      </c>
      <c r="AC53" s="2" t="str">
        <f t="shared" ref="AC53:AC54" si="90">S53</f>
        <v>Chronic</v>
      </c>
      <c r="AD53" s="2">
        <f>VLOOKUP(AC53,Tables!C$24:D$25,2,FALSE)</f>
        <v>1</v>
      </c>
      <c r="AE53" s="2">
        <f t="shared" ref="AE53:AE54" si="91">AB53/AD53</f>
        <v>10</v>
      </c>
      <c r="AF53" s="7"/>
      <c r="AG53" s="8" t="str">
        <f t="shared" ref="AG53:AG54" si="92">F53</f>
        <v>Ceriodaphnia dubia</v>
      </c>
      <c r="AH53" s="2" t="str">
        <f t="shared" ref="AH53:AH54" si="93">P53</f>
        <v>NOEC</v>
      </c>
      <c r="AI53" s="2" t="str">
        <f t="shared" ref="AI53:AI54" si="94">S53</f>
        <v>Chronic</v>
      </c>
      <c r="AJ53" s="2"/>
      <c r="AK53" s="2">
        <f>VLOOKUP(SUM(AA53,AD53),Tables!J$5:K$10,2,FALSE)</f>
        <v>1</v>
      </c>
      <c r="AL53" s="65" t="str">
        <f t="shared" ref="AL53:AL54" si="95">IF(AK53=MIN($AK$53:$AK$54),"YES!!!","Reject")</f>
        <v>YES!!!</v>
      </c>
      <c r="AM53" s="3" t="str">
        <f t="shared" ref="AM53:AM54" si="96">O53</f>
        <v>Mortality</v>
      </c>
      <c r="AN53" s="2" t="s">
        <v>118</v>
      </c>
      <c r="AO53" s="2" t="str">
        <f t="shared" ref="AO53:AO54" si="97">CONCATENATE(Q53," ",R53)</f>
        <v>8 Day</v>
      </c>
      <c r="AP53" s="2" t="s">
        <v>119</v>
      </c>
      <c r="AQ53" s="2"/>
      <c r="AR53" s="2">
        <f t="shared" ref="AR53:AR54" si="98">AE53</f>
        <v>10</v>
      </c>
      <c r="AS53" s="2">
        <f t="shared" ref="AS53:AS54" si="99">GEOMEAN(AR53)</f>
        <v>10</v>
      </c>
      <c r="AT53" s="3">
        <f t="shared" ref="AT53:AT54" si="100">MIN(AS53)</f>
        <v>10</v>
      </c>
      <c r="AU53" s="3">
        <f>MIN(AT53:AT54)</f>
        <v>10</v>
      </c>
      <c r="AV53" s="66" t="s">
        <v>120</v>
      </c>
      <c r="AW53" s="2"/>
      <c r="AX53" s="2"/>
      <c r="AY53" s="2"/>
      <c r="AZ53" s="2" t="str">
        <f>I53</f>
        <v>Microinvertebrate</v>
      </c>
      <c r="BA53" s="67" t="str">
        <f t="shared" ref="BA53:BC53" si="101">F53</f>
        <v>Ceriodaphnia dubia</v>
      </c>
      <c r="BB53" s="2" t="str">
        <f t="shared" si="101"/>
        <v>Arthropoda</v>
      </c>
      <c r="BC53" s="2" t="str">
        <f t="shared" si="101"/>
        <v>Branchiopoda</v>
      </c>
      <c r="BD53" s="2" t="str">
        <f>J53</f>
        <v>Heterotroph</v>
      </c>
      <c r="BE53" s="2">
        <f>AK53</f>
        <v>1</v>
      </c>
      <c r="BF53" s="2">
        <f>AU53</f>
        <v>10</v>
      </c>
      <c r="BG53" s="66" t="s">
        <v>120</v>
      </c>
      <c r="BH53" s="66" t="s">
        <v>120</v>
      </c>
      <c r="BI53" s="2"/>
      <c r="BJ53" s="2"/>
      <c r="BK53" s="2"/>
      <c r="BL53" s="111" t="s">
        <v>110</v>
      </c>
      <c r="BM53" s="68" t="s">
        <v>250</v>
      </c>
      <c r="BN53" s="111" t="s">
        <v>217</v>
      </c>
      <c r="BO53" s="111" t="s">
        <v>251</v>
      </c>
      <c r="BP53" s="111" t="s">
        <v>111</v>
      </c>
      <c r="BQ53" s="111">
        <v>2</v>
      </c>
      <c r="BR53" s="119">
        <v>4.8</v>
      </c>
      <c r="BS53" s="110" t="s">
        <v>120</v>
      </c>
      <c r="BT53" s="2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</row>
    <row r="54" spans="1:85" ht="14.25" customHeight="1" thickTop="1" thickBot="1" x14ac:dyDescent="0.3">
      <c r="A54" s="2">
        <v>647</v>
      </c>
      <c r="B54" s="2">
        <v>380</v>
      </c>
      <c r="C54" s="2"/>
      <c r="D54" s="2"/>
      <c r="E54" s="2" t="s">
        <v>121</v>
      </c>
      <c r="F54" s="62" t="s">
        <v>256</v>
      </c>
      <c r="G54" s="2" t="s">
        <v>201</v>
      </c>
      <c r="H54" s="2" t="s">
        <v>231</v>
      </c>
      <c r="I54" s="2" t="s">
        <v>257</v>
      </c>
      <c r="J54" s="2" t="s">
        <v>152</v>
      </c>
      <c r="K54" s="2" t="s">
        <v>112</v>
      </c>
      <c r="L54" s="2"/>
      <c r="M54" s="63" t="s">
        <v>259</v>
      </c>
      <c r="N54" s="63" t="s">
        <v>260</v>
      </c>
      <c r="O54" s="64" t="s">
        <v>260</v>
      </c>
      <c r="P54" s="2" t="s">
        <v>27</v>
      </c>
      <c r="Q54" s="2">
        <v>8</v>
      </c>
      <c r="R54" s="2" t="s">
        <v>156</v>
      </c>
      <c r="S54" s="2" t="s">
        <v>47</v>
      </c>
      <c r="T54" s="2"/>
      <c r="U54" s="2">
        <v>10</v>
      </c>
      <c r="V54" s="2" t="s">
        <v>17</v>
      </c>
      <c r="W54" s="2">
        <f>VLOOKUP(V54,Tables!$M$4:$N$7,2,FALSE)</f>
        <v>1</v>
      </c>
      <c r="X54" s="124">
        <f t="shared" si="87"/>
        <v>10</v>
      </c>
      <c r="Y54" s="2"/>
      <c r="Z54" s="2" t="str">
        <f t="shared" si="88"/>
        <v>NOEC</v>
      </c>
      <c r="AA54" s="2">
        <f>VLOOKUP(Z54,Tables!C$5:D$21,2,FALSE)</f>
        <v>1</v>
      </c>
      <c r="AB54" s="2">
        <f t="shared" si="89"/>
        <v>10</v>
      </c>
      <c r="AC54" s="2" t="str">
        <f t="shared" si="90"/>
        <v>Chronic</v>
      </c>
      <c r="AD54" s="2">
        <f>VLOOKUP(AC54,Tables!C$24:D$25,2,FALSE)</f>
        <v>1</v>
      </c>
      <c r="AE54" s="2">
        <f t="shared" si="91"/>
        <v>10</v>
      </c>
      <c r="AF54" s="7"/>
      <c r="AG54" s="8" t="str">
        <f t="shared" si="92"/>
        <v>Ceriodaphnia dubia</v>
      </c>
      <c r="AH54" s="2" t="str">
        <f t="shared" si="93"/>
        <v>NOEC</v>
      </c>
      <c r="AI54" s="2" t="str">
        <f t="shared" si="94"/>
        <v>Chronic</v>
      </c>
      <c r="AJ54" s="2"/>
      <c r="AK54" s="2">
        <f>VLOOKUP(SUM(AA54,AD54),Tables!J$5:K$10,2,FALSE)</f>
        <v>1</v>
      </c>
      <c r="AL54" s="65" t="str">
        <f t="shared" si="95"/>
        <v>YES!!!</v>
      </c>
      <c r="AM54" s="3" t="str">
        <f t="shared" si="96"/>
        <v>Progeny</v>
      </c>
      <c r="AN54" s="2" t="s">
        <v>170</v>
      </c>
      <c r="AO54" s="2" t="str">
        <f t="shared" si="97"/>
        <v>8 Day</v>
      </c>
      <c r="AP54" s="2" t="s">
        <v>171</v>
      </c>
      <c r="AQ54" s="2"/>
      <c r="AR54" s="2">
        <f t="shared" si="98"/>
        <v>10</v>
      </c>
      <c r="AS54" s="2">
        <f t="shared" si="99"/>
        <v>10</v>
      </c>
      <c r="AT54" s="3">
        <f t="shared" si="100"/>
        <v>10</v>
      </c>
      <c r="AU54" s="2"/>
      <c r="AV54" s="66" t="s">
        <v>120</v>
      </c>
      <c r="AW54" s="2"/>
      <c r="AX54" s="2"/>
      <c r="AY54" s="2"/>
      <c r="AZ54" s="2"/>
      <c r="BA54" s="67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111" t="s">
        <v>110</v>
      </c>
      <c r="BM54" s="123" t="s">
        <v>252</v>
      </c>
      <c r="BN54" s="111" t="s">
        <v>179</v>
      </c>
      <c r="BO54" s="111" t="s">
        <v>197</v>
      </c>
      <c r="BP54" s="111" t="s">
        <v>111</v>
      </c>
      <c r="BQ54" s="111">
        <v>2</v>
      </c>
      <c r="BR54" s="119">
        <v>2.8600000000000003</v>
      </c>
      <c r="BS54" s="110" t="s">
        <v>120</v>
      </c>
      <c r="BT54" s="2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</row>
    <row r="55" spans="1:85" ht="14.25" customHeight="1" thickTop="1" thickBot="1" x14ac:dyDescent="0.3">
      <c r="A55" s="7"/>
      <c r="B55" s="7"/>
      <c r="C55" s="7"/>
      <c r="D55" s="70"/>
      <c r="E55" s="7"/>
      <c r="F55" s="71"/>
      <c r="G55" s="7"/>
      <c r="H55" s="7"/>
      <c r="I55" s="7"/>
      <c r="J55" s="7"/>
      <c r="K55" s="7"/>
      <c r="L55" s="7"/>
      <c r="M55" s="72"/>
      <c r="N55" s="72"/>
      <c r="O55" s="7"/>
      <c r="P55" s="7"/>
      <c r="Q55" s="7"/>
      <c r="R55" s="7"/>
      <c r="S55" s="7"/>
      <c r="T55" s="73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4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2"/>
      <c r="AW55" s="75"/>
      <c r="AX55" s="75"/>
      <c r="AY55" s="75"/>
      <c r="AZ55" s="76"/>
      <c r="BA55" s="77"/>
      <c r="BB55" s="7"/>
      <c r="BC55" s="7"/>
      <c r="BD55" s="7"/>
      <c r="BE55" s="7"/>
      <c r="BF55" s="7"/>
      <c r="BG55" s="7"/>
      <c r="BH55" s="7"/>
      <c r="BI55" s="75"/>
      <c r="BJ55" s="75"/>
      <c r="BK55" s="2"/>
      <c r="BL55" s="111" t="s">
        <v>110</v>
      </c>
      <c r="BM55" s="68" t="s">
        <v>254</v>
      </c>
      <c r="BN55" s="111" t="s">
        <v>108</v>
      </c>
      <c r="BO55" s="111" t="s">
        <v>136</v>
      </c>
      <c r="BP55" s="111" t="s">
        <v>111</v>
      </c>
      <c r="BQ55" s="111">
        <v>2</v>
      </c>
      <c r="BR55" s="111">
        <v>1.1800000000000002</v>
      </c>
      <c r="BS55" s="110" t="s">
        <v>120</v>
      </c>
      <c r="BT55" s="2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</row>
    <row r="56" spans="1:85" ht="14.25" customHeight="1" thickTop="1" thickBot="1" x14ac:dyDescent="0.3">
      <c r="A56" s="2">
        <v>711</v>
      </c>
      <c r="B56" s="2">
        <v>1510</v>
      </c>
      <c r="C56" s="2"/>
      <c r="D56" s="2"/>
      <c r="E56" s="2" t="s">
        <v>106</v>
      </c>
      <c r="F56" s="62" t="s">
        <v>220</v>
      </c>
      <c r="G56" s="2" t="s">
        <v>108</v>
      </c>
      <c r="H56" s="2" t="s">
        <v>136</v>
      </c>
      <c r="I56" s="2" t="s">
        <v>110</v>
      </c>
      <c r="J56" s="2" t="s">
        <v>111</v>
      </c>
      <c r="K56" s="2" t="s">
        <v>112</v>
      </c>
      <c r="L56" s="2"/>
      <c r="M56" s="63" t="s">
        <v>223</v>
      </c>
      <c r="N56" s="63" t="s">
        <v>263</v>
      </c>
      <c r="O56" s="64" t="s">
        <v>263</v>
      </c>
      <c r="P56" s="2" t="s">
        <v>38</v>
      </c>
      <c r="Q56" s="2">
        <v>3</v>
      </c>
      <c r="R56" s="2" t="s">
        <v>156</v>
      </c>
      <c r="S56" s="2" t="s">
        <v>47</v>
      </c>
      <c r="T56" s="2"/>
      <c r="U56" s="2">
        <v>36</v>
      </c>
      <c r="V56" s="2" t="s">
        <v>17</v>
      </c>
      <c r="W56" s="2">
        <f>VLOOKUP(V56,Tables!$M$4:$N$7,2,FALSE)</f>
        <v>1</v>
      </c>
      <c r="X56" s="2">
        <f>U56*W56</f>
        <v>36</v>
      </c>
      <c r="Y56" s="2"/>
      <c r="Z56" s="2" t="str">
        <f>P56</f>
        <v>EC50</v>
      </c>
      <c r="AA56" s="2">
        <f>VLOOKUP(Z56,Tables!C$5:D$21,2,FALSE)</f>
        <v>5</v>
      </c>
      <c r="AB56" s="2">
        <f>X56/AA56</f>
        <v>7.2</v>
      </c>
      <c r="AC56" s="2" t="str">
        <f>S56</f>
        <v>Chronic</v>
      </c>
      <c r="AD56" s="2">
        <f>VLOOKUP(AC56,Tables!C$24:D$25,2,FALSE)</f>
        <v>1</v>
      </c>
      <c r="AE56" s="2">
        <f>AB56/AD56</f>
        <v>7.2</v>
      </c>
      <c r="AF56" s="7"/>
      <c r="AG56" s="8" t="str">
        <f>F56</f>
        <v>Chaetoceros gracilis</v>
      </c>
      <c r="AH56" s="2" t="str">
        <f>P56</f>
        <v>EC50</v>
      </c>
      <c r="AI56" s="2" t="str">
        <f>S56</f>
        <v>Chronic</v>
      </c>
      <c r="AJ56" s="2"/>
      <c r="AK56" s="2">
        <f>VLOOKUP(SUM(AA56,AD56),Tables!J$5:K$10,2,FALSE)</f>
        <v>2</v>
      </c>
      <c r="AL56" s="65" t="str">
        <f>IF(AK56=MIN($AK$56),"YES!!!","Reject")</f>
        <v>YES!!!</v>
      </c>
      <c r="AM56" s="3" t="str">
        <f>O56</f>
        <v>Abundance</v>
      </c>
      <c r="AN56" s="2" t="s">
        <v>118</v>
      </c>
      <c r="AO56" s="2" t="str">
        <f>CONCATENATE(Q56," ",R56)</f>
        <v>3 Day</v>
      </c>
      <c r="AP56" s="2" t="s">
        <v>119</v>
      </c>
      <c r="AQ56" s="2"/>
      <c r="AR56" s="2">
        <f>AE56</f>
        <v>7.2</v>
      </c>
      <c r="AS56" s="2">
        <f>GEOMEAN(AR56)</f>
        <v>7.2</v>
      </c>
      <c r="AT56" s="3">
        <f>MIN(AS56)</f>
        <v>7.2</v>
      </c>
      <c r="AU56" s="3">
        <f>MIN(AT56:AT57)</f>
        <v>7.2</v>
      </c>
      <c r="AV56" s="66" t="s">
        <v>120</v>
      </c>
      <c r="AW56" s="2"/>
      <c r="AX56" s="2"/>
      <c r="AY56" s="2"/>
      <c r="AZ56" s="2" t="str">
        <f>I56</f>
        <v>Microalgae</v>
      </c>
      <c r="BA56" s="67" t="str">
        <f t="shared" ref="BA56:BC56" si="102">F56</f>
        <v>Chaetoceros gracilis</v>
      </c>
      <c r="BB56" s="2" t="str">
        <f t="shared" si="102"/>
        <v>Bacillariophyta</v>
      </c>
      <c r="BC56" s="2" t="str">
        <f t="shared" si="102"/>
        <v>Mediophyceae</v>
      </c>
      <c r="BD56" s="2" t="str">
        <f>J56</f>
        <v>Phototroph</v>
      </c>
      <c r="BE56" s="2">
        <f>AK56</f>
        <v>2</v>
      </c>
      <c r="BF56" s="2">
        <f>AU56</f>
        <v>7.2</v>
      </c>
      <c r="BG56" s="66" t="s">
        <v>120</v>
      </c>
      <c r="BH56" s="66" t="s">
        <v>120</v>
      </c>
      <c r="BI56" s="2"/>
      <c r="BJ56" s="2"/>
      <c r="BK56" s="2"/>
      <c r="BL56" s="111" t="s">
        <v>110</v>
      </c>
      <c r="BM56" s="68" t="s">
        <v>255</v>
      </c>
      <c r="BN56" s="111" t="s">
        <v>108</v>
      </c>
      <c r="BO56" s="111" t="s">
        <v>109</v>
      </c>
      <c r="BP56" s="111" t="s">
        <v>111</v>
      </c>
      <c r="BQ56" s="111">
        <v>2</v>
      </c>
      <c r="BR56" s="111">
        <v>6.2</v>
      </c>
      <c r="BS56" s="110" t="s">
        <v>120</v>
      </c>
      <c r="BT56" s="2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</row>
    <row r="57" spans="1:85" ht="14.25" customHeight="1" thickTop="1" thickBot="1" x14ac:dyDescent="0.3">
      <c r="A57" s="7"/>
      <c r="B57" s="7"/>
      <c r="C57" s="7"/>
      <c r="D57" s="70"/>
      <c r="E57" s="7"/>
      <c r="F57" s="71"/>
      <c r="G57" s="7"/>
      <c r="H57" s="7"/>
      <c r="I57" s="7"/>
      <c r="J57" s="7"/>
      <c r="K57" s="7"/>
      <c r="L57" s="7"/>
      <c r="M57" s="72"/>
      <c r="N57" s="72"/>
      <c r="O57" s="7"/>
      <c r="P57" s="7"/>
      <c r="Q57" s="7"/>
      <c r="R57" s="7"/>
      <c r="S57" s="7"/>
      <c r="T57" s="73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4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2"/>
      <c r="AW57" s="75"/>
      <c r="AX57" s="75"/>
      <c r="AY57" s="75"/>
      <c r="AZ57" s="76"/>
      <c r="BA57" s="77"/>
      <c r="BB57" s="7"/>
      <c r="BC57" s="7"/>
      <c r="BD57" s="7"/>
      <c r="BE57" s="7"/>
      <c r="BF57" s="7"/>
      <c r="BG57" s="7"/>
      <c r="BH57" s="7"/>
      <c r="BI57" s="75"/>
      <c r="BJ57" s="75"/>
      <c r="BK57" s="2"/>
      <c r="BL57" s="111" t="s">
        <v>110</v>
      </c>
      <c r="BM57" s="68" t="s">
        <v>258</v>
      </c>
      <c r="BN57" s="111" t="s">
        <v>108</v>
      </c>
      <c r="BO57" s="111" t="s">
        <v>136</v>
      </c>
      <c r="BP57" s="111" t="s">
        <v>111</v>
      </c>
      <c r="BQ57" s="111">
        <v>2</v>
      </c>
      <c r="BR57" s="111">
        <v>19</v>
      </c>
      <c r="BS57" s="110" t="s">
        <v>120</v>
      </c>
      <c r="BT57" s="2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</row>
    <row r="58" spans="1:85" ht="14.25" customHeight="1" thickTop="1" thickBot="1" x14ac:dyDescent="0.3">
      <c r="A58" s="2" t="s">
        <v>266</v>
      </c>
      <c r="B58" s="2" t="s">
        <v>267</v>
      </c>
      <c r="C58" s="2"/>
      <c r="D58" s="2"/>
      <c r="E58" s="2" t="s">
        <v>106</v>
      </c>
      <c r="F58" s="62" t="s">
        <v>133</v>
      </c>
      <c r="G58" s="2" t="s">
        <v>108</v>
      </c>
      <c r="H58" s="2" t="s">
        <v>109</v>
      </c>
      <c r="I58" s="2" t="s">
        <v>110</v>
      </c>
      <c r="J58" s="2" t="s">
        <v>111</v>
      </c>
      <c r="K58" s="2" t="s">
        <v>268</v>
      </c>
      <c r="L58" s="2"/>
      <c r="M58" s="63" t="s">
        <v>269</v>
      </c>
      <c r="N58" s="63" t="s">
        <v>253</v>
      </c>
      <c r="O58" s="64" t="s">
        <v>129</v>
      </c>
      <c r="P58" s="2" t="s">
        <v>21</v>
      </c>
      <c r="Q58" s="2">
        <v>72</v>
      </c>
      <c r="R58" s="2" t="s">
        <v>116</v>
      </c>
      <c r="S58" s="2" t="s">
        <v>47</v>
      </c>
      <c r="T58" s="2"/>
      <c r="U58" s="2">
        <v>1.47</v>
      </c>
      <c r="V58" s="2" t="s">
        <v>17</v>
      </c>
      <c r="W58" s="2">
        <f>VLOOKUP(V58,Tables!$M$4:$N$7,2,FALSE)</f>
        <v>1</v>
      </c>
      <c r="X58" s="2">
        <f t="shared" ref="X58:X60" si="103">U58*W58</f>
        <v>1.47</v>
      </c>
      <c r="Y58" s="2"/>
      <c r="Z58" s="2" t="str">
        <f t="shared" ref="Z58:Z60" si="104">P58</f>
        <v>NEC</v>
      </c>
      <c r="AA58" s="2">
        <f>VLOOKUP(Z58,Tables!C$5:D$21,2,FALSE)</f>
        <v>1</v>
      </c>
      <c r="AB58" s="2">
        <f t="shared" ref="AB58:AB60" si="105">X58/AA58</f>
        <v>1.47</v>
      </c>
      <c r="AC58" s="2" t="str">
        <f t="shared" ref="AC58:AC60" si="106">S58</f>
        <v>Chronic</v>
      </c>
      <c r="AD58" s="2">
        <f>VLOOKUP(AC58,Tables!C$24:D$25,2,FALSE)</f>
        <v>1</v>
      </c>
      <c r="AE58" s="2">
        <f t="shared" ref="AE58:AE60" si="107">AB58/AD58</f>
        <v>1.47</v>
      </c>
      <c r="AF58" s="7"/>
      <c r="AG58" s="8" t="str">
        <f t="shared" ref="AG58:AG60" si="108">F58</f>
        <v xml:space="preserve">Chaetoceros muelleri </v>
      </c>
      <c r="AH58" s="2" t="str">
        <f t="shared" ref="AH58:AH60" si="109">P58</f>
        <v>NEC</v>
      </c>
      <c r="AI58" s="2" t="str">
        <f t="shared" ref="AI58:AI60" si="110">S58</f>
        <v>Chronic</v>
      </c>
      <c r="AJ58" s="2"/>
      <c r="AK58" s="2">
        <f>VLOOKUP(SUM(AA58,AD58),Tables!J$5:K$10,2,FALSE)</f>
        <v>1</v>
      </c>
      <c r="AL58" s="65" t="str">
        <f t="shared" ref="AL58:AL60" si="111">IF(AK58=MIN($AK$58:$AK$60),"YES!!!","Reject")</f>
        <v>YES!!!</v>
      </c>
      <c r="AM58" s="3" t="str">
        <f t="shared" ref="AM58:AM59" si="112">O58</f>
        <v>Growth rate</v>
      </c>
      <c r="AN58" s="2" t="s">
        <v>118</v>
      </c>
      <c r="AO58" s="2" t="str">
        <f t="shared" ref="AO58:AO59" si="113">CONCATENATE(Q58," ",R58)</f>
        <v>72 Hour</v>
      </c>
      <c r="AP58" s="2" t="s">
        <v>119</v>
      </c>
      <c r="AQ58" s="2"/>
      <c r="AR58" s="2">
        <f>AE58</f>
        <v>1.47</v>
      </c>
      <c r="AS58" s="2">
        <f>GEOMEAN(AR58)</f>
        <v>1.47</v>
      </c>
      <c r="AT58" s="3">
        <f>MIN(AS58)</f>
        <v>1.47</v>
      </c>
      <c r="AU58" s="3">
        <f>MIN(AT58:AT59)</f>
        <v>1.47</v>
      </c>
      <c r="AV58" s="66" t="s">
        <v>120</v>
      </c>
      <c r="AW58" s="2"/>
      <c r="AX58" s="2"/>
      <c r="AY58" s="2"/>
      <c r="AZ58" s="2" t="str">
        <f>I58</f>
        <v>Microalgae</v>
      </c>
      <c r="BA58" s="67" t="str">
        <f t="shared" ref="BA58:BC58" si="114">F58</f>
        <v xml:space="preserve">Chaetoceros muelleri </v>
      </c>
      <c r="BB58" s="2" t="str">
        <f t="shared" si="114"/>
        <v>Bacillariophyta</v>
      </c>
      <c r="BC58" s="2" t="str">
        <f t="shared" si="114"/>
        <v>Bacillariophyceae</v>
      </c>
      <c r="BD58" s="2" t="str">
        <f>J58</f>
        <v>Phototroph</v>
      </c>
      <c r="BE58" s="2">
        <f>AK58</f>
        <v>1</v>
      </c>
      <c r="BF58" s="2">
        <f>AU58</f>
        <v>1.47</v>
      </c>
      <c r="BG58" s="66" t="s">
        <v>120</v>
      </c>
      <c r="BH58" s="66" t="s">
        <v>120</v>
      </c>
      <c r="BI58" s="75"/>
      <c r="BJ58" s="75"/>
      <c r="BK58" s="2"/>
      <c r="BL58" s="111" t="s">
        <v>110</v>
      </c>
      <c r="BM58" s="68" t="s">
        <v>261</v>
      </c>
      <c r="BN58" s="111" t="s">
        <v>108</v>
      </c>
      <c r="BO58" s="111" t="s">
        <v>136</v>
      </c>
      <c r="BP58" s="111" t="s">
        <v>111</v>
      </c>
      <c r="BQ58" s="111">
        <v>2</v>
      </c>
      <c r="BR58" s="111">
        <v>0.86</v>
      </c>
      <c r="BS58" s="110" t="s">
        <v>120</v>
      </c>
      <c r="BT58" s="2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</row>
    <row r="59" spans="1:85" ht="14.25" customHeight="1" thickTop="1" thickBot="1" x14ac:dyDescent="0.3">
      <c r="A59" s="2" t="s">
        <v>266</v>
      </c>
      <c r="B59" s="2" t="s">
        <v>271</v>
      </c>
      <c r="C59" s="2"/>
      <c r="D59" s="91" t="s">
        <v>272</v>
      </c>
      <c r="E59" s="2" t="s">
        <v>106</v>
      </c>
      <c r="F59" s="62" t="s">
        <v>133</v>
      </c>
      <c r="G59" s="2" t="s">
        <v>108</v>
      </c>
      <c r="H59" s="2" t="s">
        <v>109</v>
      </c>
      <c r="I59" s="2" t="s">
        <v>110</v>
      </c>
      <c r="J59" s="2" t="s">
        <v>111</v>
      </c>
      <c r="K59" s="2" t="s">
        <v>268</v>
      </c>
      <c r="L59" s="2"/>
      <c r="M59" s="63" t="s">
        <v>269</v>
      </c>
      <c r="N59" s="63" t="s">
        <v>253</v>
      </c>
      <c r="O59" s="64" t="s">
        <v>129</v>
      </c>
      <c r="P59" s="2" t="s">
        <v>14</v>
      </c>
      <c r="Q59" s="2">
        <v>72</v>
      </c>
      <c r="R59" s="2" t="s">
        <v>116</v>
      </c>
      <c r="S59" s="2" t="s">
        <v>47</v>
      </c>
      <c r="T59" s="2"/>
      <c r="U59" s="84">
        <v>1.79</v>
      </c>
      <c r="V59" s="84" t="s">
        <v>17</v>
      </c>
      <c r="W59" s="84">
        <f>VLOOKUP(V59,Tables!$M$4:$N$7,2,FALSE)</f>
        <v>1</v>
      </c>
      <c r="X59" s="84">
        <f t="shared" si="103"/>
        <v>1.79</v>
      </c>
      <c r="Y59" s="84"/>
      <c r="Z59" s="84" t="str">
        <f t="shared" si="104"/>
        <v>EC10</v>
      </c>
      <c r="AA59" s="84">
        <f>VLOOKUP(Z59,Tables!C$5:D$21,2,FALSE)</f>
        <v>1</v>
      </c>
      <c r="AB59" s="84">
        <f t="shared" si="105"/>
        <v>1.79</v>
      </c>
      <c r="AC59" s="84" t="str">
        <f t="shared" si="106"/>
        <v>Chronic</v>
      </c>
      <c r="AD59" s="84">
        <f>VLOOKUP(AC59,Tables!C$24:D$25,2,FALSE)</f>
        <v>1</v>
      </c>
      <c r="AE59" s="84">
        <f t="shared" si="107"/>
        <v>1.79</v>
      </c>
      <c r="AF59" s="7"/>
      <c r="AG59" s="92" t="str">
        <f t="shared" si="108"/>
        <v xml:space="preserve">Chaetoceros muelleri </v>
      </c>
      <c r="AH59" s="84" t="str">
        <f t="shared" si="109"/>
        <v>EC10</v>
      </c>
      <c r="AI59" s="84" t="str">
        <f t="shared" si="110"/>
        <v>Chronic</v>
      </c>
      <c r="AJ59" s="84"/>
      <c r="AK59" s="84">
        <f>VLOOKUP(SUM(AA59,AD59),Tables!J$5:K$10,2,FALSE)</f>
        <v>1</v>
      </c>
      <c r="AL59" s="93" t="str">
        <f t="shared" si="111"/>
        <v>YES!!!</v>
      </c>
      <c r="AM59" s="93" t="str">
        <f t="shared" si="112"/>
        <v>Growth rate</v>
      </c>
      <c r="AN59" s="84" t="s">
        <v>118</v>
      </c>
      <c r="AO59" s="84" t="str">
        <f t="shared" si="113"/>
        <v>72 Hour</v>
      </c>
      <c r="AP59" s="84" t="s">
        <v>119</v>
      </c>
      <c r="AQ59" s="84"/>
      <c r="AR59" s="84"/>
      <c r="AS59" s="84"/>
      <c r="AT59" s="84"/>
      <c r="AU59" s="84"/>
      <c r="AV59" s="84"/>
      <c r="AW59" s="2"/>
      <c r="AX59" s="2"/>
      <c r="AY59" s="2"/>
      <c r="AZ59" s="84"/>
      <c r="BA59" s="87"/>
      <c r="BB59" s="84"/>
      <c r="BC59" s="84"/>
      <c r="BD59" s="84"/>
      <c r="BE59" s="84"/>
      <c r="BF59" s="94"/>
      <c r="BG59" s="84"/>
      <c r="BH59" s="84"/>
      <c r="BI59" s="75"/>
      <c r="BJ59" s="75"/>
      <c r="BK59" s="2"/>
      <c r="BL59" s="111" t="s">
        <v>172</v>
      </c>
      <c r="BM59" s="68" t="s">
        <v>262</v>
      </c>
      <c r="BN59" s="111" t="s">
        <v>174</v>
      </c>
      <c r="BO59" s="111" t="s">
        <v>175</v>
      </c>
      <c r="BP59" s="111" t="s">
        <v>111</v>
      </c>
      <c r="BQ59" s="111">
        <v>3</v>
      </c>
      <c r="BR59" s="119">
        <v>43.9</v>
      </c>
      <c r="BS59" s="110" t="s">
        <v>120</v>
      </c>
      <c r="BT59" s="2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</row>
    <row r="60" spans="1:85" ht="14.25" customHeight="1" thickTop="1" thickBot="1" x14ac:dyDescent="0.3">
      <c r="A60" s="2" t="s">
        <v>266</v>
      </c>
      <c r="B60" s="2" t="s">
        <v>274</v>
      </c>
      <c r="C60" s="2"/>
      <c r="D60" s="2"/>
      <c r="E60" s="2" t="s">
        <v>106</v>
      </c>
      <c r="F60" s="62" t="s">
        <v>133</v>
      </c>
      <c r="G60" s="2" t="s">
        <v>108</v>
      </c>
      <c r="H60" s="2" t="s">
        <v>109</v>
      </c>
      <c r="I60" s="2" t="s">
        <v>110</v>
      </c>
      <c r="J60" s="2" t="s">
        <v>111</v>
      </c>
      <c r="K60" s="2" t="s">
        <v>268</v>
      </c>
      <c r="L60" s="2"/>
      <c r="M60" s="63" t="s">
        <v>269</v>
      </c>
      <c r="N60" s="63" t="s">
        <v>253</v>
      </c>
      <c r="O60" s="64" t="s">
        <v>129</v>
      </c>
      <c r="P60" s="2" t="s">
        <v>38</v>
      </c>
      <c r="Q60" s="2">
        <v>72</v>
      </c>
      <c r="R60" s="2" t="s">
        <v>116</v>
      </c>
      <c r="S60" s="2" t="s">
        <v>47</v>
      </c>
      <c r="T60" s="2"/>
      <c r="U60" s="95">
        <v>12.4</v>
      </c>
      <c r="V60" s="2" t="s">
        <v>17</v>
      </c>
      <c r="W60" s="2">
        <f>VLOOKUP(V60,Tables!$M$4:$N$7,2,FALSE)</f>
        <v>1</v>
      </c>
      <c r="X60" s="2">
        <f t="shared" si="103"/>
        <v>12.4</v>
      </c>
      <c r="Y60" s="2"/>
      <c r="Z60" s="2" t="str">
        <f t="shared" si="104"/>
        <v>EC50</v>
      </c>
      <c r="AA60" s="2">
        <f>VLOOKUP(Z60,Tables!C$5:D$21,2,FALSE)</f>
        <v>5</v>
      </c>
      <c r="AB60" s="2">
        <f t="shared" si="105"/>
        <v>2.48</v>
      </c>
      <c r="AC60" s="2" t="str">
        <f t="shared" si="106"/>
        <v>Chronic</v>
      </c>
      <c r="AD60" s="2">
        <f>VLOOKUP(AC60,Tables!C$24:D$25,2,FALSE)</f>
        <v>1</v>
      </c>
      <c r="AE60" s="2">
        <f t="shared" si="107"/>
        <v>2.48</v>
      </c>
      <c r="AF60" s="7"/>
      <c r="AG60" s="8" t="str">
        <f t="shared" si="108"/>
        <v xml:space="preserve">Chaetoceros muelleri </v>
      </c>
      <c r="AH60" s="2" t="str">
        <f t="shared" si="109"/>
        <v>EC50</v>
      </c>
      <c r="AI60" s="2" t="str">
        <f t="shared" si="110"/>
        <v>Chronic</v>
      </c>
      <c r="AJ60" s="2"/>
      <c r="AK60" s="2">
        <f>VLOOKUP(SUM(AA60,AD60),Tables!J$5:K$10,2,FALSE)</f>
        <v>2</v>
      </c>
      <c r="AL60" s="65" t="str">
        <f t="shared" si="111"/>
        <v>Reject</v>
      </c>
      <c r="AM60" s="3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75"/>
      <c r="BJ60" s="75"/>
      <c r="BK60" s="2"/>
      <c r="BL60" s="111" t="s">
        <v>172</v>
      </c>
      <c r="BM60" s="123" t="s">
        <v>264</v>
      </c>
      <c r="BN60" s="111" t="s">
        <v>174</v>
      </c>
      <c r="BO60" s="111" t="s">
        <v>175</v>
      </c>
      <c r="BP60" s="111" t="s">
        <v>111</v>
      </c>
      <c r="BQ60" s="111">
        <v>3</v>
      </c>
      <c r="BR60" s="119">
        <v>1.395</v>
      </c>
      <c r="BS60" s="110" t="s">
        <v>120</v>
      </c>
      <c r="BT60" s="2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</row>
    <row r="61" spans="1:85" ht="14.25" customHeight="1" thickTop="1" thickBot="1" x14ac:dyDescent="0.3">
      <c r="A61" s="7"/>
      <c r="B61" s="7"/>
      <c r="C61" s="7"/>
      <c r="D61" s="70"/>
      <c r="E61" s="7"/>
      <c r="F61" s="71"/>
      <c r="G61" s="7"/>
      <c r="H61" s="7"/>
      <c r="I61" s="7"/>
      <c r="J61" s="7"/>
      <c r="K61" s="7"/>
      <c r="L61" s="7"/>
      <c r="M61" s="72"/>
      <c r="N61" s="72"/>
      <c r="O61" s="7"/>
      <c r="P61" s="7"/>
      <c r="Q61" s="7"/>
      <c r="R61" s="7"/>
      <c r="S61" s="7"/>
      <c r="T61" s="73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4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2"/>
      <c r="AW61" s="75"/>
      <c r="AX61" s="75"/>
      <c r="AY61" s="75"/>
      <c r="AZ61" s="77"/>
      <c r="BA61" s="77"/>
      <c r="BB61" s="7"/>
      <c r="BC61" s="7"/>
      <c r="BD61" s="7"/>
      <c r="BE61" s="7"/>
      <c r="BF61" s="7"/>
      <c r="BG61" s="7"/>
      <c r="BH61" s="7"/>
      <c r="BI61" s="2"/>
      <c r="BJ61" s="2"/>
      <c r="BK61" s="2"/>
      <c r="BL61" s="111" t="s">
        <v>172</v>
      </c>
      <c r="BM61" s="68" t="s">
        <v>265</v>
      </c>
      <c r="BN61" s="111" t="s">
        <v>174</v>
      </c>
      <c r="BO61" s="111" t="s">
        <v>175</v>
      </c>
      <c r="BP61" s="111" t="s">
        <v>111</v>
      </c>
      <c r="BQ61" s="111">
        <v>3</v>
      </c>
      <c r="BR61" s="111">
        <v>43.9</v>
      </c>
      <c r="BS61" s="110" t="s">
        <v>120</v>
      </c>
      <c r="BT61" s="2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</row>
    <row r="62" spans="1:85" ht="14.25" customHeight="1" thickTop="1" thickBot="1" x14ac:dyDescent="0.3">
      <c r="A62" s="2" t="s">
        <v>277</v>
      </c>
      <c r="B62" s="2" t="s">
        <v>278</v>
      </c>
      <c r="C62" s="2"/>
      <c r="D62" s="2"/>
      <c r="E62" s="2" t="s">
        <v>121</v>
      </c>
      <c r="F62" s="62" t="s">
        <v>279</v>
      </c>
      <c r="G62" s="2" t="s">
        <v>201</v>
      </c>
      <c r="H62" s="2" t="s">
        <v>202</v>
      </c>
      <c r="I62" s="2" t="s">
        <v>203</v>
      </c>
      <c r="J62" s="2" t="s">
        <v>152</v>
      </c>
      <c r="K62" s="2" t="s">
        <v>280</v>
      </c>
      <c r="L62" s="2"/>
      <c r="M62" s="63" t="s">
        <v>190</v>
      </c>
      <c r="N62" s="63" t="s">
        <v>190</v>
      </c>
      <c r="O62" s="64" t="s">
        <v>190</v>
      </c>
      <c r="P62" s="2" t="s">
        <v>40</v>
      </c>
      <c r="Q62" s="2">
        <v>10</v>
      </c>
      <c r="R62" s="2" t="s">
        <v>156</v>
      </c>
      <c r="S62" s="2" t="s">
        <v>47</v>
      </c>
      <c r="T62" s="2"/>
      <c r="U62" s="2">
        <v>3.3</v>
      </c>
      <c r="V62" s="2" t="s">
        <v>17</v>
      </c>
      <c r="W62" s="2">
        <f>VLOOKUP(V62,Tables!$M$4:$N$7,2,FALSE)</f>
        <v>1</v>
      </c>
      <c r="X62" s="124">
        <f t="shared" ref="X62:X67" si="115">U62*W62</f>
        <v>3.3</v>
      </c>
      <c r="Y62" s="2"/>
      <c r="Z62" s="2" t="str">
        <f t="shared" ref="Z62:Z67" si="116">P62</f>
        <v>LC50</v>
      </c>
      <c r="AA62" s="2">
        <f>VLOOKUP(Z62,Tables!C$5:D$21,2,FALSE)</f>
        <v>5</v>
      </c>
      <c r="AB62" s="2">
        <f t="shared" ref="AB62:AB67" si="117">X62/AA62</f>
        <v>0.65999999999999992</v>
      </c>
      <c r="AC62" s="2" t="str">
        <f t="shared" ref="AC62:AC67" si="118">S62</f>
        <v>Chronic</v>
      </c>
      <c r="AD62" s="2">
        <f>VLOOKUP(AC62,Tables!C$24:D$25,2,FALSE)</f>
        <v>1</v>
      </c>
      <c r="AE62" s="2">
        <f t="shared" ref="AE62:AE67" si="119">AB62/AD62</f>
        <v>0.65999999999999992</v>
      </c>
      <c r="AF62" s="7"/>
      <c r="AG62" s="8" t="str">
        <f t="shared" ref="AG62:AG67" si="120">F62</f>
        <v>Chironomus tentans</v>
      </c>
      <c r="AH62" s="2" t="str">
        <f t="shared" ref="AH62:AH67" si="121">P62</f>
        <v>LC50</v>
      </c>
      <c r="AI62" s="2" t="str">
        <f t="shared" ref="AI62:AI67" si="122">S62</f>
        <v>Chronic</v>
      </c>
      <c r="AJ62" s="2"/>
      <c r="AK62" s="2">
        <f>VLOOKUP(SUM(AA62,AD62),Tables!J$5:K$10,2,FALSE)</f>
        <v>2</v>
      </c>
      <c r="AL62" s="65" t="str">
        <f>IF(AK62=MIN($AK$62:$AK$67),"YES!!!","Reject")</f>
        <v>Reject</v>
      </c>
      <c r="AM62" s="2"/>
      <c r="AN62" s="2"/>
      <c r="AO62" s="2"/>
      <c r="AP62" s="2"/>
      <c r="AQ62" s="2"/>
      <c r="AR62" s="2"/>
      <c r="AS62" s="2"/>
      <c r="AT62" s="2"/>
      <c r="AU62" s="2"/>
      <c r="AV62" s="66" t="s">
        <v>120</v>
      </c>
      <c r="AW62" s="2"/>
      <c r="AX62" s="2"/>
      <c r="AY62" s="2"/>
      <c r="AZ62" s="2"/>
      <c r="BA62" s="67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111" t="s">
        <v>110</v>
      </c>
      <c r="BM62" s="68" t="s">
        <v>270</v>
      </c>
      <c r="BN62" s="111" t="s">
        <v>214</v>
      </c>
      <c r="BO62" s="111" t="s">
        <v>215</v>
      </c>
      <c r="BP62" s="111" t="s">
        <v>111</v>
      </c>
      <c r="BQ62" s="111">
        <v>4</v>
      </c>
      <c r="BR62" s="111">
        <v>0.47000000000000003</v>
      </c>
      <c r="BS62" s="110" t="s">
        <v>120</v>
      </c>
      <c r="BT62" s="2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</row>
    <row r="63" spans="1:85" ht="14.25" customHeight="1" thickTop="1" thickBot="1" x14ac:dyDescent="0.3">
      <c r="A63" s="2" t="s">
        <v>277</v>
      </c>
      <c r="B63" s="2" t="s">
        <v>281</v>
      </c>
      <c r="C63" s="2"/>
      <c r="D63" s="2"/>
      <c r="E63" s="2" t="s">
        <v>121</v>
      </c>
      <c r="F63" s="62" t="s">
        <v>279</v>
      </c>
      <c r="G63" s="2" t="s">
        <v>201</v>
      </c>
      <c r="H63" s="2" t="s">
        <v>202</v>
      </c>
      <c r="I63" s="2" t="s">
        <v>203</v>
      </c>
      <c r="J63" s="2" t="s">
        <v>152</v>
      </c>
      <c r="K63" s="2" t="s">
        <v>282</v>
      </c>
      <c r="L63" s="2"/>
      <c r="M63" s="63" t="s">
        <v>190</v>
      </c>
      <c r="N63" s="63" t="s">
        <v>190</v>
      </c>
      <c r="O63" s="64" t="s">
        <v>190</v>
      </c>
      <c r="P63" s="2" t="s">
        <v>34</v>
      </c>
      <c r="Q63" s="2">
        <v>10</v>
      </c>
      <c r="R63" s="2" t="s">
        <v>156</v>
      </c>
      <c r="S63" s="2" t="s">
        <v>47</v>
      </c>
      <c r="T63" s="2"/>
      <c r="U63" s="2">
        <v>3.4</v>
      </c>
      <c r="V63" s="2" t="s">
        <v>17</v>
      </c>
      <c r="W63" s="2">
        <f>VLOOKUP(V63,Tables!$M$4:$N$7,2,FALSE)</f>
        <v>1</v>
      </c>
      <c r="X63" s="2">
        <f t="shared" si="115"/>
        <v>3.4</v>
      </c>
      <c r="Y63" s="2"/>
      <c r="Z63" s="2" t="str">
        <f t="shared" si="116"/>
        <v>LOAEL</v>
      </c>
      <c r="AA63" s="2">
        <f>VLOOKUP(Z63,Tables!C$5:D$21,2,FALSE)</f>
        <v>2.5</v>
      </c>
      <c r="AB63" s="2">
        <f t="shared" si="117"/>
        <v>1.3599999999999999</v>
      </c>
      <c r="AC63" s="2" t="str">
        <f t="shared" si="118"/>
        <v>Chronic</v>
      </c>
      <c r="AD63" s="2">
        <f>VLOOKUP(AC63,Tables!C$24:D$25,2,FALSE)</f>
        <v>1</v>
      </c>
      <c r="AE63" s="2">
        <f t="shared" si="119"/>
        <v>1.3599999999999999</v>
      </c>
      <c r="AF63" s="7"/>
      <c r="AG63" s="8" t="str">
        <f t="shared" si="120"/>
        <v>Chironomus tentans</v>
      </c>
      <c r="AH63" s="2" t="str">
        <f t="shared" si="121"/>
        <v>LOAEL</v>
      </c>
      <c r="AI63" s="2" t="str">
        <f t="shared" si="122"/>
        <v>Chronic</v>
      </c>
      <c r="AJ63" s="2"/>
      <c r="AK63" s="2">
        <f>VLOOKUP(SUM(AA63,AD63),Tables!J$5:K$10,2,FALSE)</f>
        <v>2</v>
      </c>
      <c r="AL63" s="65" t="str">
        <f>IF(AK63=MIN($AK$62:$AK$67),"YES!!!","Reject")</f>
        <v>Reject</v>
      </c>
      <c r="AM63" s="2"/>
      <c r="AN63" s="2"/>
      <c r="AO63" s="2"/>
      <c r="AP63" s="2"/>
      <c r="AQ63" s="2"/>
      <c r="AR63" s="2"/>
      <c r="AS63" s="2"/>
      <c r="AT63" s="2"/>
      <c r="AU63" s="2"/>
      <c r="AV63" s="66" t="s">
        <v>120</v>
      </c>
      <c r="AW63" s="2"/>
      <c r="AX63" s="2"/>
      <c r="AY63" s="2"/>
      <c r="AZ63" s="2"/>
      <c r="BA63" s="67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111" t="s">
        <v>191</v>
      </c>
      <c r="BM63" s="68" t="s">
        <v>273</v>
      </c>
      <c r="BN63" s="111" t="s">
        <v>217</v>
      </c>
      <c r="BO63" s="111" t="s">
        <v>218</v>
      </c>
      <c r="BP63" s="111" t="s">
        <v>111</v>
      </c>
      <c r="BQ63" s="111">
        <v>4</v>
      </c>
      <c r="BR63" s="119">
        <v>0.80622577482985502</v>
      </c>
      <c r="BS63" s="110" t="s">
        <v>120</v>
      </c>
      <c r="BT63" s="2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</row>
    <row r="64" spans="1:85" ht="14.25" customHeight="1" thickTop="1" thickBot="1" x14ac:dyDescent="0.3">
      <c r="A64" s="2" t="s">
        <v>277</v>
      </c>
      <c r="B64" s="2" t="s">
        <v>283</v>
      </c>
      <c r="C64" s="2"/>
      <c r="D64" s="2"/>
      <c r="E64" s="2" t="s">
        <v>121</v>
      </c>
      <c r="F64" s="62" t="s">
        <v>279</v>
      </c>
      <c r="G64" s="2" t="s">
        <v>201</v>
      </c>
      <c r="H64" s="2" t="s">
        <v>202</v>
      </c>
      <c r="I64" s="2" t="s">
        <v>203</v>
      </c>
      <c r="J64" s="2" t="s">
        <v>152</v>
      </c>
      <c r="K64" s="2" t="s">
        <v>282</v>
      </c>
      <c r="L64" s="2"/>
      <c r="M64" s="63" t="s">
        <v>190</v>
      </c>
      <c r="N64" s="63" t="s">
        <v>190</v>
      </c>
      <c r="O64" s="64" t="s">
        <v>190</v>
      </c>
      <c r="P64" s="2" t="s">
        <v>31</v>
      </c>
      <c r="Q64" s="2">
        <v>10</v>
      </c>
      <c r="R64" s="2" t="s">
        <v>156</v>
      </c>
      <c r="S64" s="2" t="s">
        <v>47</v>
      </c>
      <c r="T64" s="2"/>
      <c r="U64" s="2">
        <v>1.9</v>
      </c>
      <c r="V64" s="2" t="s">
        <v>17</v>
      </c>
      <c r="W64" s="2">
        <f>VLOOKUP(V64,Tables!$M$4:$N$7,2,FALSE)</f>
        <v>1</v>
      </c>
      <c r="X64" s="2">
        <f t="shared" si="115"/>
        <v>1.9</v>
      </c>
      <c r="Y64" s="2"/>
      <c r="Z64" s="2" t="str">
        <f t="shared" si="116"/>
        <v>NOAEL</v>
      </c>
      <c r="AA64" s="2">
        <f>VLOOKUP(Z64,Tables!C$5:D$21,2,FALSE)</f>
        <v>1</v>
      </c>
      <c r="AB64" s="2">
        <f t="shared" si="117"/>
        <v>1.9</v>
      </c>
      <c r="AC64" s="2" t="str">
        <f t="shared" si="118"/>
        <v>Chronic</v>
      </c>
      <c r="AD64" s="2">
        <f>VLOOKUP(AC64,Tables!C$24:D$25,2,FALSE)</f>
        <v>1</v>
      </c>
      <c r="AE64" s="2">
        <f t="shared" si="119"/>
        <v>1.9</v>
      </c>
      <c r="AF64" s="7"/>
      <c r="AG64" s="8" t="str">
        <f t="shared" si="120"/>
        <v>Chironomus tentans</v>
      </c>
      <c r="AH64" s="2" t="str">
        <f t="shared" si="121"/>
        <v>NOAEL</v>
      </c>
      <c r="AI64" s="2" t="str">
        <f t="shared" si="122"/>
        <v>Chronic</v>
      </c>
      <c r="AJ64" s="2"/>
      <c r="AK64" s="2">
        <f>VLOOKUP(SUM(AA64,AD64),Tables!J$5:K$10,2,FALSE)</f>
        <v>1</v>
      </c>
      <c r="AL64" s="65" t="str">
        <f>IF(AK64=MIN($AK$62:$AK$67),"YES!!!","Reject")</f>
        <v>YES!!!</v>
      </c>
      <c r="AM64" s="2"/>
      <c r="AN64" s="2"/>
      <c r="AO64" s="2"/>
      <c r="AP64" s="2"/>
      <c r="AQ64" s="2"/>
      <c r="AR64" s="2"/>
      <c r="AS64" s="2"/>
      <c r="AT64" s="2"/>
      <c r="AU64" s="2"/>
      <c r="AV64" s="66" t="s">
        <v>120</v>
      </c>
      <c r="AW64" s="2"/>
      <c r="AX64" s="2"/>
      <c r="AY64" s="2"/>
      <c r="AZ64" s="2"/>
      <c r="BA64" s="67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111" t="s">
        <v>191</v>
      </c>
      <c r="BM64" s="68" t="s">
        <v>275</v>
      </c>
      <c r="BN64" s="111" t="s">
        <v>193</v>
      </c>
      <c r="BO64" s="111" t="s">
        <v>194</v>
      </c>
      <c r="BP64" s="111" t="s">
        <v>111</v>
      </c>
      <c r="BQ64" s="111">
        <v>4</v>
      </c>
      <c r="BR64" s="119">
        <v>540.81882363689965</v>
      </c>
      <c r="BS64" s="110" t="s">
        <v>120</v>
      </c>
      <c r="BT64" s="2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</row>
    <row r="65" spans="1:85" ht="14.25" customHeight="1" thickTop="1" thickBot="1" x14ac:dyDescent="0.3">
      <c r="A65" s="2" t="s">
        <v>277</v>
      </c>
      <c r="B65" s="2" t="s">
        <v>284</v>
      </c>
      <c r="C65" s="2"/>
      <c r="D65" s="2"/>
      <c r="E65" s="2" t="s">
        <v>121</v>
      </c>
      <c r="F65" s="62" t="s">
        <v>279</v>
      </c>
      <c r="G65" s="2" t="s">
        <v>201</v>
      </c>
      <c r="H65" s="2" t="s">
        <v>202</v>
      </c>
      <c r="I65" s="2" t="s">
        <v>203</v>
      </c>
      <c r="J65" s="2" t="s">
        <v>152</v>
      </c>
      <c r="K65" s="2" t="s">
        <v>280</v>
      </c>
      <c r="L65" s="2"/>
      <c r="M65" s="63" t="s">
        <v>285</v>
      </c>
      <c r="N65" s="63" t="s">
        <v>253</v>
      </c>
      <c r="O65" s="64" t="s">
        <v>286</v>
      </c>
      <c r="P65" s="2" t="s">
        <v>34</v>
      </c>
      <c r="Q65" s="2">
        <v>10</v>
      </c>
      <c r="R65" s="2" t="s">
        <v>156</v>
      </c>
      <c r="S65" s="2" t="s">
        <v>47</v>
      </c>
      <c r="T65" s="2"/>
      <c r="U65" s="2">
        <v>7.1</v>
      </c>
      <c r="V65" s="2" t="s">
        <v>17</v>
      </c>
      <c r="W65" s="2">
        <f>VLOOKUP(V65,Tables!$M$4:$N$7,2,FALSE)</f>
        <v>1</v>
      </c>
      <c r="X65" s="124">
        <f t="shared" si="115"/>
        <v>7.1</v>
      </c>
      <c r="Y65" s="2"/>
      <c r="Z65" s="2" t="str">
        <f t="shared" si="116"/>
        <v>LOAEL</v>
      </c>
      <c r="AA65" s="2">
        <f>VLOOKUP(Z65,Tables!C$5:D$21,2,FALSE)</f>
        <v>2.5</v>
      </c>
      <c r="AB65" s="2">
        <f t="shared" si="117"/>
        <v>2.84</v>
      </c>
      <c r="AC65" s="2" t="str">
        <f t="shared" si="118"/>
        <v>Chronic</v>
      </c>
      <c r="AD65" s="2">
        <f>VLOOKUP(AC65,Tables!C$24:D$25,2,FALSE)</f>
        <v>1</v>
      </c>
      <c r="AE65" s="2">
        <f t="shared" si="119"/>
        <v>2.84</v>
      </c>
      <c r="AF65" s="7"/>
      <c r="AG65" s="8" t="str">
        <f t="shared" si="120"/>
        <v>Chironomus tentans</v>
      </c>
      <c r="AH65" s="2" t="str">
        <f t="shared" si="121"/>
        <v>LOAEL</v>
      </c>
      <c r="AI65" s="2" t="str">
        <f t="shared" si="122"/>
        <v>Chronic</v>
      </c>
      <c r="AJ65" s="2"/>
      <c r="AK65" s="2">
        <f>VLOOKUP(SUM(AA65,AD65),Tables!J$5:K$10,2,FALSE)</f>
        <v>2</v>
      </c>
      <c r="AL65" s="65" t="str">
        <f>IF(AK65=MIN($AK$62:$AK$67),"YES!!!","Reject")</f>
        <v>Reject</v>
      </c>
      <c r="AM65" s="2"/>
      <c r="AN65" s="2"/>
      <c r="AO65" s="2"/>
      <c r="AP65" s="2"/>
      <c r="AQ65" s="2"/>
      <c r="AR65" s="2"/>
      <c r="AS65" s="2"/>
      <c r="AT65" s="2"/>
      <c r="AU65" s="2"/>
      <c r="AV65" s="66" t="s">
        <v>120</v>
      </c>
      <c r="AW65" s="2"/>
      <c r="AX65" s="2"/>
      <c r="AY65" s="2"/>
      <c r="AZ65" s="2"/>
      <c r="BA65" s="67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111" t="s">
        <v>110</v>
      </c>
      <c r="BM65" s="123" t="s">
        <v>276</v>
      </c>
      <c r="BN65" s="111" t="s">
        <v>179</v>
      </c>
      <c r="BO65" s="111" t="s">
        <v>197</v>
      </c>
      <c r="BP65" s="111" t="s">
        <v>111</v>
      </c>
      <c r="BQ65" s="111">
        <v>4</v>
      </c>
      <c r="BR65" s="119">
        <v>1.3286699999999998</v>
      </c>
      <c r="BS65" s="110" t="s">
        <v>120</v>
      </c>
      <c r="BT65" s="2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</row>
    <row r="66" spans="1:85" ht="14.25" customHeight="1" thickTop="1" thickBot="1" x14ac:dyDescent="0.3">
      <c r="A66" s="7"/>
      <c r="B66" s="7"/>
      <c r="C66" s="7"/>
      <c r="D66" s="70"/>
      <c r="E66" s="7"/>
      <c r="F66" s="71"/>
      <c r="G66" s="7"/>
      <c r="H66" s="7"/>
      <c r="I66" s="7"/>
      <c r="J66" s="7"/>
      <c r="K66" s="7"/>
      <c r="L66" s="7"/>
      <c r="M66" s="72"/>
      <c r="N66" s="72"/>
      <c r="O66" s="7"/>
      <c r="P66" s="7"/>
      <c r="Q66" s="7"/>
      <c r="R66" s="7"/>
      <c r="S66" s="7"/>
      <c r="T66" s="73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4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2"/>
      <c r="AW66" s="75"/>
      <c r="AX66" s="75"/>
      <c r="AY66" s="75"/>
      <c r="AZ66" s="76"/>
      <c r="BA66" s="77"/>
      <c r="BB66" s="7"/>
      <c r="BC66" s="7"/>
      <c r="BD66" s="7"/>
      <c r="BE66" s="7"/>
      <c r="BF66" s="7"/>
      <c r="BG66" s="7"/>
      <c r="BH66" s="7"/>
      <c r="BI66" s="75"/>
      <c r="BJ66" s="75"/>
      <c r="BK66" s="2"/>
      <c r="BL66" s="111" t="s">
        <v>203</v>
      </c>
      <c r="BM66" s="68" t="s">
        <v>207</v>
      </c>
      <c r="BN66" s="111" t="s">
        <v>201</v>
      </c>
      <c r="BO66" s="111" t="s">
        <v>208</v>
      </c>
      <c r="BP66" s="111" t="s">
        <v>152</v>
      </c>
      <c r="BQ66" s="111">
        <v>1</v>
      </c>
      <c r="BR66" s="111">
        <v>270</v>
      </c>
      <c r="BS66" s="110" t="s">
        <v>120</v>
      </c>
      <c r="BT66" s="2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</row>
    <row r="67" spans="1:85" ht="14.25" customHeight="1" thickTop="1" thickBot="1" x14ac:dyDescent="0.3">
      <c r="A67" s="2" t="s">
        <v>277</v>
      </c>
      <c r="B67" s="2" t="s">
        <v>281</v>
      </c>
      <c r="C67" s="2"/>
      <c r="D67" s="2"/>
      <c r="E67" s="2" t="s">
        <v>121</v>
      </c>
      <c r="F67" s="62" t="s">
        <v>279</v>
      </c>
      <c r="G67" s="2" t="s">
        <v>201</v>
      </c>
      <c r="H67" s="2" t="s">
        <v>202</v>
      </c>
      <c r="I67" s="2" t="s">
        <v>203</v>
      </c>
      <c r="J67" s="2" t="s">
        <v>152</v>
      </c>
      <c r="K67" s="2" t="s">
        <v>280</v>
      </c>
      <c r="L67" s="2"/>
      <c r="M67" s="63" t="s">
        <v>285</v>
      </c>
      <c r="N67" s="63" t="s">
        <v>253</v>
      </c>
      <c r="O67" s="64" t="s">
        <v>286</v>
      </c>
      <c r="P67" s="2" t="s">
        <v>31</v>
      </c>
      <c r="Q67" s="2">
        <v>10</v>
      </c>
      <c r="R67" s="2" t="s">
        <v>156</v>
      </c>
      <c r="S67" s="2" t="s">
        <v>47</v>
      </c>
      <c r="T67" s="2"/>
      <c r="U67" s="2">
        <v>3.4</v>
      </c>
      <c r="V67" s="2" t="s">
        <v>17</v>
      </c>
      <c r="W67" s="2">
        <f>VLOOKUP(V67,Tables!$M$4:$N$7,2,FALSE)</f>
        <v>1</v>
      </c>
      <c r="X67" s="124">
        <f t="shared" si="115"/>
        <v>3.4</v>
      </c>
      <c r="Y67" s="2"/>
      <c r="Z67" s="2" t="str">
        <f t="shared" si="116"/>
        <v>NOAEL</v>
      </c>
      <c r="AA67" s="2">
        <f>VLOOKUP(Z67,Tables!C$5:D$21,2,FALSE)</f>
        <v>1</v>
      </c>
      <c r="AB67" s="2">
        <f t="shared" si="117"/>
        <v>3.4</v>
      </c>
      <c r="AC67" s="2" t="str">
        <f t="shared" si="118"/>
        <v>Chronic</v>
      </c>
      <c r="AD67" s="2">
        <f>VLOOKUP(AC67,Tables!C$24:D$25,2,FALSE)</f>
        <v>1</v>
      </c>
      <c r="AE67" s="2">
        <f t="shared" si="119"/>
        <v>3.4</v>
      </c>
      <c r="AF67" s="7"/>
      <c r="AG67" s="8" t="str">
        <f t="shared" si="120"/>
        <v>Chironomus tentans</v>
      </c>
      <c r="AH67" s="2" t="str">
        <f t="shared" si="121"/>
        <v>NOAEL</v>
      </c>
      <c r="AI67" s="2" t="str">
        <f t="shared" si="122"/>
        <v>Chronic</v>
      </c>
      <c r="AJ67" s="2"/>
      <c r="AK67" s="2">
        <f>VLOOKUP(SUM(AA67,AD67),Tables!J$5:K$10,2,FALSE)</f>
        <v>1</v>
      </c>
      <c r="AL67" s="65" t="str">
        <f>IF(AK67=MIN($AK$62:$AK$67),"YES!!!","Reject")</f>
        <v>YES!!!</v>
      </c>
      <c r="AM67" s="3" t="str">
        <f>O67</f>
        <v>Reduced weight</v>
      </c>
      <c r="AN67" s="2" t="s">
        <v>118</v>
      </c>
      <c r="AO67" s="2" t="str">
        <f>CONCATENATE(Q67," ",R67)</f>
        <v>10 Day</v>
      </c>
      <c r="AP67" s="2" t="s">
        <v>119</v>
      </c>
      <c r="AQ67" s="2"/>
      <c r="AR67" s="2">
        <f>AE67</f>
        <v>3.4</v>
      </c>
      <c r="AS67" s="2">
        <f>GEOMEAN(AR67)</f>
        <v>3.4</v>
      </c>
      <c r="AT67" s="3">
        <f>MIN(AS67)</f>
        <v>3.4</v>
      </c>
      <c r="AU67" s="3">
        <f>MIN(AT67:AT68)</f>
        <v>3.4</v>
      </c>
      <c r="AV67" s="66" t="s">
        <v>120</v>
      </c>
      <c r="AW67" s="2"/>
      <c r="AX67" s="2"/>
      <c r="AY67" s="2"/>
      <c r="AZ67" s="2" t="str">
        <f>I67</f>
        <v>Macroinvertebrate</v>
      </c>
      <c r="BA67" s="67" t="str">
        <f t="shared" ref="BA67:BC67" si="123">F67</f>
        <v>Chironomus tentans</v>
      </c>
      <c r="BB67" s="2" t="str">
        <f t="shared" si="123"/>
        <v>Arthropoda</v>
      </c>
      <c r="BC67" s="2" t="str">
        <f t="shared" si="123"/>
        <v>Insecta</v>
      </c>
      <c r="BD67" s="2" t="str">
        <f>J67</f>
        <v>Heterotroph</v>
      </c>
      <c r="BE67" s="2">
        <f>AK67</f>
        <v>1</v>
      </c>
      <c r="BF67" s="2">
        <f>AU67</f>
        <v>3.4</v>
      </c>
      <c r="BG67" s="66" t="s">
        <v>120</v>
      </c>
      <c r="BH67" s="66" t="s">
        <v>120</v>
      </c>
      <c r="BI67" s="69"/>
      <c r="BJ67" s="69"/>
      <c r="BK67" s="2"/>
      <c r="BL67" s="111" t="s">
        <v>257</v>
      </c>
      <c r="BM67" s="123" t="s">
        <v>256</v>
      </c>
      <c r="BN67" s="111" t="s">
        <v>201</v>
      </c>
      <c r="BO67" s="111" t="s">
        <v>231</v>
      </c>
      <c r="BP67" s="111" t="s">
        <v>152</v>
      </c>
      <c r="BQ67" s="111">
        <v>1</v>
      </c>
      <c r="BR67" s="111">
        <v>10</v>
      </c>
      <c r="BS67" s="110" t="s">
        <v>120</v>
      </c>
      <c r="BT67" s="2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</row>
    <row r="68" spans="1:85" ht="14.25" customHeight="1" thickTop="1" thickBot="1" x14ac:dyDescent="0.3">
      <c r="A68" s="7"/>
      <c r="B68" s="7"/>
      <c r="C68" s="7"/>
      <c r="D68" s="70"/>
      <c r="E68" s="7"/>
      <c r="F68" s="71"/>
      <c r="G68" s="7"/>
      <c r="H68" s="7"/>
      <c r="I68" s="7"/>
      <c r="J68" s="7"/>
      <c r="K68" s="7"/>
      <c r="L68" s="7"/>
      <c r="M68" s="72"/>
      <c r="N68" s="72"/>
      <c r="O68" s="7"/>
      <c r="P68" s="7"/>
      <c r="Q68" s="7"/>
      <c r="R68" s="7"/>
      <c r="S68" s="7"/>
      <c r="T68" s="73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4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2"/>
      <c r="AW68" s="75"/>
      <c r="AX68" s="75"/>
      <c r="AY68" s="75"/>
      <c r="AZ68" s="76"/>
      <c r="BA68" s="77"/>
      <c r="BB68" s="7"/>
      <c r="BC68" s="7"/>
      <c r="BD68" s="7"/>
      <c r="BE68" s="7"/>
      <c r="BF68" s="7"/>
      <c r="BG68" s="7"/>
      <c r="BH68" s="7"/>
      <c r="BI68" s="69"/>
      <c r="BJ68" s="69"/>
      <c r="BK68" s="2"/>
      <c r="BL68" s="111" t="s">
        <v>203</v>
      </c>
      <c r="BM68" s="123" t="s">
        <v>279</v>
      </c>
      <c r="BN68" s="111" t="s">
        <v>201</v>
      </c>
      <c r="BO68" s="111" t="s">
        <v>202</v>
      </c>
      <c r="BP68" s="111" t="s">
        <v>152</v>
      </c>
      <c r="BQ68" s="111">
        <v>1</v>
      </c>
      <c r="BR68" s="111">
        <v>3.4</v>
      </c>
      <c r="BS68" s="110" t="s">
        <v>120</v>
      </c>
      <c r="BT68" s="2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</row>
    <row r="69" spans="1:85" ht="14.25" customHeight="1" thickTop="1" thickBot="1" x14ac:dyDescent="0.3">
      <c r="A69" s="2">
        <v>603</v>
      </c>
      <c r="B69" s="2">
        <v>24</v>
      </c>
      <c r="C69" s="2"/>
      <c r="D69" s="78" t="s">
        <v>290</v>
      </c>
      <c r="E69" s="2" t="s">
        <v>121</v>
      </c>
      <c r="F69" s="62" t="s">
        <v>291</v>
      </c>
      <c r="G69" s="2" t="s">
        <v>179</v>
      </c>
      <c r="H69" s="2" t="s">
        <v>197</v>
      </c>
      <c r="I69" s="2" t="s">
        <v>110</v>
      </c>
      <c r="J69" s="2" t="s">
        <v>111</v>
      </c>
      <c r="K69" s="2" t="s">
        <v>112</v>
      </c>
      <c r="L69" s="2"/>
      <c r="M69" s="82" t="s">
        <v>223</v>
      </c>
      <c r="N69" s="82" t="s">
        <v>154</v>
      </c>
      <c r="O69" s="83" t="s">
        <v>155</v>
      </c>
      <c r="P69" s="84" t="s">
        <v>38</v>
      </c>
      <c r="Q69" s="84">
        <v>7</v>
      </c>
      <c r="R69" s="84" t="s">
        <v>156</v>
      </c>
      <c r="S69" s="84" t="s">
        <v>47</v>
      </c>
      <c r="T69" s="84"/>
      <c r="U69" s="84">
        <v>2.4</v>
      </c>
      <c r="V69" s="84" t="s">
        <v>292</v>
      </c>
      <c r="W69" s="84">
        <v>233.1</v>
      </c>
      <c r="X69" s="84">
        <f t="shared" ref="X69:X70" si="124">U69*W69</f>
        <v>559.43999999999994</v>
      </c>
      <c r="Y69" s="84"/>
      <c r="Z69" s="84" t="str">
        <f t="shared" ref="Z69:Z70" si="125">P69</f>
        <v>EC50</v>
      </c>
      <c r="AA69" s="84">
        <f>VLOOKUP(Z69,Tables!C$5:D$21,2,FALSE)</f>
        <v>5</v>
      </c>
      <c r="AB69" s="84">
        <f t="shared" ref="AB69:AB70" si="126">X69/AA69</f>
        <v>111.88799999999999</v>
      </c>
      <c r="AC69" s="84" t="str">
        <f t="shared" ref="AC69:AC70" si="127">S69</f>
        <v>Chronic</v>
      </c>
      <c r="AD69" s="84">
        <f>VLOOKUP(AC69,Tables!C$24:D$25,2,FALSE)</f>
        <v>1</v>
      </c>
      <c r="AE69" s="84">
        <f t="shared" ref="AE69:AE70" si="128">AB69/AD69</f>
        <v>111.88799999999999</v>
      </c>
      <c r="AF69" s="7"/>
      <c r="AG69" s="85" t="str">
        <f t="shared" ref="AG69:AG70" si="129">F69</f>
        <v>Chlamydomonas moewusii</v>
      </c>
      <c r="AH69" s="84" t="str">
        <f t="shared" ref="AH69:AH70" si="130">P69</f>
        <v>EC50</v>
      </c>
      <c r="AI69" s="84" t="str">
        <f t="shared" ref="AI69:AI70" si="131">S69</f>
        <v>Chronic</v>
      </c>
      <c r="AJ69" s="84"/>
      <c r="AK69" s="84">
        <f>VLOOKUP(SUM(AA69,AD69),Tables!J$5:K$10,2,FALSE)</f>
        <v>2</v>
      </c>
      <c r="AL69" s="86" t="str">
        <f t="shared" ref="AL69:AL70" si="132">IF(AK69=MIN($AK$69:$AK$70),"YES!!!","Reject")</f>
        <v>YES!!!</v>
      </c>
      <c r="AM69" s="86"/>
      <c r="AN69" s="84"/>
      <c r="AO69" s="84"/>
      <c r="AP69" s="84"/>
      <c r="AQ69" s="84"/>
      <c r="AR69" s="84"/>
      <c r="AS69" s="94"/>
      <c r="AT69" s="97"/>
      <c r="AU69" s="97"/>
      <c r="AV69" s="66" t="s">
        <v>120</v>
      </c>
      <c r="AW69" s="2"/>
      <c r="AX69" s="2"/>
      <c r="AY69" s="2"/>
      <c r="AZ69" s="84"/>
      <c r="BA69" s="87"/>
      <c r="BB69" s="84"/>
      <c r="BC69" s="84"/>
      <c r="BD69" s="84"/>
      <c r="BE69" s="84"/>
      <c r="BF69" s="94"/>
      <c r="BG69" s="84"/>
      <c r="BH69" s="84"/>
      <c r="BI69" s="2"/>
      <c r="BJ69" s="2"/>
      <c r="BK69" s="2"/>
      <c r="BL69" s="111" t="s">
        <v>257</v>
      </c>
      <c r="BM69" s="123" t="s">
        <v>287</v>
      </c>
      <c r="BN69" s="111" t="s">
        <v>201</v>
      </c>
      <c r="BO69" s="111" t="s">
        <v>231</v>
      </c>
      <c r="BP69" s="111" t="s">
        <v>152</v>
      </c>
      <c r="BQ69" s="111">
        <v>1</v>
      </c>
      <c r="BR69" s="111">
        <v>57</v>
      </c>
      <c r="BS69" s="110" t="s">
        <v>120</v>
      </c>
      <c r="BT69" s="2"/>
      <c r="BV69" s="3"/>
      <c r="BW69" s="3"/>
      <c r="BX69" s="3"/>
    </row>
    <row r="70" spans="1:85" ht="14.25" customHeight="1" thickTop="1" thickBot="1" x14ac:dyDescent="0.3">
      <c r="A70" s="2">
        <v>603</v>
      </c>
      <c r="B70" s="2">
        <v>27</v>
      </c>
      <c r="C70" s="2"/>
      <c r="D70" s="81"/>
      <c r="E70" s="2" t="s">
        <v>121</v>
      </c>
      <c r="F70" s="62" t="s">
        <v>291</v>
      </c>
      <c r="G70" s="2" t="s">
        <v>179</v>
      </c>
      <c r="H70" s="2" t="s">
        <v>197</v>
      </c>
      <c r="I70" s="2" t="s">
        <v>110</v>
      </c>
      <c r="J70" s="2" t="s">
        <v>111</v>
      </c>
      <c r="K70" s="2" t="s">
        <v>112</v>
      </c>
      <c r="L70" s="2"/>
      <c r="M70" s="82" t="s">
        <v>223</v>
      </c>
      <c r="N70" s="82" t="s">
        <v>154</v>
      </c>
      <c r="O70" s="83" t="s">
        <v>155</v>
      </c>
      <c r="P70" s="84" t="s">
        <v>33</v>
      </c>
      <c r="Q70" s="84">
        <v>7</v>
      </c>
      <c r="R70" s="84" t="s">
        <v>156</v>
      </c>
      <c r="S70" s="84" t="s">
        <v>47</v>
      </c>
      <c r="T70" s="84"/>
      <c r="U70" s="84">
        <v>1</v>
      </c>
      <c r="V70" s="84" t="s">
        <v>292</v>
      </c>
      <c r="W70" s="84">
        <v>233.1</v>
      </c>
      <c r="X70" s="84">
        <f t="shared" si="124"/>
        <v>233.1</v>
      </c>
      <c r="Y70" s="84"/>
      <c r="Z70" s="84" t="str">
        <f t="shared" si="125"/>
        <v>LOEC</v>
      </c>
      <c r="AA70" s="84">
        <f>VLOOKUP(Z70,Tables!C$5:D$21,2,FALSE)</f>
        <v>2.5</v>
      </c>
      <c r="AB70" s="84">
        <f t="shared" si="126"/>
        <v>93.24</v>
      </c>
      <c r="AC70" s="84" t="str">
        <f t="shared" si="127"/>
        <v>Chronic</v>
      </c>
      <c r="AD70" s="84">
        <f>VLOOKUP(AC70,Tables!C$24:D$25,2,FALSE)</f>
        <v>1</v>
      </c>
      <c r="AE70" s="84">
        <f t="shared" si="128"/>
        <v>93.24</v>
      </c>
      <c r="AF70" s="7"/>
      <c r="AG70" s="85" t="str">
        <f t="shared" si="129"/>
        <v>Chlamydomonas moewusii</v>
      </c>
      <c r="AH70" s="84" t="str">
        <f t="shared" si="130"/>
        <v>LOEC</v>
      </c>
      <c r="AI70" s="84" t="str">
        <f t="shared" si="131"/>
        <v>Chronic</v>
      </c>
      <c r="AJ70" s="84"/>
      <c r="AK70" s="84">
        <f>VLOOKUP(SUM(AA70,AD70),Tables!J$5:K$10,2,FALSE)</f>
        <v>2</v>
      </c>
      <c r="AL70" s="86" t="str">
        <f t="shared" si="132"/>
        <v>YES!!!</v>
      </c>
      <c r="AM70" s="86"/>
      <c r="AN70" s="84"/>
      <c r="AO70" s="84"/>
      <c r="AP70" s="84"/>
      <c r="AQ70" s="84"/>
      <c r="AR70" s="84"/>
      <c r="AS70" s="84"/>
      <c r="AT70" s="84"/>
      <c r="AU70" s="84"/>
      <c r="AV70" s="66" t="s">
        <v>120</v>
      </c>
      <c r="AW70" s="2"/>
      <c r="AX70" s="2"/>
      <c r="AY70" s="2"/>
      <c r="AZ70" s="84"/>
      <c r="BA70" s="87"/>
      <c r="BB70" s="84"/>
      <c r="BC70" s="84"/>
      <c r="BD70" s="84"/>
      <c r="BE70" s="84"/>
      <c r="BF70" s="84"/>
      <c r="BG70" s="84"/>
      <c r="BH70" s="84"/>
      <c r="BI70" s="75"/>
      <c r="BJ70" s="75"/>
      <c r="BK70" s="2"/>
      <c r="BL70" s="111" t="s">
        <v>257</v>
      </c>
      <c r="BM70" s="123" t="s">
        <v>288</v>
      </c>
      <c r="BN70" s="111" t="s">
        <v>201</v>
      </c>
      <c r="BO70" s="111" t="s">
        <v>231</v>
      </c>
      <c r="BP70" s="111" t="s">
        <v>152</v>
      </c>
      <c r="BQ70" s="111">
        <v>1</v>
      </c>
      <c r="BR70" s="111">
        <v>4</v>
      </c>
      <c r="BS70" s="110" t="s">
        <v>120</v>
      </c>
      <c r="BT70" s="2"/>
      <c r="BV70" s="3"/>
      <c r="BW70" s="3"/>
      <c r="BX70" s="3"/>
    </row>
    <row r="71" spans="1:85" ht="14.25" customHeight="1" thickTop="1" thickBot="1" x14ac:dyDescent="0.3">
      <c r="A71" s="7"/>
      <c r="B71" s="7"/>
      <c r="C71" s="7"/>
      <c r="D71" s="70"/>
      <c r="E71" s="7"/>
      <c r="F71" s="71"/>
      <c r="G71" s="7"/>
      <c r="H71" s="7"/>
      <c r="I71" s="7"/>
      <c r="J71" s="7"/>
      <c r="K71" s="7"/>
      <c r="L71" s="7"/>
      <c r="M71" s="72"/>
      <c r="N71" s="72"/>
      <c r="O71" s="7"/>
      <c r="P71" s="7"/>
      <c r="Q71" s="7"/>
      <c r="R71" s="7"/>
      <c r="S71" s="7"/>
      <c r="T71" s="73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4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2"/>
      <c r="AW71" s="75"/>
      <c r="AX71" s="75"/>
      <c r="AY71" s="75"/>
      <c r="AZ71" s="76"/>
      <c r="BA71" s="77"/>
      <c r="BB71" s="7"/>
      <c r="BC71" s="7"/>
      <c r="BD71" s="7"/>
      <c r="BE71" s="7"/>
      <c r="BF71" s="7"/>
      <c r="BG71" s="7"/>
      <c r="BH71" s="7"/>
      <c r="BI71" s="75"/>
      <c r="BJ71" s="75"/>
      <c r="BK71" s="2"/>
      <c r="BL71" s="111" t="s">
        <v>249</v>
      </c>
      <c r="BM71" s="123" t="s">
        <v>289</v>
      </c>
      <c r="BN71" s="111" t="s">
        <v>247</v>
      </c>
      <c r="BO71" s="111" t="s">
        <v>248</v>
      </c>
      <c r="BP71" s="111" t="s">
        <v>152</v>
      </c>
      <c r="BQ71" s="111">
        <v>1</v>
      </c>
      <c r="BR71" s="119">
        <v>29.69444392474794</v>
      </c>
      <c r="BS71" s="110" t="s">
        <v>120</v>
      </c>
      <c r="BT71" s="2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</row>
    <row r="72" spans="1:85" ht="14.25" customHeight="1" thickTop="1" thickBot="1" x14ac:dyDescent="0.3">
      <c r="A72" s="2" t="s">
        <v>639</v>
      </c>
      <c r="B72" s="2" t="s">
        <v>640</v>
      </c>
      <c r="C72" s="2"/>
      <c r="D72" s="81"/>
      <c r="E72" s="2" t="s">
        <v>121</v>
      </c>
      <c r="F72" s="62" t="s">
        <v>643</v>
      </c>
      <c r="G72" s="2" t="s">
        <v>179</v>
      </c>
      <c r="H72" s="2" t="s">
        <v>197</v>
      </c>
      <c r="I72" s="2" t="s">
        <v>110</v>
      </c>
      <c r="J72" s="2" t="s">
        <v>111</v>
      </c>
      <c r="K72" s="2" t="s">
        <v>112</v>
      </c>
      <c r="L72" s="2"/>
      <c r="M72" s="63" t="s">
        <v>113</v>
      </c>
      <c r="N72" s="63" t="s">
        <v>114</v>
      </c>
      <c r="O72" s="64" t="s">
        <v>115</v>
      </c>
      <c r="P72" s="2" t="s">
        <v>38</v>
      </c>
      <c r="Q72" s="2">
        <v>72</v>
      </c>
      <c r="R72" s="2" t="s">
        <v>116</v>
      </c>
      <c r="S72" s="2" t="s">
        <v>47</v>
      </c>
      <c r="T72" s="111"/>
      <c r="U72" s="111">
        <v>19</v>
      </c>
      <c r="V72" s="2" t="s">
        <v>20</v>
      </c>
      <c r="W72" s="2">
        <f>VLOOKUP(V72,Tables!$M$4:$N$7,2,FALSE)</f>
        <v>1</v>
      </c>
      <c r="X72" s="2">
        <f>U72*W72</f>
        <v>19</v>
      </c>
      <c r="Y72" s="2"/>
      <c r="Z72" s="2" t="str">
        <f>P72</f>
        <v>EC50</v>
      </c>
      <c r="AA72" s="2">
        <f>VLOOKUP(Z72,Tables!C$5:D$21,2,FALSE)</f>
        <v>5</v>
      </c>
      <c r="AB72" s="2">
        <f>X72/AA72</f>
        <v>3.8</v>
      </c>
      <c r="AC72" s="2" t="str">
        <f>S72</f>
        <v>Chronic</v>
      </c>
      <c r="AD72" s="2">
        <f>VLOOKUP(AC72,Tables!C$24:D$25,2,FALSE)</f>
        <v>1</v>
      </c>
      <c r="AE72" s="2">
        <f>AB72/AD72</f>
        <v>3.8</v>
      </c>
      <c r="AF72" s="7"/>
      <c r="AG72" s="8" t="str">
        <f>F72</f>
        <v>Chlorella sp.</v>
      </c>
      <c r="AH72" s="2" t="str">
        <f>P72</f>
        <v>EC50</v>
      </c>
      <c r="AI72" s="2" t="str">
        <f>S72</f>
        <v>Chronic</v>
      </c>
      <c r="AJ72" s="2"/>
      <c r="AK72" s="2">
        <f>VLOOKUP(SUM(AA72,AD72),Tables!J$5:K$10,2,FALSE)</f>
        <v>2</v>
      </c>
      <c r="AL72" s="65" t="str">
        <f>IF(AK72=MIN($AK$72),"YES!!!","Reject")</f>
        <v>YES!!!</v>
      </c>
      <c r="AM72" s="3" t="str">
        <f>O72</f>
        <v>Biomass Yield, Growth Rate, AUC</v>
      </c>
      <c r="AN72" s="2" t="s">
        <v>118</v>
      </c>
      <c r="AO72" s="2" t="str">
        <f>CONCATENATE(Q72," ",R72)</f>
        <v>72 Hour</v>
      </c>
      <c r="AP72" s="2" t="s">
        <v>119</v>
      </c>
      <c r="AQ72" s="2"/>
      <c r="AR72" s="2">
        <f>AE72</f>
        <v>3.8</v>
      </c>
      <c r="AS72" s="2">
        <f>GEOMEAN(AR72)</f>
        <v>3.8</v>
      </c>
      <c r="AT72" s="3">
        <f>MIN(AS72)</f>
        <v>3.8</v>
      </c>
      <c r="AU72" s="3">
        <f>MIN(AT72:AT77)</f>
        <v>0.47000000000000003</v>
      </c>
      <c r="AV72" s="66" t="s">
        <v>120</v>
      </c>
      <c r="AW72" s="2"/>
      <c r="AX72" s="2"/>
      <c r="AY72" s="2"/>
      <c r="AZ72" s="2" t="str">
        <f>I72</f>
        <v>Microalgae</v>
      </c>
      <c r="BA72" s="67" t="str">
        <f t="shared" ref="BA72" si="133">F72</f>
        <v>Chlorella sp.</v>
      </c>
      <c r="BB72" s="2" t="str">
        <f t="shared" ref="BB72" si="134">G72</f>
        <v>Chlorophyta</v>
      </c>
      <c r="BC72" s="2" t="str">
        <f t="shared" ref="BC72" si="135">H72</f>
        <v>Chlorophyceae</v>
      </c>
      <c r="BD72" s="2" t="str">
        <f>J72</f>
        <v>Phototroph</v>
      </c>
      <c r="BE72" s="2">
        <f>AK72</f>
        <v>2</v>
      </c>
      <c r="BF72" s="2">
        <f>AU72</f>
        <v>0.47000000000000003</v>
      </c>
      <c r="BG72" s="66" t="s">
        <v>120</v>
      </c>
      <c r="BH72" s="66" t="s">
        <v>120</v>
      </c>
      <c r="BI72" s="75"/>
      <c r="BJ72" s="75"/>
      <c r="BK72" s="2"/>
      <c r="BL72" s="111" t="s">
        <v>293</v>
      </c>
      <c r="BM72" s="123" t="s">
        <v>294</v>
      </c>
      <c r="BN72" s="111" t="s">
        <v>247</v>
      </c>
      <c r="BO72" s="111" t="s">
        <v>295</v>
      </c>
      <c r="BP72" s="111" t="s">
        <v>152</v>
      </c>
      <c r="BQ72" s="111">
        <v>1</v>
      </c>
      <c r="BR72" s="119">
        <v>14500</v>
      </c>
      <c r="BS72" s="110" t="s">
        <v>120</v>
      </c>
      <c r="BT72" s="2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</row>
    <row r="73" spans="1:85" ht="14.25" customHeight="1" thickTop="1" thickBot="1" x14ac:dyDescent="0.3">
      <c r="A73" s="7"/>
      <c r="B73" s="7"/>
      <c r="C73" s="7"/>
      <c r="D73" s="70"/>
      <c r="E73" s="7"/>
      <c r="F73" s="71"/>
      <c r="G73" s="7"/>
      <c r="H73" s="7"/>
      <c r="I73" s="7"/>
      <c r="J73" s="7"/>
      <c r="K73" s="7"/>
      <c r="L73" s="7"/>
      <c r="M73" s="72"/>
      <c r="N73" s="72"/>
      <c r="O73" s="7"/>
      <c r="P73" s="7"/>
      <c r="Q73" s="7"/>
      <c r="R73" s="7"/>
      <c r="S73" s="7"/>
      <c r="T73" s="73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4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2"/>
      <c r="AW73" s="75"/>
      <c r="AX73" s="75"/>
      <c r="AY73" s="75"/>
      <c r="AZ73" s="76"/>
      <c r="BA73" s="77"/>
      <c r="BB73" s="7"/>
      <c r="BC73" s="7"/>
      <c r="BD73" s="7"/>
      <c r="BE73" s="7"/>
      <c r="BF73" s="7"/>
      <c r="BG73" s="7"/>
      <c r="BH73" s="7"/>
      <c r="BI73" s="2"/>
      <c r="BJ73" s="2"/>
      <c r="BK73" s="2"/>
      <c r="BL73" s="111" t="s">
        <v>293</v>
      </c>
      <c r="BM73" s="123" t="s">
        <v>296</v>
      </c>
      <c r="BN73" s="111" t="s">
        <v>247</v>
      </c>
      <c r="BO73" s="111" t="s">
        <v>295</v>
      </c>
      <c r="BP73" s="111" t="s">
        <v>152</v>
      </c>
      <c r="BQ73" s="111">
        <v>1</v>
      </c>
      <c r="BR73" s="111">
        <v>7600</v>
      </c>
      <c r="BS73" s="110" t="s">
        <v>120</v>
      </c>
      <c r="BT73" s="2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</row>
    <row r="74" spans="1:85" ht="14.25" customHeight="1" thickTop="1" thickBot="1" x14ac:dyDescent="0.3">
      <c r="A74" s="2" t="s">
        <v>187</v>
      </c>
      <c r="B74" s="2" t="s">
        <v>298</v>
      </c>
      <c r="C74" s="2"/>
      <c r="D74" s="2"/>
      <c r="E74" s="2" t="s">
        <v>106</v>
      </c>
      <c r="F74" s="62" t="s">
        <v>270</v>
      </c>
      <c r="G74" s="2" t="s">
        <v>214</v>
      </c>
      <c r="H74" s="2" t="s">
        <v>215</v>
      </c>
      <c r="I74" s="2" t="s">
        <v>110</v>
      </c>
      <c r="J74" s="2" t="s">
        <v>111</v>
      </c>
      <c r="K74" s="2" t="s">
        <v>112</v>
      </c>
      <c r="L74" s="2"/>
      <c r="M74" s="63" t="s">
        <v>299</v>
      </c>
      <c r="N74" s="63" t="s">
        <v>263</v>
      </c>
      <c r="O74" s="64" t="s">
        <v>140</v>
      </c>
      <c r="P74" s="2" t="s">
        <v>38</v>
      </c>
      <c r="Q74" s="2">
        <v>7</v>
      </c>
      <c r="R74" s="2" t="s">
        <v>156</v>
      </c>
      <c r="S74" s="2" t="s">
        <v>48</v>
      </c>
      <c r="T74" s="2"/>
      <c r="U74" s="2">
        <v>4.7</v>
      </c>
      <c r="V74" s="2" t="s">
        <v>17</v>
      </c>
      <c r="W74" s="2">
        <f>VLOOKUP(V74,Tables!$M$4:$N$7,2,FALSE)</f>
        <v>1</v>
      </c>
      <c r="X74" s="2">
        <f>U74*W74</f>
        <v>4.7</v>
      </c>
      <c r="Y74" s="2"/>
      <c r="Z74" s="2" t="str">
        <f>P74</f>
        <v>EC50</v>
      </c>
      <c r="AA74" s="2">
        <f>VLOOKUP(Z74,Tables!C$5:D$21,2,FALSE)</f>
        <v>5</v>
      </c>
      <c r="AB74" s="2">
        <f>X74/AA74</f>
        <v>0.94000000000000006</v>
      </c>
      <c r="AC74" s="2" t="str">
        <f>S74</f>
        <v>Acute</v>
      </c>
      <c r="AD74" s="2">
        <f>VLOOKUP(AC74,Tables!C$24:D$25,2,FALSE)</f>
        <v>2</v>
      </c>
      <c r="AE74" s="2">
        <f>AB74/AD74</f>
        <v>0.47000000000000003</v>
      </c>
      <c r="AF74" s="7"/>
      <c r="AG74" s="8" t="str">
        <f>F74</f>
        <v>Chroococcus minor</v>
      </c>
      <c r="AH74" s="2" t="str">
        <f>P74</f>
        <v>EC50</v>
      </c>
      <c r="AI74" s="2" t="str">
        <f>S74</f>
        <v>Acute</v>
      </c>
      <c r="AJ74" s="2"/>
      <c r="AK74" s="2">
        <f>VLOOKUP(SUM(AA74,AD74),Tables!J$5:K$10,2,FALSE)</f>
        <v>4</v>
      </c>
      <c r="AL74" s="65" t="str">
        <f>IF(AK74=MIN($AK$74),"YES!!!","Reject")</f>
        <v>YES!!!</v>
      </c>
      <c r="AM74" s="3" t="str">
        <f>O74</f>
        <v>Cell density</v>
      </c>
      <c r="AN74" s="2" t="s">
        <v>118</v>
      </c>
      <c r="AO74" s="2" t="str">
        <f>CONCATENATE(Q74," ",R74)</f>
        <v>7 Day</v>
      </c>
      <c r="AP74" s="2" t="s">
        <v>119</v>
      </c>
      <c r="AQ74" s="2"/>
      <c r="AR74" s="2">
        <f>AE74</f>
        <v>0.47000000000000003</v>
      </c>
      <c r="AS74" s="2">
        <f>GEOMEAN(AR74)</f>
        <v>0.47000000000000003</v>
      </c>
      <c r="AT74" s="3">
        <f>MIN(AS74)</f>
        <v>0.47000000000000003</v>
      </c>
      <c r="AU74" s="3">
        <f>MIN(AT74:AT79)</f>
        <v>0.47000000000000003</v>
      </c>
      <c r="AV74" s="66" t="s">
        <v>120</v>
      </c>
      <c r="AW74" s="2"/>
      <c r="AX74" s="2"/>
      <c r="AY74" s="2"/>
      <c r="AZ74" s="2" t="str">
        <f>I74</f>
        <v>Microalgae</v>
      </c>
      <c r="BA74" s="67" t="str">
        <f t="shared" ref="BA74:BC74" si="136">F74</f>
        <v>Chroococcus minor</v>
      </c>
      <c r="BB74" s="2" t="str">
        <f t="shared" si="136"/>
        <v>Cyanobacteria</v>
      </c>
      <c r="BC74" s="2" t="str">
        <f t="shared" si="136"/>
        <v>Cyanophyceae</v>
      </c>
      <c r="BD74" s="2" t="str">
        <f>J74</f>
        <v>Phototroph</v>
      </c>
      <c r="BE74" s="2">
        <f>AK74</f>
        <v>4</v>
      </c>
      <c r="BF74" s="2">
        <f>AU74</f>
        <v>0.47000000000000003</v>
      </c>
      <c r="BG74" s="66" t="s">
        <v>120</v>
      </c>
      <c r="BH74" s="66" t="s">
        <v>120</v>
      </c>
      <c r="BI74" s="2"/>
      <c r="BJ74" s="2"/>
      <c r="BK74" s="2"/>
      <c r="BL74" s="111" t="s">
        <v>293</v>
      </c>
      <c r="BM74" s="123" t="s">
        <v>297</v>
      </c>
      <c r="BN74" s="111" t="s">
        <v>247</v>
      </c>
      <c r="BO74" s="111" t="s">
        <v>295</v>
      </c>
      <c r="BP74" s="111" t="s">
        <v>152</v>
      </c>
      <c r="BQ74" s="111">
        <v>1</v>
      </c>
      <c r="BR74" s="111">
        <v>7600</v>
      </c>
      <c r="BS74" s="110" t="s">
        <v>120</v>
      </c>
      <c r="BT74" s="2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</row>
    <row r="75" spans="1:85" ht="14.25" customHeight="1" thickTop="1" thickBot="1" x14ac:dyDescent="0.3">
      <c r="A75" s="7"/>
      <c r="B75" s="7"/>
      <c r="C75" s="7"/>
      <c r="D75" s="70"/>
      <c r="E75" s="7"/>
      <c r="F75" s="71"/>
      <c r="G75" s="7"/>
      <c r="H75" s="7"/>
      <c r="I75" s="7"/>
      <c r="J75" s="7"/>
      <c r="K75" s="7"/>
      <c r="L75" s="7"/>
      <c r="M75" s="72"/>
      <c r="N75" s="72"/>
      <c r="O75" s="7"/>
      <c r="P75" s="7"/>
      <c r="Q75" s="7"/>
      <c r="R75" s="7"/>
      <c r="S75" s="7"/>
      <c r="T75" s="73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4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2"/>
      <c r="AW75" s="75"/>
      <c r="AX75" s="75"/>
      <c r="AY75" s="75"/>
      <c r="AZ75" s="76"/>
      <c r="BA75" s="77"/>
      <c r="BB75" s="7"/>
      <c r="BC75" s="7"/>
      <c r="BD75" s="7"/>
      <c r="BE75" s="7"/>
      <c r="BF75" s="7"/>
      <c r="BG75" s="7"/>
      <c r="BH75" s="7"/>
      <c r="BI75" s="2"/>
      <c r="BJ75" s="2"/>
      <c r="BK75" s="2"/>
      <c r="BL75" s="111" t="s">
        <v>300</v>
      </c>
      <c r="BM75" s="68" t="s">
        <v>301</v>
      </c>
      <c r="BN75" s="111" t="s">
        <v>247</v>
      </c>
      <c r="BO75" s="111" t="s">
        <v>248</v>
      </c>
      <c r="BP75" s="111" t="s">
        <v>152</v>
      </c>
      <c r="BQ75" s="111">
        <v>2</v>
      </c>
      <c r="BR75" s="111">
        <v>176</v>
      </c>
      <c r="BS75" s="110" t="s">
        <v>120</v>
      </c>
      <c r="BT75" s="2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</row>
    <row r="76" spans="1:85" ht="14.25" customHeight="1" thickTop="1" thickBot="1" x14ac:dyDescent="0.3">
      <c r="A76" s="2" t="s">
        <v>266</v>
      </c>
      <c r="B76" s="2" t="s">
        <v>303</v>
      </c>
      <c r="C76" s="2"/>
      <c r="D76" s="91" t="s">
        <v>272</v>
      </c>
      <c r="E76" s="2" t="s">
        <v>106</v>
      </c>
      <c r="F76" s="62" t="s">
        <v>123</v>
      </c>
      <c r="G76" s="2" t="s">
        <v>124</v>
      </c>
      <c r="H76" s="2" t="s">
        <v>125</v>
      </c>
      <c r="I76" s="2" t="s">
        <v>110</v>
      </c>
      <c r="J76" s="2" t="s">
        <v>111</v>
      </c>
      <c r="K76" s="2" t="s">
        <v>268</v>
      </c>
      <c r="L76" s="2"/>
      <c r="M76" s="63" t="s">
        <v>269</v>
      </c>
      <c r="N76" s="63" t="s">
        <v>253</v>
      </c>
      <c r="O76" s="64" t="s">
        <v>129</v>
      </c>
      <c r="P76" s="2" t="s">
        <v>21</v>
      </c>
      <c r="Q76" s="2">
        <v>14</v>
      </c>
      <c r="R76" s="2" t="s">
        <v>156</v>
      </c>
      <c r="S76" s="2" t="s">
        <v>47</v>
      </c>
      <c r="T76" s="2"/>
      <c r="U76" s="84">
        <v>2.75</v>
      </c>
      <c r="V76" s="84" t="s">
        <v>17</v>
      </c>
      <c r="W76" s="84">
        <f>VLOOKUP(V76,Tables!$M$4:$N$7,2,FALSE)</f>
        <v>1</v>
      </c>
      <c r="X76" s="84">
        <f t="shared" ref="X76:X78" si="137">U76*W76</f>
        <v>2.75</v>
      </c>
      <c r="Y76" s="84"/>
      <c r="Z76" s="84" t="str">
        <f t="shared" ref="Z76:Z78" si="138">P76</f>
        <v>NEC</v>
      </c>
      <c r="AA76" s="84">
        <f>VLOOKUP(Z76,Tables!C$5:D$21,2,FALSE)</f>
        <v>1</v>
      </c>
      <c r="AB76" s="84">
        <f t="shared" ref="AB76:AB78" si="139">X76/AA76</f>
        <v>2.75</v>
      </c>
      <c r="AC76" s="84" t="str">
        <f t="shared" ref="AC76:AC78" si="140">S76</f>
        <v>Chronic</v>
      </c>
      <c r="AD76" s="84">
        <f>VLOOKUP(AC76,Tables!C$24:D$25,2,FALSE)</f>
        <v>1</v>
      </c>
      <c r="AE76" s="84">
        <f t="shared" ref="AE76:AE78" si="141">AB76/AD76</f>
        <v>2.75</v>
      </c>
      <c r="AF76" s="7"/>
      <c r="AG76" s="92" t="str">
        <f t="shared" ref="AG76:AG78" si="142">F76</f>
        <v>Cladocopium goreaui</v>
      </c>
      <c r="AH76" s="84" t="str">
        <f t="shared" ref="AH76:AH78" si="143">P76</f>
        <v>NEC</v>
      </c>
      <c r="AI76" s="84" t="str">
        <f t="shared" ref="AI76:AI78" si="144">S76</f>
        <v>Chronic</v>
      </c>
      <c r="AJ76" s="84"/>
      <c r="AK76" s="84">
        <f>VLOOKUP(SUM(AA76,AD76),Tables!J$5:K$10,2,FALSE)</f>
        <v>1</v>
      </c>
      <c r="AL76" s="93" t="str">
        <f t="shared" ref="AL76:AL78" si="145">IF(AK76=MIN($AK$76:$AK$78),"YES!!!","Reject")</f>
        <v>YES!!!</v>
      </c>
      <c r="AM76" s="93" t="str">
        <f t="shared" ref="AM76:AM77" si="146">O76</f>
        <v>Growth rate</v>
      </c>
      <c r="AN76" s="84" t="s">
        <v>118</v>
      </c>
      <c r="AO76" s="84" t="str">
        <f t="shared" ref="AO76:AO77" si="147">CONCATENATE(Q76," ",R76)</f>
        <v>14 Day</v>
      </c>
      <c r="AP76" s="84" t="s">
        <v>119</v>
      </c>
      <c r="AQ76" s="84"/>
      <c r="AR76" s="84"/>
      <c r="AS76" s="84"/>
      <c r="AT76" s="84"/>
      <c r="AU76" s="84"/>
      <c r="AV76" s="84"/>
      <c r="AW76" s="2"/>
      <c r="AX76" s="2"/>
      <c r="AY76" s="2"/>
      <c r="AZ76" s="84"/>
      <c r="BA76" s="87"/>
      <c r="BB76" s="84"/>
      <c r="BC76" s="84"/>
      <c r="BD76" s="84"/>
      <c r="BE76" s="84"/>
      <c r="BF76" s="94"/>
      <c r="BG76" s="84"/>
      <c r="BH76" s="84"/>
      <c r="BI76" s="2"/>
      <c r="BJ76" s="2"/>
      <c r="BK76" s="2"/>
      <c r="BL76" s="111" t="s">
        <v>249</v>
      </c>
      <c r="BM76" s="123" t="s">
        <v>302</v>
      </c>
      <c r="BN76" s="111" t="s">
        <v>247</v>
      </c>
      <c r="BO76" s="111" t="s">
        <v>248</v>
      </c>
      <c r="BP76" s="111" t="s">
        <v>152</v>
      </c>
      <c r="BQ76" s="111">
        <v>2</v>
      </c>
      <c r="BR76" s="111">
        <v>46</v>
      </c>
      <c r="BS76" s="110" t="s">
        <v>120</v>
      </c>
      <c r="BT76" s="2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</row>
    <row r="77" spans="1:85" ht="14.25" customHeight="1" thickTop="1" thickBot="1" x14ac:dyDescent="0.3">
      <c r="A77" s="2" t="s">
        <v>266</v>
      </c>
      <c r="B77" s="2" t="s">
        <v>305</v>
      </c>
      <c r="C77" s="2"/>
      <c r="D77" s="2"/>
      <c r="E77" s="2" t="s">
        <v>106</v>
      </c>
      <c r="F77" s="62" t="s">
        <v>123</v>
      </c>
      <c r="G77" s="2" t="s">
        <v>124</v>
      </c>
      <c r="H77" s="2" t="s">
        <v>125</v>
      </c>
      <c r="I77" s="2" t="s">
        <v>110</v>
      </c>
      <c r="J77" s="2" t="s">
        <v>111</v>
      </c>
      <c r="K77" s="2" t="s">
        <v>268</v>
      </c>
      <c r="L77" s="2"/>
      <c r="M77" s="63" t="s">
        <v>269</v>
      </c>
      <c r="N77" s="63" t="s">
        <v>253</v>
      </c>
      <c r="O77" s="64" t="s">
        <v>129</v>
      </c>
      <c r="P77" s="2" t="s">
        <v>14</v>
      </c>
      <c r="Q77" s="2">
        <v>14</v>
      </c>
      <c r="R77" s="2" t="s">
        <v>156</v>
      </c>
      <c r="S77" s="2" t="s">
        <v>47</v>
      </c>
      <c r="T77" s="2"/>
      <c r="U77" s="2">
        <v>2.54</v>
      </c>
      <c r="V77" s="2" t="s">
        <v>17</v>
      </c>
      <c r="W77" s="2">
        <f>VLOOKUP(V77,Tables!$M$4:$N$7,2,FALSE)</f>
        <v>1</v>
      </c>
      <c r="X77" s="2">
        <f t="shared" si="137"/>
        <v>2.54</v>
      </c>
      <c r="Y77" s="2"/>
      <c r="Z77" s="2" t="str">
        <f t="shared" si="138"/>
        <v>EC10</v>
      </c>
      <c r="AA77" s="2">
        <f>VLOOKUP(Z77,Tables!C$5:D$21,2,FALSE)</f>
        <v>1</v>
      </c>
      <c r="AB77" s="2">
        <f t="shared" si="139"/>
        <v>2.54</v>
      </c>
      <c r="AC77" s="2" t="str">
        <f t="shared" si="140"/>
        <v>Chronic</v>
      </c>
      <c r="AD77" s="2">
        <f>VLOOKUP(AC77,Tables!C$24:D$25,2,FALSE)</f>
        <v>1</v>
      </c>
      <c r="AE77" s="2">
        <f t="shared" si="141"/>
        <v>2.54</v>
      </c>
      <c r="AF77" s="7"/>
      <c r="AG77" s="8" t="str">
        <f t="shared" si="142"/>
        <v>Cladocopium goreaui</v>
      </c>
      <c r="AH77" s="2" t="str">
        <f t="shared" si="143"/>
        <v>EC10</v>
      </c>
      <c r="AI77" s="2" t="str">
        <f t="shared" si="144"/>
        <v>Chronic</v>
      </c>
      <c r="AJ77" s="2"/>
      <c r="AK77" s="2">
        <f>VLOOKUP(SUM(AA77,AD77),Tables!J$5:K$10,2,FALSE)</f>
        <v>1</v>
      </c>
      <c r="AL77" s="65" t="str">
        <f t="shared" si="145"/>
        <v>YES!!!</v>
      </c>
      <c r="AM77" s="3" t="str">
        <f t="shared" si="146"/>
        <v>Growth rate</v>
      </c>
      <c r="AN77" s="2" t="s">
        <v>118</v>
      </c>
      <c r="AO77" s="2" t="str">
        <f t="shared" si="147"/>
        <v>14 Day</v>
      </c>
      <c r="AP77" s="2" t="s">
        <v>119</v>
      </c>
      <c r="AQ77" s="2"/>
      <c r="AR77" s="2">
        <f>AE77</f>
        <v>2.54</v>
      </c>
      <c r="AS77" s="2">
        <f>GEOMEAN(AR77)</f>
        <v>2.54</v>
      </c>
      <c r="AT77" s="3">
        <f>MIN(AS77)</f>
        <v>2.54</v>
      </c>
      <c r="AU77" s="3">
        <f>MIN(AT77:AT82)</f>
        <v>2.54</v>
      </c>
      <c r="AV77" s="2"/>
      <c r="AW77" s="2"/>
      <c r="AX77" s="2"/>
      <c r="AY77" s="2"/>
      <c r="AZ77" s="2" t="str">
        <f>I77</f>
        <v>Microalgae</v>
      </c>
      <c r="BA77" s="67" t="str">
        <f t="shared" ref="BA77:BC77" si="148">F77</f>
        <v>Cladocopium goreaui</v>
      </c>
      <c r="BB77" s="2" t="str">
        <f t="shared" si="148"/>
        <v>Dinoflagellata</v>
      </c>
      <c r="BC77" s="2" t="str">
        <f t="shared" si="148"/>
        <v>Dinophyceae</v>
      </c>
      <c r="BD77" s="2" t="str">
        <f>J77</f>
        <v>Phototroph</v>
      </c>
      <c r="BE77" s="2">
        <f>AK77</f>
        <v>1</v>
      </c>
      <c r="BF77" s="2">
        <f>AU77</f>
        <v>2.54</v>
      </c>
      <c r="BG77" s="66" t="s">
        <v>120</v>
      </c>
      <c r="BH77" s="66" t="s">
        <v>120</v>
      </c>
      <c r="BI77" s="75"/>
      <c r="BJ77" s="75"/>
      <c r="BK77" s="2"/>
      <c r="BL77" s="111" t="s">
        <v>293</v>
      </c>
      <c r="BM77" s="123" t="s">
        <v>304</v>
      </c>
      <c r="BN77" s="111" t="s">
        <v>247</v>
      </c>
      <c r="BO77" s="111" t="s">
        <v>295</v>
      </c>
      <c r="BP77" s="111" t="s">
        <v>152</v>
      </c>
      <c r="BQ77" s="111">
        <v>2</v>
      </c>
      <c r="BR77" s="119">
        <v>2167.4870241826134</v>
      </c>
      <c r="BS77" s="110" t="s">
        <v>120</v>
      </c>
      <c r="BT77" s="2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</row>
    <row r="78" spans="1:85" ht="14.25" customHeight="1" thickTop="1" thickBot="1" x14ac:dyDescent="0.3">
      <c r="A78" s="2" t="s">
        <v>266</v>
      </c>
      <c r="B78" s="2" t="s">
        <v>306</v>
      </c>
      <c r="C78" s="2"/>
      <c r="D78" s="2"/>
      <c r="E78" s="2" t="s">
        <v>106</v>
      </c>
      <c r="F78" s="62" t="s">
        <v>123</v>
      </c>
      <c r="G78" s="2" t="s">
        <v>124</v>
      </c>
      <c r="H78" s="2" t="s">
        <v>125</v>
      </c>
      <c r="I78" s="2" t="s">
        <v>110</v>
      </c>
      <c r="J78" s="2" t="s">
        <v>111</v>
      </c>
      <c r="K78" s="2" t="s">
        <v>268</v>
      </c>
      <c r="L78" s="2"/>
      <c r="M78" s="63" t="s">
        <v>269</v>
      </c>
      <c r="N78" s="63" t="s">
        <v>253</v>
      </c>
      <c r="O78" s="64" t="s">
        <v>129</v>
      </c>
      <c r="P78" s="2" t="s">
        <v>38</v>
      </c>
      <c r="Q78" s="2">
        <v>14</v>
      </c>
      <c r="R78" s="2" t="s">
        <v>156</v>
      </c>
      <c r="S78" s="2" t="s">
        <v>47</v>
      </c>
      <c r="T78" s="2"/>
      <c r="U78" s="2">
        <v>4.45</v>
      </c>
      <c r="V78" s="2" t="s">
        <v>17</v>
      </c>
      <c r="W78" s="2">
        <f>VLOOKUP(V78,Tables!$M$4:$N$7,2,FALSE)</f>
        <v>1</v>
      </c>
      <c r="X78" s="2">
        <f t="shared" si="137"/>
        <v>4.45</v>
      </c>
      <c r="Y78" s="2"/>
      <c r="Z78" s="2" t="str">
        <f t="shared" si="138"/>
        <v>EC50</v>
      </c>
      <c r="AA78" s="2">
        <f>VLOOKUP(Z78,Tables!C$5:D$21,2,FALSE)</f>
        <v>5</v>
      </c>
      <c r="AB78" s="2">
        <f t="shared" si="139"/>
        <v>0.89</v>
      </c>
      <c r="AC78" s="2" t="str">
        <f t="shared" si="140"/>
        <v>Chronic</v>
      </c>
      <c r="AD78" s="2">
        <f>VLOOKUP(AC78,Tables!C$24:D$25,2,FALSE)</f>
        <v>1</v>
      </c>
      <c r="AE78" s="2">
        <f t="shared" si="141"/>
        <v>0.89</v>
      </c>
      <c r="AF78" s="7"/>
      <c r="AG78" s="8" t="str">
        <f t="shared" si="142"/>
        <v>Cladocopium goreaui</v>
      </c>
      <c r="AH78" s="2" t="str">
        <f t="shared" si="143"/>
        <v>EC50</v>
      </c>
      <c r="AI78" s="2" t="str">
        <f t="shared" si="144"/>
        <v>Chronic</v>
      </c>
      <c r="AJ78" s="2"/>
      <c r="AK78" s="2">
        <f>VLOOKUP(SUM(AA78,AD78),Tables!J$5:K$10,2,FALSE)</f>
        <v>2</v>
      </c>
      <c r="AL78" s="65" t="str">
        <f t="shared" si="145"/>
        <v>Reject</v>
      </c>
      <c r="AM78" s="3"/>
      <c r="AN78" s="2"/>
      <c r="AO78" s="2"/>
      <c r="AP78" s="2"/>
      <c r="AQ78" s="2"/>
      <c r="AR78" s="2"/>
      <c r="AS78" s="2"/>
      <c r="AT78" s="3"/>
      <c r="AU78" s="3"/>
      <c r="AV78" s="66"/>
      <c r="AW78" s="2"/>
      <c r="AX78" s="2"/>
      <c r="AY78" s="2"/>
      <c r="AZ78" s="2"/>
      <c r="BA78" s="67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111" t="s">
        <v>151</v>
      </c>
      <c r="BM78" s="68" t="s">
        <v>162</v>
      </c>
      <c r="BN78" s="111" t="s">
        <v>149</v>
      </c>
      <c r="BO78" s="111" t="s">
        <v>150</v>
      </c>
      <c r="BP78" s="111" t="s">
        <v>152</v>
      </c>
      <c r="BQ78" s="111">
        <v>3</v>
      </c>
      <c r="BR78" s="111">
        <v>500</v>
      </c>
      <c r="BS78" s="110" t="s">
        <v>120</v>
      </c>
      <c r="BT78" s="2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</row>
    <row r="79" spans="1:85" ht="14.25" customHeight="1" thickTop="1" thickBot="1" x14ac:dyDescent="0.3">
      <c r="A79" s="7"/>
      <c r="B79" s="7"/>
      <c r="C79" s="7"/>
      <c r="D79" s="70"/>
      <c r="E79" s="7"/>
      <c r="F79" s="71"/>
      <c r="G79" s="7"/>
      <c r="H79" s="7"/>
      <c r="I79" s="7"/>
      <c r="J79" s="7"/>
      <c r="K79" s="7"/>
      <c r="L79" s="7"/>
      <c r="M79" s="72"/>
      <c r="N79" s="72"/>
      <c r="O79" s="7"/>
      <c r="P79" s="7"/>
      <c r="Q79" s="7"/>
      <c r="R79" s="7"/>
      <c r="S79" s="7"/>
      <c r="T79" s="73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4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2"/>
      <c r="AW79" s="75"/>
      <c r="AX79" s="75"/>
      <c r="AY79" s="75"/>
      <c r="AZ79" s="76"/>
      <c r="BA79" s="77"/>
      <c r="BB79" s="7"/>
      <c r="BC79" s="7"/>
      <c r="BD79" s="7"/>
      <c r="BE79" s="7"/>
      <c r="BF79" s="7"/>
      <c r="BG79" s="7"/>
      <c r="BH79" s="7"/>
      <c r="BI79" s="2"/>
      <c r="BJ79" s="2"/>
      <c r="BK79" s="2"/>
      <c r="BL79" s="111" t="s">
        <v>151</v>
      </c>
      <c r="BM79" s="68" t="s">
        <v>189</v>
      </c>
      <c r="BN79" s="111" t="s">
        <v>149</v>
      </c>
      <c r="BO79" s="111" t="s">
        <v>150</v>
      </c>
      <c r="BP79" s="111" t="s">
        <v>152</v>
      </c>
      <c r="BQ79" s="111">
        <v>3</v>
      </c>
      <c r="BR79" s="111">
        <v>45.5</v>
      </c>
      <c r="BS79" s="110" t="s">
        <v>120</v>
      </c>
      <c r="BT79" s="2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</row>
    <row r="80" spans="1:85" ht="14.25" customHeight="1" thickTop="1" thickBot="1" x14ac:dyDescent="0.3">
      <c r="A80" s="2" t="s">
        <v>310</v>
      </c>
      <c r="B80" s="2" t="s">
        <v>311</v>
      </c>
      <c r="C80" s="2"/>
      <c r="D80" s="2"/>
      <c r="E80" s="2" t="s">
        <v>106</v>
      </c>
      <c r="F80" s="62" t="s">
        <v>307</v>
      </c>
      <c r="G80" s="2" t="s">
        <v>308</v>
      </c>
      <c r="H80" s="2" t="s">
        <v>309</v>
      </c>
      <c r="I80" s="2" t="s">
        <v>203</v>
      </c>
      <c r="J80" s="2" t="s">
        <v>152</v>
      </c>
      <c r="K80" s="2" t="s">
        <v>312</v>
      </c>
      <c r="L80" s="2"/>
      <c r="M80" s="63" t="s">
        <v>313</v>
      </c>
      <c r="N80" s="63" t="s">
        <v>190</v>
      </c>
      <c r="O80" s="64" t="s">
        <v>190</v>
      </c>
      <c r="P80" s="2" t="s">
        <v>39</v>
      </c>
      <c r="Q80" s="2">
        <v>24</v>
      </c>
      <c r="R80" s="2" t="s">
        <v>116</v>
      </c>
      <c r="S80" s="2" t="s">
        <v>48</v>
      </c>
      <c r="T80" s="2" t="s">
        <v>314</v>
      </c>
      <c r="U80" s="2">
        <v>1000</v>
      </c>
      <c r="V80" s="2" t="s">
        <v>17</v>
      </c>
      <c r="W80" s="2">
        <f>VLOOKUP(V80,Tables!$M$4:$N$7,2,FALSE)</f>
        <v>1</v>
      </c>
      <c r="X80" s="2">
        <f t="shared" ref="X80:X83" si="149">U80*W80</f>
        <v>1000</v>
      </c>
      <c r="Y80" s="2"/>
      <c r="Z80" s="2" t="str">
        <f t="shared" ref="Z80:Z83" si="150">P80</f>
        <v>LC10</v>
      </c>
      <c r="AA80" s="2">
        <f>VLOOKUP(Z80,Tables!C$5:D$21,2,FALSE)</f>
        <v>1</v>
      </c>
      <c r="AB80" s="2">
        <f t="shared" ref="AB80:AB83" si="151">X80/AA80</f>
        <v>1000</v>
      </c>
      <c r="AC80" s="2" t="str">
        <f t="shared" ref="AC80:AC83" si="152">S80</f>
        <v>Acute</v>
      </c>
      <c r="AD80" s="2">
        <f>VLOOKUP(AC80,Tables!C$24:D$25,2,FALSE)</f>
        <v>2</v>
      </c>
      <c r="AE80" s="2">
        <f t="shared" ref="AE80:AE83" si="153">AB80/AD80</f>
        <v>500</v>
      </c>
      <c r="AF80" s="7"/>
      <c r="AG80" s="8" t="str">
        <f t="shared" ref="AG80:AG83" si="154">F80</f>
        <v>Crassostrea gigas</v>
      </c>
      <c r="AH80" s="2" t="str">
        <f t="shared" ref="AH80:AH83" si="155">P80</f>
        <v>LC10</v>
      </c>
      <c r="AI80" s="2" t="str">
        <f t="shared" ref="AI80:AI83" si="156">S80</f>
        <v>Acute</v>
      </c>
      <c r="AJ80" s="2"/>
      <c r="AK80" s="2">
        <f>VLOOKUP(SUM(AA80,AD80),Tables!J$5:K$10,2,FALSE)</f>
        <v>3</v>
      </c>
      <c r="AL80" s="65" t="str">
        <f t="shared" ref="AL80:AL83" si="157">IF(AK80=MIN($AK$80:$AK$83),"YES!!!","Reject")</f>
        <v>YES!!!</v>
      </c>
      <c r="AM80" s="3" t="str">
        <f t="shared" ref="AM80:AM81" si="158">O80</f>
        <v>Mortality</v>
      </c>
      <c r="AN80" s="2" t="s">
        <v>118</v>
      </c>
      <c r="AO80" s="2" t="str">
        <f t="shared" ref="AO80:AO81" si="159">CONCATENATE(Q80," ",R80)</f>
        <v>24 Hour</v>
      </c>
      <c r="AP80" s="2" t="s">
        <v>119</v>
      </c>
      <c r="AQ80" s="2"/>
      <c r="AR80" s="2">
        <f t="shared" ref="AR80:AR81" si="160">AE80</f>
        <v>500</v>
      </c>
      <c r="AS80" s="2">
        <f t="shared" ref="AS80:AS81" si="161">GEOMEAN(AR80)</f>
        <v>500</v>
      </c>
      <c r="AT80" s="3">
        <f>MIN(AS80:AS81)</f>
        <v>500</v>
      </c>
      <c r="AU80" s="3">
        <f>MIN(AT80)</f>
        <v>500</v>
      </c>
      <c r="AV80" s="66" t="s">
        <v>120</v>
      </c>
      <c r="AW80" s="2"/>
      <c r="AX80" s="2"/>
      <c r="AY80" s="2"/>
      <c r="AZ80" s="2" t="str">
        <f>I80</f>
        <v>Macroinvertebrate</v>
      </c>
      <c r="BA80" s="67" t="str">
        <f t="shared" ref="BA80:BC80" si="162">F80</f>
        <v>Crassostrea gigas</v>
      </c>
      <c r="BB80" s="2" t="str">
        <f t="shared" si="162"/>
        <v xml:space="preserve">Mollusca </v>
      </c>
      <c r="BC80" s="2" t="str">
        <f t="shared" si="162"/>
        <v>Bivalvia</v>
      </c>
      <c r="BD80" s="2" t="str">
        <f>J80</f>
        <v>Heterotroph</v>
      </c>
      <c r="BE80" s="2">
        <f>AK80</f>
        <v>3</v>
      </c>
      <c r="BF80" s="2">
        <f>AU80</f>
        <v>500</v>
      </c>
      <c r="BG80" s="66" t="s">
        <v>120</v>
      </c>
      <c r="BH80" s="66" t="s">
        <v>120</v>
      </c>
      <c r="BI80" s="2"/>
      <c r="BJ80" s="2"/>
      <c r="BK80" s="2"/>
      <c r="BL80" s="111" t="s">
        <v>203</v>
      </c>
      <c r="BM80" s="68" t="s">
        <v>307</v>
      </c>
      <c r="BN80" s="111" t="s">
        <v>308</v>
      </c>
      <c r="BO80" s="111" t="s">
        <v>309</v>
      </c>
      <c r="BP80" s="111" t="s">
        <v>152</v>
      </c>
      <c r="BQ80" s="111">
        <v>3</v>
      </c>
      <c r="BR80" s="111">
        <v>500</v>
      </c>
      <c r="BS80" s="110" t="s">
        <v>120</v>
      </c>
      <c r="BT80" s="2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</row>
    <row r="81" spans="1:85" ht="14.25" customHeight="1" thickTop="1" thickBot="1" x14ac:dyDescent="0.3">
      <c r="A81" s="2" t="s">
        <v>310</v>
      </c>
      <c r="B81" s="2" t="s">
        <v>317</v>
      </c>
      <c r="C81" s="2"/>
      <c r="D81" s="2"/>
      <c r="E81" s="2" t="s">
        <v>106</v>
      </c>
      <c r="F81" s="62" t="s">
        <v>307</v>
      </c>
      <c r="G81" s="2" t="s">
        <v>308</v>
      </c>
      <c r="H81" s="2" t="s">
        <v>309</v>
      </c>
      <c r="I81" s="2" t="s">
        <v>203</v>
      </c>
      <c r="J81" s="2" t="s">
        <v>152</v>
      </c>
      <c r="K81" s="2" t="s">
        <v>312</v>
      </c>
      <c r="L81" s="2"/>
      <c r="M81" s="63" t="s">
        <v>313</v>
      </c>
      <c r="N81" s="63" t="s">
        <v>190</v>
      </c>
      <c r="O81" s="64" t="s">
        <v>190</v>
      </c>
      <c r="P81" s="2" t="s">
        <v>39</v>
      </c>
      <c r="Q81" s="2">
        <v>48</v>
      </c>
      <c r="R81" s="2" t="s">
        <v>116</v>
      </c>
      <c r="S81" s="2" t="s">
        <v>48</v>
      </c>
      <c r="T81" s="2" t="s">
        <v>314</v>
      </c>
      <c r="U81" s="2">
        <v>1000</v>
      </c>
      <c r="V81" s="2" t="s">
        <v>17</v>
      </c>
      <c r="W81" s="2">
        <f>VLOOKUP(V81,Tables!$M$4:$N$7,2,FALSE)</f>
        <v>1</v>
      </c>
      <c r="X81" s="2">
        <f t="shared" si="149"/>
        <v>1000</v>
      </c>
      <c r="Y81" s="2"/>
      <c r="Z81" s="2" t="str">
        <f t="shared" si="150"/>
        <v>LC10</v>
      </c>
      <c r="AA81" s="2">
        <f>VLOOKUP(Z81,Tables!C$5:D$21,2,FALSE)</f>
        <v>1</v>
      </c>
      <c r="AB81" s="2">
        <f t="shared" si="151"/>
        <v>1000</v>
      </c>
      <c r="AC81" s="2" t="str">
        <f t="shared" si="152"/>
        <v>Acute</v>
      </c>
      <c r="AD81" s="2">
        <f>VLOOKUP(AC81,Tables!C$24:D$25,2,FALSE)</f>
        <v>2</v>
      </c>
      <c r="AE81" s="2">
        <f t="shared" si="153"/>
        <v>500</v>
      </c>
      <c r="AF81" s="7"/>
      <c r="AG81" s="8" t="str">
        <f t="shared" si="154"/>
        <v>Crassostrea gigas</v>
      </c>
      <c r="AH81" s="2" t="str">
        <f t="shared" si="155"/>
        <v>LC10</v>
      </c>
      <c r="AI81" s="2" t="str">
        <f t="shared" si="156"/>
        <v>Acute</v>
      </c>
      <c r="AJ81" s="2"/>
      <c r="AK81" s="2">
        <f>VLOOKUP(SUM(AA81,AD81),Tables!J$5:K$10,2,FALSE)</f>
        <v>3</v>
      </c>
      <c r="AL81" s="65" t="str">
        <f t="shared" si="157"/>
        <v>YES!!!</v>
      </c>
      <c r="AM81" s="3" t="str">
        <f t="shared" si="158"/>
        <v>Mortality</v>
      </c>
      <c r="AN81" s="2" t="s">
        <v>118</v>
      </c>
      <c r="AO81" s="2" t="str">
        <f t="shared" si="159"/>
        <v>48 Hour</v>
      </c>
      <c r="AP81" s="2" t="s">
        <v>318</v>
      </c>
      <c r="AQ81" s="2"/>
      <c r="AR81" s="2">
        <f t="shared" si="160"/>
        <v>500</v>
      </c>
      <c r="AS81" s="2">
        <f t="shared" si="161"/>
        <v>500</v>
      </c>
      <c r="AT81" s="2"/>
      <c r="AU81" s="2"/>
      <c r="AV81" s="66" t="s">
        <v>120</v>
      </c>
      <c r="AW81" s="2"/>
      <c r="AX81" s="2"/>
      <c r="AY81" s="2"/>
      <c r="AZ81" s="2"/>
      <c r="BA81" s="67"/>
      <c r="BB81" s="2"/>
      <c r="BC81" s="2"/>
      <c r="BD81" s="2"/>
      <c r="BE81" s="2"/>
      <c r="BF81" s="2"/>
      <c r="BG81" s="2"/>
      <c r="BH81" s="2"/>
      <c r="BI81" s="75"/>
      <c r="BJ81" s="75"/>
      <c r="BK81" s="2"/>
      <c r="BL81" s="111" t="s">
        <v>203</v>
      </c>
      <c r="BM81" s="68" t="s">
        <v>315</v>
      </c>
      <c r="BN81" s="111" t="s">
        <v>316</v>
      </c>
      <c r="BO81" s="111" t="s">
        <v>309</v>
      </c>
      <c r="BP81" s="111" t="s">
        <v>152</v>
      </c>
      <c r="BQ81" s="111">
        <v>3</v>
      </c>
      <c r="BR81" s="111">
        <v>1200</v>
      </c>
      <c r="BS81" s="110" t="s">
        <v>120</v>
      </c>
      <c r="BT81" s="2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</row>
    <row r="82" spans="1:85" ht="14.25" customHeight="1" thickTop="1" thickBot="1" x14ac:dyDescent="0.3">
      <c r="A82" s="2" t="s">
        <v>310</v>
      </c>
      <c r="B82" s="2" t="s">
        <v>320</v>
      </c>
      <c r="C82" s="2"/>
      <c r="D82" s="2"/>
      <c r="E82" s="2" t="s">
        <v>106</v>
      </c>
      <c r="F82" s="62" t="s">
        <v>307</v>
      </c>
      <c r="G82" s="2" t="s">
        <v>308</v>
      </c>
      <c r="H82" s="2" t="s">
        <v>309</v>
      </c>
      <c r="I82" s="2" t="s">
        <v>203</v>
      </c>
      <c r="J82" s="2" t="s">
        <v>152</v>
      </c>
      <c r="K82" s="2" t="s">
        <v>312</v>
      </c>
      <c r="L82" s="2"/>
      <c r="M82" s="63" t="s">
        <v>313</v>
      </c>
      <c r="N82" s="63" t="s">
        <v>190</v>
      </c>
      <c r="O82" s="64" t="s">
        <v>190</v>
      </c>
      <c r="P82" s="2" t="s">
        <v>40</v>
      </c>
      <c r="Q82" s="2">
        <v>24</v>
      </c>
      <c r="R82" s="2" t="s">
        <v>116</v>
      </c>
      <c r="S82" s="2" t="s">
        <v>48</v>
      </c>
      <c r="T82" s="2" t="s">
        <v>314</v>
      </c>
      <c r="U82" s="2">
        <v>1000</v>
      </c>
      <c r="V82" s="2" t="s">
        <v>17</v>
      </c>
      <c r="W82" s="2">
        <f>VLOOKUP(V82,Tables!$M$4:$N$7,2,FALSE)</f>
        <v>1</v>
      </c>
      <c r="X82" s="2">
        <f t="shared" si="149"/>
        <v>1000</v>
      </c>
      <c r="Y82" s="2"/>
      <c r="Z82" s="2" t="str">
        <f t="shared" si="150"/>
        <v>LC50</v>
      </c>
      <c r="AA82" s="2">
        <f>VLOOKUP(Z82,Tables!C$5:D$21,2,FALSE)</f>
        <v>5</v>
      </c>
      <c r="AB82" s="2">
        <f t="shared" si="151"/>
        <v>200</v>
      </c>
      <c r="AC82" s="2" t="str">
        <f t="shared" si="152"/>
        <v>Acute</v>
      </c>
      <c r="AD82" s="2">
        <f>VLOOKUP(AC82,Tables!C$24:D$25,2,FALSE)</f>
        <v>2</v>
      </c>
      <c r="AE82" s="2">
        <f t="shared" si="153"/>
        <v>100</v>
      </c>
      <c r="AF82" s="7"/>
      <c r="AG82" s="8" t="str">
        <f t="shared" si="154"/>
        <v>Crassostrea gigas</v>
      </c>
      <c r="AH82" s="2" t="str">
        <f t="shared" si="155"/>
        <v>LC50</v>
      </c>
      <c r="AI82" s="2" t="str">
        <f t="shared" si="156"/>
        <v>Acute</v>
      </c>
      <c r="AJ82" s="2"/>
      <c r="AK82" s="2">
        <f>VLOOKUP(SUM(AA82,AD82),Tables!J$5:K$10,2,FALSE)</f>
        <v>4</v>
      </c>
      <c r="AL82" s="65" t="str">
        <f t="shared" si="157"/>
        <v>Reject</v>
      </c>
      <c r="AM82" s="2"/>
      <c r="AN82" s="2"/>
      <c r="AO82" s="2"/>
      <c r="AP82" s="2"/>
      <c r="AQ82" s="2"/>
      <c r="AR82" s="2"/>
      <c r="AS82" s="2"/>
      <c r="AT82" s="2"/>
      <c r="AU82" s="2"/>
      <c r="AV82" s="66" t="s">
        <v>120</v>
      </c>
      <c r="AW82" s="2"/>
      <c r="AX82" s="2"/>
      <c r="AY82" s="2"/>
      <c r="AZ82" s="2"/>
      <c r="BA82" s="67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111" t="s">
        <v>203</v>
      </c>
      <c r="BM82" s="123" t="s">
        <v>319</v>
      </c>
      <c r="BN82" s="111" t="s">
        <v>201</v>
      </c>
      <c r="BO82" s="111" t="s">
        <v>208</v>
      </c>
      <c r="BP82" s="111" t="s">
        <v>152</v>
      </c>
      <c r="BQ82" s="111">
        <v>3</v>
      </c>
      <c r="BR82" s="111">
        <v>3.95</v>
      </c>
      <c r="BS82" s="110" t="s">
        <v>120</v>
      </c>
      <c r="BT82" s="2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</row>
    <row r="83" spans="1:85" ht="14.25" customHeight="1" thickTop="1" thickBot="1" x14ac:dyDescent="0.3">
      <c r="A83" s="2" t="s">
        <v>310</v>
      </c>
      <c r="B83" s="2" t="s">
        <v>324</v>
      </c>
      <c r="C83" s="2"/>
      <c r="D83" s="2"/>
      <c r="E83" s="2" t="s">
        <v>106</v>
      </c>
      <c r="F83" s="62" t="s">
        <v>307</v>
      </c>
      <c r="G83" s="2" t="s">
        <v>308</v>
      </c>
      <c r="H83" s="2" t="s">
        <v>309</v>
      </c>
      <c r="I83" s="2" t="s">
        <v>203</v>
      </c>
      <c r="J83" s="2" t="s">
        <v>152</v>
      </c>
      <c r="K83" s="2" t="s">
        <v>312</v>
      </c>
      <c r="L83" s="2"/>
      <c r="M83" s="63" t="s">
        <v>313</v>
      </c>
      <c r="N83" s="63" t="s">
        <v>190</v>
      </c>
      <c r="O83" s="64" t="s">
        <v>190</v>
      </c>
      <c r="P83" s="2" t="s">
        <v>40</v>
      </c>
      <c r="Q83" s="2">
        <v>48</v>
      </c>
      <c r="R83" s="2" t="s">
        <v>116</v>
      </c>
      <c r="S83" s="2" t="s">
        <v>48</v>
      </c>
      <c r="T83" s="2" t="s">
        <v>314</v>
      </c>
      <c r="U83" s="2">
        <v>1000</v>
      </c>
      <c r="V83" s="2" t="s">
        <v>17</v>
      </c>
      <c r="W83" s="2">
        <f>VLOOKUP(V83,Tables!$M$4:$N$7,2,FALSE)</f>
        <v>1</v>
      </c>
      <c r="X83" s="2">
        <f t="shared" si="149"/>
        <v>1000</v>
      </c>
      <c r="Y83" s="2"/>
      <c r="Z83" s="2" t="str">
        <f t="shared" si="150"/>
        <v>LC50</v>
      </c>
      <c r="AA83" s="2">
        <f>VLOOKUP(Z83,Tables!C$5:D$21,2,FALSE)</f>
        <v>5</v>
      </c>
      <c r="AB83" s="2">
        <f t="shared" si="151"/>
        <v>200</v>
      </c>
      <c r="AC83" s="2" t="str">
        <f t="shared" si="152"/>
        <v>Acute</v>
      </c>
      <c r="AD83" s="2">
        <f>VLOOKUP(AC83,Tables!C$24:D$25,2,FALSE)</f>
        <v>2</v>
      </c>
      <c r="AE83" s="2">
        <f t="shared" si="153"/>
        <v>100</v>
      </c>
      <c r="AF83" s="7"/>
      <c r="AG83" s="8" t="str">
        <f t="shared" si="154"/>
        <v>Crassostrea gigas</v>
      </c>
      <c r="AH83" s="2" t="str">
        <f t="shared" si="155"/>
        <v>LC50</v>
      </c>
      <c r="AI83" s="2" t="str">
        <f t="shared" si="156"/>
        <v>Acute</v>
      </c>
      <c r="AJ83" s="2"/>
      <c r="AK83" s="2">
        <f>VLOOKUP(SUM(AA83,AD83),Tables!J$5:K$10,2,FALSE)</f>
        <v>4</v>
      </c>
      <c r="AL83" s="65" t="str">
        <f t="shared" si="157"/>
        <v>Reject</v>
      </c>
      <c r="AM83" s="2"/>
      <c r="AN83" s="2"/>
      <c r="AO83" s="2"/>
      <c r="AP83" s="2"/>
      <c r="AQ83" s="2"/>
      <c r="AR83" s="2"/>
      <c r="AS83" s="2"/>
      <c r="AT83" s="2"/>
      <c r="AU83" s="2"/>
      <c r="AV83" s="66" t="s">
        <v>120</v>
      </c>
      <c r="AW83" s="2"/>
      <c r="AX83" s="2"/>
      <c r="AY83" s="2"/>
      <c r="AZ83" s="2"/>
      <c r="BA83" s="67"/>
      <c r="BB83" s="2"/>
      <c r="BC83" s="2"/>
      <c r="BD83" s="2"/>
      <c r="BE83" s="2"/>
      <c r="BF83" s="2"/>
      <c r="BG83" s="2"/>
      <c r="BH83" s="2"/>
      <c r="BI83" s="69"/>
      <c r="BJ83" s="69"/>
      <c r="BK83" s="2"/>
      <c r="BL83" s="111" t="s">
        <v>203</v>
      </c>
      <c r="BM83" s="68" t="s">
        <v>321</v>
      </c>
      <c r="BN83" s="111" t="s">
        <v>322</v>
      </c>
      <c r="BO83" s="111" t="s">
        <v>323</v>
      </c>
      <c r="BP83" s="111" t="s">
        <v>152</v>
      </c>
      <c r="BQ83" s="111">
        <v>3</v>
      </c>
      <c r="BR83" s="111">
        <v>0.9</v>
      </c>
      <c r="BS83" s="110" t="s">
        <v>120</v>
      </c>
      <c r="BT83" s="2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</row>
    <row r="84" spans="1:85" ht="14.25" customHeight="1" thickTop="1" thickBot="1" x14ac:dyDescent="0.3">
      <c r="A84" s="7"/>
      <c r="B84" s="7"/>
      <c r="C84" s="7"/>
      <c r="D84" s="70"/>
      <c r="E84" s="7"/>
      <c r="F84" s="71"/>
      <c r="G84" s="7"/>
      <c r="H84" s="7"/>
      <c r="I84" s="7"/>
      <c r="J84" s="7"/>
      <c r="K84" s="7"/>
      <c r="L84" s="7"/>
      <c r="M84" s="72"/>
      <c r="N84" s="72"/>
      <c r="O84" s="7"/>
      <c r="P84" s="7"/>
      <c r="Q84" s="7"/>
      <c r="R84" s="7"/>
      <c r="S84" s="7"/>
      <c r="T84" s="73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4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2"/>
      <c r="AW84" s="75"/>
      <c r="AX84" s="75"/>
      <c r="AY84" s="75"/>
      <c r="AZ84" s="76"/>
      <c r="BA84" s="77"/>
      <c r="BB84" s="7"/>
      <c r="BC84" s="7"/>
      <c r="BD84" s="7"/>
      <c r="BE84" s="7"/>
      <c r="BF84" s="7"/>
      <c r="BG84" s="7"/>
      <c r="BH84" s="7"/>
      <c r="BI84" s="2"/>
      <c r="BJ84" s="2"/>
      <c r="BK84" s="2"/>
      <c r="BL84" s="111" t="s">
        <v>249</v>
      </c>
      <c r="BM84" s="68" t="s">
        <v>325</v>
      </c>
      <c r="BN84" s="111" t="s">
        <v>247</v>
      </c>
      <c r="BO84" s="111" t="s">
        <v>248</v>
      </c>
      <c r="BP84" s="111" t="s">
        <v>152</v>
      </c>
      <c r="BQ84" s="111">
        <v>3</v>
      </c>
      <c r="BR84" s="111">
        <v>25</v>
      </c>
      <c r="BS84" s="110" t="s">
        <v>120</v>
      </c>
      <c r="BT84" s="2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</row>
    <row r="85" spans="1:85" ht="14.25" customHeight="1" thickTop="1" thickBot="1" x14ac:dyDescent="0.3">
      <c r="A85" s="2">
        <v>5131</v>
      </c>
      <c r="B85" s="2" t="s">
        <v>328</v>
      </c>
      <c r="C85" s="2"/>
      <c r="D85" s="2"/>
      <c r="E85" s="2" t="s">
        <v>106</v>
      </c>
      <c r="F85" s="62" t="s">
        <v>315</v>
      </c>
      <c r="G85" s="2" t="s">
        <v>316</v>
      </c>
      <c r="H85" s="2" t="s">
        <v>309</v>
      </c>
      <c r="I85" s="2" t="s">
        <v>203</v>
      </c>
      <c r="J85" s="2" t="s">
        <v>152</v>
      </c>
      <c r="K85" s="2" t="s">
        <v>329</v>
      </c>
      <c r="L85" s="2"/>
      <c r="M85" s="63" t="s">
        <v>330</v>
      </c>
      <c r="N85" s="63" t="s">
        <v>330</v>
      </c>
      <c r="O85" s="64" t="s">
        <v>331</v>
      </c>
      <c r="P85" s="2" t="s">
        <v>38</v>
      </c>
      <c r="Q85" s="2">
        <v>96</v>
      </c>
      <c r="R85" s="2" t="s">
        <v>116</v>
      </c>
      <c r="S85" s="2" t="s">
        <v>48</v>
      </c>
      <c r="T85" s="2"/>
      <c r="U85" s="2">
        <v>4.8</v>
      </c>
      <c r="V85" s="2" t="s">
        <v>26</v>
      </c>
      <c r="W85" s="2">
        <f>VLOOKUP(V85,Tables!$M$5:$N$8,2,FALSE)</f>
        <v>1000</v>
      </c>
      <c r="X85" s="2">
        <f t="shared" ref="X85:X87" si="163">U85*W85</f>
        <v>4800</v>
      </c>
      <c r="Y85" s="2"/>
      <c r="Z85" s="2" t="str">
        <f t="shared" ref="Z85:Z87" si="164">P85</f>
        <v>EC50</v>
      </c>
      <c r="AA85" s="2">
        <f>VLOOKUP(Z85,Tables!C$5:D$21,2,FALSE)</f>
        <v>5</v>
      </c>
      <c r="AB85" s="2">
        <f t="shared" ref="AB85:AB87" si="165">X85/AA85</f>
        <v>960</v>
      </c>
      <c r="AC85" s="2" t="str">
        <f t="shared" ref="AC85:AC87" si="166">S85</f>
        <v>Acute</v>
      </c>
      <c r="AD85" s="2">
        <f>VLOOKUP(AC85,Tables!C$24:D$25,2,FALSE)</f>
        <v>2</v>
      </c>
      <c r="AE85" s="2">
        <f t="shared" ref="AE85:AE87" si="167">AB85/AD85</f>
        <v>480</v>
      </c>
      <c r="AF85" s="7"/>
      <c r="AG85" s="8" t="str">
        <f t="shared" ref="AG85:AG87" si="168">F85</f>
        <v>Crassostrea virginica</v>
      </c>
      <c r="AH85" s="2" t="str">
        <f t="shared" ref="AH85:AH87" si="169">P85</f>
        <v>EC50</v>
      </c>
      <c r="AI85" s="2" t="str">
        <f t="shared" ref="AI85:AI87" si="170">S85</f>
        <v>Acute</v>
      </c>
      <c r="AJ85" s="2"/>
      <c r="AK85" s="2">
        <f>VLOOKUP(SUM(AA85,AD85),Tables!J$5:K$10,2,FALSE)</f>
        <v>4</v>
      </c>
      <c r="AL85" s="65" t="str">
        <f t="shared" ref="AL85:AL87" si="171">IF(AK85=MIN($AK$85:$AK$87),"YES!!!","Reject")</f>
        <v>Reject</v>
      </c>
      <c r="AM85" s="2"/>
      <c r="AN85" s="2"/>
      <c r="AO85" s="2"/>
      <c r="AP85" s="2"/>
      <c r="AQ85" s="2"/>
      <c r="AR85" s="2"/>
      <c r="AS85" s="2"/>
      <c r="AT85" s="2"/>
      <c r="AU85" s="2"/>
      <c r="AV85" s="66" t="s">
        <v>120</v>
      </c>
      <c r="AW85" s="2"/>
      <c r="AX85" s="2"/>
      <c r="AY85" s="2"/>
      <c r="AZ85" s="2"/>
      <c r="BA85" s="67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111" t="s">
        <v>203</v>
      </c>
      <c r="BM85" s="123" t="s">
        <v>326</v>
      </c>
      <c r="BN85" s="111" t="s">
        <v>316</v>
      </c>
      <c r="BO85" s="111" t="s">
        <v>327</v>
      </c>
      <c r="BP85" s="111" t="s">
        <v>152</v>
      </c>
      <c r="BQ85" s="111">
        <v>3</v>
      </c>
      <c r="BR85" s="111">
        <v>6.7</v>
      </c>
      <c r="BS85" s="110" t="s">
        <v>120</v>
      </c>
      <c r="BT85" s="2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</row>
    <row r="86" spans="1:85" ht="14.25" customHeight="1" thickTop="1" thickBot="1" x14ac:dyDescent="0.3">
      <c r="A86" s="2">
        <v>10474</v>
      </c>
      <c r="B86" s="2" t="s">
        <v>105</v>
      </c>
      <c r="C86" s="2"/>
      <c r="D86" s="2"/>
      <c r="E86" s="2" t="s">
        <v>106</v>
      </c>
      <c r="F86" s="62" t="s">
        <v>315</v>
      </c>
      <c r="G86" s="2" t="s">
        <v>316</v>
      </c>
      <c r="H86" s="2" t="s">
        <v>309</v>
      </c>
      <c r="I86" s="2" t="s">
        <v>203</v>
      </c>
      <c r="J86" s="2" t="s">
        <v>152</v>
      </c>
      <c r="K86" s="2" t="s">
        <v>333</v>
      </c>
      <c r="L86" s="2"/>
      <c r="M86" s="63" t="s">
        <v>330</v>
      </c>
      <c r="N86" s="63" t="s">
        <v>330</v>
      </c>
      <c r="O86" s="64" t="s">
        <v>331</v>
      </c>
      <c r="P86" s="2" t="s">
        <v>38</v>
      </c>
      <c r="Q86" s="2">
        <v>96</v>
      </c>
      <c r="R86" s="2" t="s">
        <v>116</v>
      </c>
      <c r="S86" s="2" t="s">
        <v>48</v>
      </c>
      <c r="T86" s="2"/>
      <c r="U86" s="2">
        <v>1.8</v>
      </c>
      <c r="V86" s="2" t="s">
        <v>26</v>
      </c>
      <c r="W86" s="2">
        <f>VLOOKUP(V86,Tables!$M$5:$N$8,2,FALSE)</f>
        <v>1000</v>
      </c>
      <c r="X86" s="2">
        <f t="shared" si="163"/>
        <v>1800</v>
      </c>
      <c r="Y86" s="2"/>
      <c r="Z86" s="2" t="str">
        <f t="shared" si="164"/>
        <v>EC50</v>
      </c>
      <c r="AA86" s="2">
        <f>VLOOKUP(Z86,Tables!C$5:D$21,2,FALSE)</f>
        <v>5</v>
      </c>
      <c r="AB86" s="2">
        <f t="shared" si="165"/>
        <v>360</v>
      </c>
      <c r="AC86" s="2" t="str">
        <f t="shared" si="166"/>
        <v>Acute</v>
      </c>
      <c r="AD86" s="2">
        <f>VLOOKUP(AC86,Tables!C$24:D$25,2,FALSE)</f>
        <v>2</v>
      </c>
      <c r="AE86" s="2">
        <f t="shared" si="167"/>
        <v>180</v>
      </c>
      <c r="AF86" s="7"/>
      <c r="AG86" s="8" t="str">
        <f t="shared" si="168"/>
        <v>Crassostrea virginica</v>
      </c>
      <c r="AH86" s="2" t="str">
        <f t="shared" si="169"/>
        <v>EC50</v>
      </c>
      <c r="AI86" s="2" t="str">
        <f t="shared" si="170"/>
        <v>Acute</v>
      </c>
      <c r="AJ86" s="2"/>
      <c r="AK86" s="2">
        <f>VLOOKUP(SUM(AA86,AD86),Tables!J$5:K$10,2,FALSE)</f>
        <v>4</v>
      </c>
      <c r="AL86" s="65" t="str">
        <f t="shared" si="171"/>
        <v>Reject</v>
      </c>
      <c r="AM86" s="2"/>
      <c r="AN86" s="2"/>
      <c r="AO86" s="2"/>
      <c r="AP86" s="2"/>
      <c r="AQ86" s="2"/>
      <c r="AR86" s="2"/>
      <c r="AS86" s="2"/>
      <c r="AT86" s="2"/>
      <c r="AU86" s="2"/>
      <c r="AV86" s="66" t="s">
        <v>120</v>
      </c>
      <c r="AW86" s="2"/>
      <c r="AX86" s="2"/>
      <c r="AY86" s="2"/>
      <c r="AZ86" s="2"/>
      <c r="BA86" s="67"/>
      <c r="BB86" s="2"/>
      <c r="BC86" s="2"/>
      <c r="BD86" s="2"/>
      <c r="BE86" s="2"/>
      <c r="BF86" s="2"/>
      <c r="BG86" s="2"/>
      <c r="BH86" s="2"/>
      <c r="BI86" s="75"/>
      <c r="BJ86" s="75"/>
      <c r="BK86" s="2"/>
      <c r="BL86" s="111" t="s">
        <v>151</v>
      </c>
      <c r="BM86" s="68" t="s">
        <v>332</v>
      </c>
      <c r="BN86" s="111" t="s">
        <v>149</v>
      </c>
      <c r="BO86" s="111" t="s">
        <v>150</v>
      </c>
      <c r="BP86" s="111" t="s">
        <v>152</v>
      </c>
      <c r="BQ86" s="111">
        <v>3</v>
      </c>
      <c r="BR86" s="119">
        <v>0.5</v>
      </c>
      <c r="BS86" s="110" t="s">
        <v>120</v>
      </c>
      <c r="BT86" s="2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</row>
    <row r="87" spans="1:85" ht="14.25" customHeight="1" thickTop="1" thickBot="1" x14ac:dyDescent="0.3">
      <c r="A87" s="2">
        <v>5131</v>
      </c>
      <c r="B87" s="2" t="s">
        <v>328</v>
      </c>
      <c r="C87" s="2"/>
      <c r="D87" s="2"/>
      <c r="E87" s="2" t="s">
        <v>106</v>
      </c>
      <c r="F87" s="62" t="s">
        <v>315</v>
      </c>
      <c r="G87" s="2" t="s">
        <v>316</v>
      </c>
      <c r="H87" s="2" t="s">
        <v>309</v>
      </c>
      <c r="I87" s="2" t="s">
        <v>203</v>
      </c>
      <c r="J87" s="2" t="s">
        <v>152</v>
      </c>
      <c r="K87" s="2" t="s">
        <v>329</v>
      </c>
      <c r="L87" s="2"/>
      <c r="M87" s="63" t="s">
        <v>330</v>
      </c>
      <c r="N87" s="63" t="s">
        <v>330</v>
      </c>
      <c r="O87" s="64" t="s">
        <v>331</v>
      </c>
      <c r="P87" s="2" t="s">
        <v>24</v>
      </c>
      <c r="Q87" s="2">
        <v>96</v>
      </c>
      <c r="R87" s="2" t="s">
        <v>116</v>
      </c>
      <c r="S87" s="2" t="s">
        <v>48</v>
      </c>
      <c r="T87" s="2"/>
      <c r="U87" s="2">
        <v>2.4</v>
      </c>
      <c r="V87" s="2" t="s">
        <v>26</v>
      </c>
      <c r="W87" s="2">
        <f>VLOOKUP(V87,Tables!$M$5:$N$8,2,FALSE)</f>
        <v>1000</v>
      </c>
      <c r="X87" s="2">
        <f t="shared" si="163"/>
        <v>2400</v>
      </c>
      <c r="Y87" s="2"/>
      <c r="Z87" s="2" t="str">
        <f t="shared" si="164"/>
        <v>NOEL</v>
      </c>
      <c r="AA87" s="2">
        <f>VLOOKUP(Z87,Tables!C$5:D$21,2,FALSE)</f>
        <v>1</v>
      </c>
      <c r="AB87" s="2">
        <f t="shared" si="165"/>
        <v>2400</v>
      </c>
      <c r="AC87" s="2" t="str">
        <f t="shared" si="166"/>
        <v>Acute</v>
      </c>
      <c r="AD87" s="2">
        <f>VLOOKUP(AC87,Tables!C$24:D$25,2,FALSE)</f>
        <v>2</v>
      </c>
      <c r="AE87" s="2">
        <f t="shared" si="167"/>
        <v>1200</v>
      </c>
      <c r="AF87" s="7"/>
      <c r="AG87" s="8" t="str">
        <f t="shared" si="168"/>
        <v>Crassostrea virginica</v>
      </c>
      <c r="AH87" s="2" t="str">
        <f t="shared" si="169"/>
        <v>NOEL</v>
      </c>
      <c r="AI87" s="2" t="str">
        <f t="shared" si="170"/>
        <v>Acute</v>
      </c>
      <c r="AJ87" s="2"/>
      <c r="AK87" s="2">
        <f>VLOOKUP(SUM(AA87,AD87),Tables!J$5:K$10,2,FALSE)</f>
        <v>3</v>
      </c>
      <c r="AL87" s="65" t="str">
        <f t="shared" si="171"/>
        <v>YES!!!</v>
      </c>
      <c r="AM87" s="3" t="str">
        <f>O87</f>
        <v>Mortality/Abnormal development</v>
      </c>
      <c r="AN87" s="2" t="s">
        <v>118</v>
      </c>
      <c r="AO87" s="2" t="str">
        <f>CONCATENATE(Q87," ",R87)</f>
        <v>96 Hour</v>
      </c>
      <c r="AP87" s="2" t="s">
        <v>119</v>
      </c>
      <c r="AQ87" s="2"/>
      <c r="AR87" s="2">
        <f>AE87</f>
        <v>1200</v>
      </c>
      <c r="AS87" s="2">
        <f>GEOMEAN(AR87)</f>
        <v>1200</v>
      </c>
      <c r="AT87" s="3">
        <f>MIN(AS87)</f>
        <v>1200</v>
      </c>
      <c r="AU87" s="3">
        <f>MIN(AT87:AT88)</f>
        <v>1200</v>
      </c>
      <c r="AV87" s="66" t="s">
        <v>120</v>
      </c>
      <c r="AW87" s="2"/>
      <c r="AX87" s="2"/>
      <c r="AY87" s="2"/>
      <c r="AZ87" s="2" t="str">
        <f>I87</f>
        <v>Macroinvertebrate</v>
      </c>
      <c r="BA87" s="67" t="str">
        <f t="shared" ref="BA87:BC87" si="172">F87</f>
        <v>Crassostrea virginica</v>
      </c>
      <c r="BB87" s="2" t="str">
        <f t="shared" si="172"/>
        <v>Mollusca</v>
      </c>
      <c r="BC87" s="2" t="str">
        <f t="shared" si="172"/>
        <v>Bivalvia</v>
      </c>
      <c r="BD87" s="2" t="str">
        <f>J87</f>
        <v>Heterotroph</v>
      </c>
      <c r="BE87" s="2">
        <f>AK87</f>
        <v>3</v>
      </c>
      <c r="BF87" s="2">
        <f>AU87</f>
        <v>1200</v>
      </c>
      <c r="BG87" s="66" t="s">
        <v>120</v>
      </c>
      <c r="BH87" s="66" t="s">
        <v>120</v>
      </c>
      <c r="BI87" s="2"/>
      <c r="BJ87" s="2"/>
      <c r="BK87" s="2"/>
      <c r="BL87" s="111" t="s">
        <v>249</v>
      </c>
      <c r="BM87" s="68" t="s">
        <v>334</v>
      </c>
      <c r="BN87" s="111" t="s">
        <v>247</v>
      </c>
      <c r="BO87" s="111" t="s">
        <v>248</v>
      </c>
      <c r="BP87" s="111" t="s">
        <v>152</v>
      </c>
      <c r="BQ87" s="111">
        <v>3</v>
      </c>
      <c r="BR87" s="119">
        <v>467.03854230673511</v>
      </c>
      <c r="BS87" s="110" t="s">
        <v>120</v>
      </c>
      <c r="BT87" s="2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</row>
    <row r="88" spans="1:85" ht="14.25" customHeight="1" thickTop="1" thickBot="1" x14ac:dyDescent="0.3">
      <c r="A88" s="7"/>
      <c r="B88" s="7"/>
      <c r="C88" s="7"/>
      <c r="D88" s="70"/>
      <c r="E88" s="7"/>
      <c r="F88" s="71"/>
      <c r="G88" s="7"/>
      <c r="H88" s="7"/>
      <c r="I88" s="7"/>
      <c r="J88" s="7"/>
      <c r="K88" s="7"/>
      <c r="L88" s="7"/>
      <c r="M88" s="72"/>
      <c r="N88" s="72"/>
      <c r="O88" s="7"/>
      <c r="P88" s="7"/>
      <c r="Q88" s="7"/>
      <c r="R88" s="7"/>
      <c r="S88" s="7"/>
      <c r="T88" s="73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4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2"/>
      <c r="AW88" s="75"/>
      <c r="AX88" s="75"/>
      <c r="AY88" s="75"/>
      <c r="AZ88" s="76"/>
      <c r="BA88" s="77"/>
      <c r="BB88" s="7"/>
      <c r="BC88" s="7"/>
      <c r="BD88" s="7"/>
      <c r="BE88" s="7"/>
      <c r="BF88" s="7"/>
      <c r="BG88" s="7"/>
      <c r="BH88" s="7"/>
      <c r="BI88" s="2"/>
      <c r="BJ88" s="2"/>
      <c r="BK88" s="2"/>
      <c r="BL88" s="111" t="s">
        <v>203</v>
      </c>
      <c r="BM88" s="68" t="s">
        <v>200</v>
      </c>
      <c r="BN88" s="111" t="s">
        <v>201</v>
      </c>
      <c r="BO88" s="111" t="s">
        <v>202</v>
      </c>
      <c r="BP88" s="111" t="s">
        <v>152</v>
      </c>
      <c r="BQ88" s="111">
        <v>4</v>
      </c>
      <c r="BR88" s="111">
        <v>120</v>
      </c>
      <c r="BS88" s="110" t="s">
        <v>120</v>
      </c>
      <c r="BT88" s="2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</row>
    <row r="89" spans="1:85" ht="14.25" customHeight="1" thickTop="1" thickBot="1" x14ac:dyDescent="0.3">
      <c r="A89" s="2" t="s">
        <v>126</v>
      </c>
      <c r="B89" s="2" t="s">
        <v>335</v>
      </c>
      <c r="C89" s="5" t="s">
        <v>652</v>
      </c>
      <c r="D89" s="129" t="s">
        <v>653</v>
      </c>
      <c r="E89" s="2" t="s">
        <v>121</v>
      </c>
      <c r="F89" s="62" t="s">
        <v>131</v>
      </c>
      <c r="G89" s="2" t="s">
        <v>108</v>
      </c>
      <c r="H89" s="2" t="s">
        <v>109</v>
      </c>
      <c r="I89" s="2" t="s">
        <v>110</v>
      </c>
      <c r="J89" s="2" t="s">
        <v>111</v>
      </c>
      <c r="K89" s="2" t="s">
        <v>112</v>
      </c>
      <c r="L89" s="2"/>
      <c r="M89" s="63" t="s">
        <v>139</v>
      </c>
      <c r="N89" s="63" t="s">
        <v>129</v>
      </c>
      <c r="O89" s="64" t="s">
        <v>140</v>
      </c>
      <c r="P89" s="2" t="s">
        <v>38</v>
      </c>
      <c r="Q89" s="2">
        <v>96</v>
      </c>
      <c r="R89" s="2" t="s">
        <v>116</v>
      </c>
      <c r="S89" s="2" t="s">
        <v>47</v>
      </c>
      <c r="T89" s="2"/>
      <c r="U89" s="2">
        <v>1426</v>
      </c>
      <c r="V89" s="2" t="s">
        <v>17</v>
      </c>
      <c r="W89" s="2">
        <f>VLOOKUP(V89,Tables!$M$4:$N$7,2,FALSE)</f>
        <v>1</v>
      </c>
      <c r="X89" s="2">
        <f t="shared" ref="X89:X94" si="173">U89*W89</f>
        <v>1426</v>
      </c>
      <c r="Y89" s="2"/>
      <c r="Z89" s="2" t="str">
        <f t="shared" ref="Z89:Z94" si="174">P89</f>
        <v>EC50</v>
      </c>
      <c r="AA89" s="2">
        <f>VLOOKUP(Z89,Tables!C$5:D$21,2,FALSE)</f>
        <v>5</v>
      </c>
      <c r="AB89" s="2">
        <f t="shared" ref="AB89:AB94" si="175">X89/AA89</f>
        <v>285.2</v>
      </c>
      <c r="AC89" s="2" t="str">
        <f t="shared" ref="AC89:AC94" si="176">S89</f>
        <v>Chronic</v>
      </c>
      <c r="AD89" s="2">
        <f>VLOOKUP(AC89,Tables!C$24:D$25,2,FALSE)</f>
        <v>1</v>
      </c>
      <c r="AE89" s="2">
        <f t="shared" ref="AE89:AE94" si="177">AB89/AD89</f>
        <v>285.2</v>
      </c>
      <c r="AF89" s="7"/>
      <c r="AG89" s="8" t="str">
        <f t="shared" ref="AG89" si="178">F89</f>
        <v>Craticula accomoda</v>
      </c>
      <c r="AH89" s="2" t="str">
        <f t="shared" ref="AH89" si="179">P89</f>
        <v>EC50</v>
      </c>
      <c r="AI89" s="2" t="str">
        <f t="shared" ref="AI89" si="180">S89</f>
        <v>Chronic</v>
      </c>
      <c r="AJ89" s="2"/>
      <c r="AK89" s="2">
        <f>VLOOKUP(SUM(AA89,AD89),Tables!J$5:K$10,2,FALSE)</f>
        <v>2</v>
      </c>
      <c r="AL89" s="65" t="str">
        <f>IF(AK89=MIN($AK$89:$AK$94),"YES!!!","Reject")</f>
        <v>Reject</v>
      </c>
      <c r="AM89" s="2"/>
      <c r="AN89" s="2"/>
      <c r="AO89" s="2"/>
      <c r="AP89" s="2"/>
      <c r="AQ89" s="2"/>
      <c r="AR89" s="2"/>
      <c r="AS89" s="2"/>
      <c r="AT89" s="2"/>
      <c r="AU89" s="2"/>
      <c r="AV89" s="66" t="s">
        <v>120</v>
      </c>
      <c r="AW89" s="2"/>
      <c r="AX89" s="2"/>
      <c r="AY89" s="2"/>
      <c r="AZ89" s="2"/>
      <c r="BA89" s="67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111" t="s">
        <v>203</v>
      </c>
      <c r="BM89" s="68" t="s">
        <v>230</v>
      </c>
      <c r="BN89" s="111" t="s">
        <v>201</v>
      </c>
      <c r="BO89" s="111" t="s">
        <v>231</v>
      </c>
      <c r="BP89" s="111" t="s">
        <v>152</v>
      </c>
      <c r="BQ89" s="111">
        <v>4</v>
      </c>
      <c r="BR89" s="111">
        <v>1201</v>
      </c>
      <c r="BS89" s="110" t="s">
        <v>120</v>
      </c>
      <c r="BT89" s="2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</row>
    <row r="90" spans="1:85" ht="14.25" customHeight="1" thickTop="1" thickBot="1" x14ac:dyDescent="0.3">
      <c r="A90" s="2" t="s">
        <v>126</v>
      </c>
      <c r="B90" s="2" t="s">
        <v>655</v>
      </c>
      <c r="C90" s="5" t="s">
        <v>652</v>
      </c>
      <c r="D90" s="129" t="s">
        <v>654</v>
      </c>
      <c r="E90" s="2" t="s">
        <v>121</v>
      </c>
      <c r="F90" s="62" t="s">
        <v>131</v>
      </c>
      <c r="G90" s="2" t="s">
        <v>108</v>
      </c>
      <c r="H90" s="2" t="s">
        <v>109</v>
      </c>
      <c r="I90" s="2" t="s">
        <v>110</v>
      </c>
      <c r="J90" s="2" t="s">
        <v>111</v>
      </c>
      <c r="K90" s="2" t="s">
        <v>112</v>
      </c>
      <c r="L90" s="2"/>
      <c r="M90" s="63" t="s">
        <v>139</v>
      </c>
      <c r="N90" s="63" t="s">
        <v>129</v>
      </c>
      <c r="O90" s="64" t="s">
        <v>140</v>
      </c>
      <c r="P90" s="2" t="s">
        <v>38</v>
      </c>
      <c r="Q90" s="2">
        <v>96</v>
      </c>
      <c r="R90" s="2" t="s">
        <v>116</v>
      </c>
      <c r="S90" s="2" t="s">
        <v>47</v>
      </c>
      <c r="T90" s="2"/>
      <c r="U90" s="2">
        <v>1734</v>
      </c>
      <c r="V90" s="2" t="s">
        <v>17</v>
      </c>
      <c r="W90" s="84">
        <f>VLOOKUP(V90,Tables!$M$4:$N$7,2,FALSE)</f>
        <v>1</v>
      </c>
      <c r="X90" s="84">
        <f t="shared" si="173"/>
        <v>1734</v>
      </c>
      <c r="Y90" s="84"/>
      <c r="Z90" s="84" t="str">
        <f t="shared" si="174"/>
        <v>EC50</v>
      </c>
      <c r="AA90" s="84">
        <f>VLOOKUP(Z90,Tables!C$5:D$21,2,FALSE)</f>
        <v>5</v>
      </c>
      <c r="AB90" s="84">
        <f t="shared" si="175"/>
        <v>346.8</v>
      </c>
      <c r="AC90" s="84" t="str">
        <f t="shared" si="176"/>
        <v>Chronic</v>
      </c>
      <c r="AD90" s="84">
        <f>VLOOKUP(AC90,Tables!C$24:D$25,2,FALSE)</f>
        <v>1</v>
      </c>
      <c r="AE90" s="84">
        <f t="shared" si="177"/>
        <v>346.8</v>
      </c>
      <c r="AF90" s="7"/>
      <c r="AG90" s="85" t="str">
        <f t="shared" ref="AG90:AG94" si="181">F90</f>
        <v>Craticula accomoda</v>
      </c>
      <c r="AH90" s="84" t="str">
        <f t="shared" ref="AH90:AH94" si="182">P90</f>
        <v>EC50</v>
      </c>
      <c r="AI90" s="84" t="str">
        <f t="shared" ref="AI90:AI94" si="183">S90</f>
        <v>Chronic</v>
      </c>
      <c r="AJ90" s="84"/>
      <c r="AK90" s="84">
        <f>VLOOKUP(SUM(AA90,AD90),Tables!J$5:K$10,2,FALSE)</f>
        <v>2</v>
      </c>
      <c r="AL90" s="65" t="str">
        <f t="shared" ref="AL90:AL94" si="184">IF(AK90=MIN($AK$89:$AK$94),"YES!!!","Reject")</f>
        <v>Reject</v>
      </c>
      <c r="AM90" s="135" t="s">
        <v>656</v>
      </c>
      <c r="AN90" s="2"/>
      <c r="AO90" s="2"/>
      <c r="AP90" s="2"/>
      <c r="AQ90" s="2"/>
      <c r="AR90" s="2"/>
      <c r="AS90" s="2"/>
      <c r="AT90" s="2"/>
      <c r="AU90" s="2"/>
      <c r="AV90" s="110"/>
      <c r="AW90" s="2"/>
      <c r="AX90" s="2"/>
      <c r="AY90" s="2"/>
      <c r="AZ90" s="2"/>
      <c r="BA90" s="67"/>
      <c r="BB90" s="2"/>
      <c r="BC90" s="2"/>
      <c r="BD90" s="2"/>
      <c r="BE90" s="2"/>
      <c r="BF90" s="2"/>
      <c r="BG90" s="2"/>
      <c r="BH90" s="2"/>
      <c r="BI90" s="2"/>
      <c r="BJ90" s="75"/>
      <c r="BK90" s="2"/>
      <c r="BL90" s="111" t="s">
        <v>203</v>
      </c>
      <c r="BM90" s="123" t="s">
        <v>235</v>
      </c>
      <c r="BN90" s="111" t="s">
        <v>201</v>
      </c>
      <c r="BO90" s="111" t="s">
        <v>208</v>
      </c>
      <c r="BP90" s="111" t="s">
        <v>152</v>
      </c>
      <c r="BQ90" s="111">
        <v>4</v>
      </c>
      <c r="BR90" s="111">
        <v>1550</v>
      </c>
      <c r="BS90" s="110" t="s">
        <v>120</v>
      </c>
      <c r="BT90" s="2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</row>
    <row r="91" spans="1:85" ht="14.25" customHeight="1" thickTop="1" thickBot="1" x14ac:dyDescent="0.3">
      <c r="A91" s="2" t="s">
        <v>126</v>
      </c>
      <c r="B91" s="2" t="s">
        <v>336</v>
      </c>
      <c r="C91" s="5" t="s">
        <v>652</v>
      </c>
      <c r="D91" s="129" t="s">
        <v>653</v>
      </c>
      <c r="E91" s="2" t="s">
        <v>121</v>
      </c>
      <c r="F91" s="62" t="s">
        <v>131</v>
      </c>
      <c r="G91" s="2" t="s">
        <v>108</v>
      </c>
      <c r="H91" s="2" t="s">
        <v>109</v>
      </c>
      <c r="I91" s="2" t="s">
        <v>110</v>
      </c>
      <c r="J91" s="2" t="s">
        <v>111</v>
      </c>
      <c r="K91" s="2" t="s">
        <v>112</v>
      </c>
      <c r="L91" s="2"/>
      <c r="M91" s="63" t="s">
        <v>139</v>
      </c>
      <c r="N91" s="63" t="s">
        <v>129</v>
      </c>
      <c r="O91" s="64" t="s">
        <v>140</v>
      </c>
      <c r="P91" s="2" t="s">
        <v>14</v>
      </c>
      <c r="Q91" s="2">
        <v>96</v>
      </c>
      <c r="R91" s="2" t="s">
        <v>116</v>
      </c>
      <c r="S91" s="2" t="s">
        <v>47</v>
      </c>
      <c r="T91" s="2"/>
      <c r="U91" s="2">
        <v>185</v>
      </c>
      <c r="V91" s="2" t="s">
        <v>17</v>
      </c>
      <c r="W91" s="2">
        <f>VLOOKUP(V91,Tables!$M$4:$N$7,2,FALSE)</f>
        <v>1</v>
      </c>
      <c r="X91" s="2">
        <f t="shared" si="173"/>
        <v>185</v>
      </c>
      <c r="Y91" s="2"/>
      <c r="Z91" s="2" t="str">
        <f t="shared" si="174"/>
        <v>EC10</v>
      </c>
      <c r="AA91" s="2">
        <f>VLOOKUP(Z91,Tables!C$5:D$21,2,FALSE)</f>
        <v>1</v>
      </c>
      <c r="AB91" s="2">
        <f t="shared" si="175"/>
        <v>185</v>
      </c>
      <c r="AC91" s="2" t="str">
        <f t="shared" si="176"/>
        <v>Chronic</v>
      </c>
      <c r="AD91" s="2">
        <f>VLOOKUP(AC91,Tables!C$24:D$25,2,FALSE)</f>
        <v>1</v>
      </c>
      <c r="AE91" s="2">
        <f t="shared" si="177"/>
        <v>185</v>
      </c>
      <c r="AF91" s="7"/>
      <c r="AG91" s="8" t="str">
        <f t="shared" si="181"/>
        <v>Craticula accomoda</v>
      </c>
      <c r="AH91" s="2" t="str">
        <f t="shared" si="182"/>
        <v>EC10</v>
      </c>
      <c r="AI91" s="2" t="str">
        <f t="shared" si="183"/>
        <v>Chronic</v>
      </c>
      <c r="AJ91" s="2"/>
      <c r="AK91" s="2">
        <f>VLOOKUP(SUM(AA91,AD91),Tables!J$5:K$10,2,FALSE)</f>
        <v>1</v>
      </c>
      <c r="AL91" s="65" t="str">
        <f t="shared" si="184"/>
        <v>YES!!!</v>
      </c>
      <c r="AM91" s="3" t="str">
        <f>O91</f>
        <v>Cell density</v>
      </c>
      <c r="AN91" s="2" t="s">
        <v>118</v>
      </c>
      <c r="AO91" s="2" t="str">
        <f>CONCATENATE(Q91," ",R91)</f>
        <v>96 Hour</v>
      </c>
      <c r="AP91" s="2" t="s">
        <v>119</v>
      </c>
      <c r="AQ91" s="2"/>
      <c r="AR91" s="2">
        <f>AE91</f>
        <v>185</v>
      </c>
      <c r="AS91" s="90">
        <f>GEOMEAN(AR91:AR94)</f>
        <v>314.46045202388979</v>
      </c>
      <c r="AT91" s="98">
        <f t="shared" ref="AT91:AU91" si="185">MIN(AS91)</f>
        <v>314.46045202388979</v>
      </c>
      <c r="AU91" s="98">
        <f t="shared" si="185"/>
        <v>314.46045202388979</v>
      </c>
      <c r="AV91" s="66" t="s">
        <v>120</v>
      </c>
      <c r="AW91" s="2"/>
      <c r="AX91" s="2"/>
      <c r="AY91" s="2"/>
      <c r="AZ91" s="2" t="str">
        <f>I91</f>
        <v>Microalgae</v>
      </c>
      <c r="BA91" s="67" t="str">
        <f t="shared" ref="BA91:BC91" si="186">F91</f>
        <v>Craticula accomoda</v>
      </c>
      <c r="BB91" s="2" t="str">
        <f t="shared" si="186"/>
        <v>Bacillariophyta</v>
      </c>
      <c r="BC91" s="2" t="str">
        <f t="shared" si="186"/>
        <v>Bacillariophyceae</v>
      </c>
      <c r="BD91" s="2" t="str">
        <f>J91</f>
        <v>Phototroph</v>
      </c>
      <c r="BE91" s="2">
        <f>AK91</f>
        <v>1</v>
      </c>
      <c r="BF91" s="69">
        <f>AU91</f>
        <v>314.46045202388979</v>
      </c>
      <c r="BG91" s="66" t="s">
        <v>120</v>
      </c>
      <c r="BH91" s="66" t="s">
        <v>120</v>
      </c>
      <c r="BI91" s="75"/>
      <c r="BJ91" s="2"/>
      <c r="BK91" s="2"/>
      <c r="BL91" s="111" t="s">
        <v>242</v>
      </c>
      <c r="BM91" s="68" t="s">
        <v>240</v>
      </c>
      <c r="BN91" s="111" t="s">
        <v>201</v>
      </c>
      <c r="BO91" s="111" t="s">
        <v>241</v>
      </c>
      <c r="BP91" s="111" t="s">
        <v>152</v>
      </c>
      <c r="BQ91" s="111">
        <v>4</v>
      </c>
      <c r="BR91" s="111">
        <v>2100</v>
      </c>
      <c r="BS91" s="110" t="s">
        <v>120</v>
      </c>
      <c r="BT91" s="2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</row>
    <row r="92" spans="1:85" ht="14.25" customHeight="1" thickTop="1" thickBot="1" x14ac:dyDescent="0.3">
      <c r="A92" s="2" t="s">
        <v>126</v>
      </c>
      <c r="B92" s="2" t="s">
        <v>655</v>
      </c>
      <c r="C92" s="5" t="s">
        <v>652</v>
      </c>
      <c r="D92" s="129" t="s">
        <v>654</v>
      </c>
      <c r="E92" s="2" t="s">
        <v>121</v>
      </c>
      <c r="F92" s="62" t="s">
        <v>131</v>
      </c>
      <c r="G92" s="2" t="s">
        <v>108</v>
      </c>
      <c r="H92" s="2" t="s">
        <v>109</v>
      </c>
      <c r="I92" s="2" t="s">
        <v>110</v>
      </c>
      <c r="J92" s="2" t="s">
        <v>111</v>
      </c>
      <c r="K92" s="2" t="s">
        <v>112</v>
      </c>
      <c r="L92" s="2"/>
      <c r="M92" s="63" t="s">
        <v>139</v>
      </c>
      <c r="N92" s="63" t="s">
        <v>129</v>
      </c>
      <c r="O92" s="64" t="s">
        <v>140</v>
      </c>
      <c r="P92" s="2" t="s">
        <v>14</v>
      </c>
      <c r="Q92" s="2">
        <v>96</v>
      </c>
      <c r="R92" s="2" t="s">
        <v>116</v>
      </c>
      <c r="S92" s="2" t="s">
        <v>47</v>
      </c>
      <c r="T92" s="2"/>
      <c r="U92" s="2">
        <v>644</v>
      </c>
      <c r="V92" s="2" t="s">
        <v>17</v>
      </c>
      <c r="W92" s="2">
        <f>VLOOKUP(V92,Tables!$M$4:$N$7,2,FALSE)</f>
        <v>1</v>
      </c>
      <c r="X92" s="2">
        <f t="shared" si="173"/>
        <v>644</v>
      </c>
      <c r="Y92" s="2"/>
      <c r="Z92" s="2" t="str">
        <f t="shared" si="174"/>
        <v>EC10</v>
      </c>
      <c r="AA92" s="2">
        <f>VLOOKUP(Z92,Tables!C$5:D$21,2,FALSE)</f>
        <v>1</v>
      </c>
      <c r="AB92" s="2">
        <f t="shared" si="175"/>
        <v>644</v>
      </c>
      <c r="AC92" s="2" t="str">
        <f t="shared" si="176"/>
        <v>Chronic</v>
      </c>
      <c r="AD92" s="2">
        <f>VLOOKUP(AC92,Tables!C$24:D$25,2,FALSE)</f>
        <v>1</v>
      </c>
      <c r="AE92" s="2">
        <f t="shared" si="177"/>
        <v>644</v>
      </c>
      <c r="AF92" s="7"/>
      <c r="AG92" s="8" t="str">
        <f t="shared" si="181"/>
        <v>Craticula accomoda</v>
      </c>
      <c r="AH92" s="2" t="str">
        <f t="shared" si="182"/>
        <v>EC10</v>
      </c>
      <c r="AI92" s="2" t="str">
        <f t="shared" si="183"/>
        <v>Chronic</v>
      </c>
      <c r="AJ92" s="2"/>
      <c r="AK92" s="2">
        <f>VLOOKUP(SUM(AA92,AD92),Tables!J$5:K$10,2,FALSE)</f>
        <v>1</v>
      </c>
      <c r="AL92" s="65" t="str">
        <f t="shared" si="184"/>
        <v>YES!!!</v>
      </c>
      <c r="AM92" s="3" t="str">
        <f>O92</f>
        <v>Cell density</v>
      </c>
      <c r="AN92" s="2" t="s">
        <v>118</v>
      </c>
      <c r="AO92" s="2" t="str">
        <f>CONCATENATE(Q92," ",R92)</f>
        <v>96 Hour</v>
      </c>
      <c r="AP92" s="2" t="s">
        <v>119</v>
      </c>
      <c r="AQ92" s="2"/>
      <c r="AR92" s="2">
        <f>AE92</f>
        <v>644</v>
      </c>
      <c r="AS92" s="90"/>
      <c r="AT92" s="98"/>
      <c r="AU92" s="98"/>
      <c r="AV92" s="110"/>
      <c r="AW92" s="2"/>
      <c r="AX92" s="2"/>
      <c r="AY92" s="2"/>
      <c r="AZ92" s="2"/>
      <c r="BA92" s="67"/>
      <c r="BB92" s="2"/>
      <c r="BC92" s="2"/>
      <c r="BD92" s="2"/>
      <c r="BE92" s="2"/>
      <c r="BF92" s="69"/>
      <c r="BG92" s="110"/>
      <c r="BH92" s="110"/>
      <c r="BI92" s="75"/>
      <c r="BJ92" s="69"/>
      <c r="BK92" s="2"/>
      <c r="BL92" s="111" t="s">
        <v>249</v>
      </c>
      <c r="BM92" s="123" t="s">
        <v>246</v>
      </c>
      <c r="BN92" s="111" t="s">
        <v>247</v>
      </c>
      <c r="BO92" s="111" t="s">
        <v>248</v>
      </c>
      <c r="BP92" s="111" t="s">
        <v>152</v>
      </c>
      <c r="BQ92" s="111">
        <v>4</v>
      </c>
      <c r="BR92" s="111">
        <v>580</v>
      </c>
      <c r="BS92" s="110" t="s">
        <v>120</v>
      </c>
      <c r="BT92" s="2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</row>
    <row r="93" spans="1:85" ht="14.25" customHeight="1" thickTop="1" thickBot="1" x14ac:dyDescent="0.3">
      <c r="A93" s="2">
        <v>845</v>
      </c>
      <c r="B93" s="2" t="s">
        <v>337</v>
      </c>
      <c r="C93" s="128" t="s">
        <v>650</v>
      </c>
      <c r="D93" s="91" t="s">
        <v>651</v>
      </c>
      <c r="E93" s="2" t="s">
        <v>121</v>
      </c>
      <c r="F93" s="62" t="s">
        <v>131</v>
      </c>
      <c r="G93" s="2" t="s">
        <v>108</v>
      </c>
      <c r="H93" s="2" t="s">
        <v>109</v>
      </c>
      <c r="I93" s="2" t="s">
        <v>110</v>
      </c>
      <c r="J93" s="2" t="s">
        <v>111</v>
      </c>
      <c r="K93" s="2" t="s">
        <v>138</v>
      </c>
      <c r="L93" s="2"/>
      <c r="M93" s="63" t="s">
        <v>139</v>
      </c>
      <c r="N93" s="63" t="s">
        <v>129</v>
      </c>
      <c r="O93" s="64" t="s">
        <v>140</v>
      </c>
      <c r="P93" s="2" t="s">
        <v>38</v>
      </c>
      <c r="Q93" s="2">
        <v>96</v>
      </c>
      <c r="R93" s="2" t="s">
        <v>116</v>
      </c>
      <c r="S93" s="2" t="s">
        <v>47</v>
      </c>
      <c r="T93" s="2"/>
      <c r="U93" s="2">
        <v>1734</v>
      </c>
      <c r="V93" s="2" t="s">
        <v>17</v>
      </c>
      <c r="W93" s="2">
        <f>VLOOKUP(V93,Tables!$M$4:$N$7,2,FALSE)</f>
        <v>1</v>
      </c>
      <c r="X93" s="2">
        <f t="shared" si="173"/>
        <v>1734</v>
      </c>
      <c r="Y93" s="2"/>
      <c r="Z93" s="2" t="str">
        <f t="shared" si="174"/>
        <v>EC50</v>
      </c>
      <c r="AA93" s="2">
        <f>VLOOKUP(Z93,Tables!C$5:D$21,2,FALSE)</f>
        <v>5</v>
      </c>
      <c r="AB93" s="2">
        <f t="shared" si="175"/>
        <v>346.8</v>
      </c>
      <c r="AC93" s="2" t="str">
        <f t="shared" si="176"/>
        <v>Chronic</v>
      </c>
      <c r="AD93" s="2">
        <f>VLOOKUP(AC93,Tables!C$24:D$25,2,FALSE)</f>
        <v>1</v>
      </c>
      <c r="AE93" s="2">
        <f t="shared" si="177"/>
        <v>346.8</v>
      </c>
      <c r="AF93" s="7"/>
      <c r="AG93" s="8" t="str">
        <f t="shared" si="181"/>
        <v>Craticula accomoda</v>
      </c>
      <c r="AH93" s="2" t="str">
        <f t="shared" si="182"/>
        <v>EC50</v>
      </c>
      <c r="AI93" s="2" t="str">
        <f t="shared" si="183"/>
        <v>Chronic</v>
      </c>
      <c r="AJ93" s="2"/>
      <c r="AK93" s="2">
        <f>VLOOKUP(SUM(AA93,AD93),Tables!J$5:K$10,2,FALSE)</f>
        <v>2</v>
      </c>
      <c r="AL93" s="65" t="str">
        <f t="shared" si="184"/>
        <v>Reject</v>
      </c>
      <c r="AM93" s="2"/>
      <c r="AN93" s="2"/>
      <c r="AO93" s="2"/>
      <c r="AP93" s="2"/>
      <c r="AQ93" s="2"/>
      <c r="AR93" s="2"/>
      <c r="AS93" s="2"/>
      <c r="AT93" s="2"/>
      <c r="AU93" s="2"/>
      <c r="AV93" s="66" t="s">
        <v>120</v>
      </c>
      <c r="AW93" s="2"/>
      <c r="AX93" s="2"/>
      <c r="AY93" s="2"/>
      <c r="AZ93" s="2"/>
      <c r="BA93" s="67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111" t="s">
        <v>249</v>
      </c>
      <c r="BM93" s="123" t="s">
        <v>339</v>
      </c>
      <c r="BN93" s="111" t="s">
        <v>247</v>
      </c>
      <c r="BO93" s="111" t="s">
        <v>248</v>
      </c>
      <c r="BP93" s="111" t="s">
        <v>152</v>
      </c>
      <c r="BQ93" s="111">
        <v>4</v>
      </c>
      <c r="BR93" s="111">
        <v>3100</v>
      </c>
      <c r="BS93" s="110" t="s">
        <v>120</v>
      </c>
      <c r="BT93" s="2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</row>
    <row r="94" spans="1:85" ht="14.25" customHeight="1" thickTop="1" thickBot="1" x14ac:dyDescent="0.3">
      <c r="A94" s="2">
        <v>845</v>
      </c>
      <c r="B94" s="2" t="s">
        <v>338</v>
      </c>
      <c r="C94" s="128" t="s">
        <v>650</v>
      </c>
      <c r="D94" s="91" t="s">
        <v>651</v>
      </c>
      <c r="E94" s="2" t="s">
        <v>121</v>
      </c>
      <c r="F94" s="62" t="s">
        <v>131</v>
      </c>
      <c r="G94" s="2" t="s">
        <v>108</v>
      </c>
      <c r="H94" s="2" t="s">
        <v>109</v>
      </c>
      <c r="I94" s="2" t="s">
        <v>110</v>
      </c>
      <c r="J94" s="2" t="s">
        <v>111</v>
      </c>
      <c r="K94" s="2" t="s">
        <v>138</v>
      </c>
      <c r="L94" s="2"/>
      <c r="M94" s="63" t="s">
        <v>139</v>
      </c>
      <c r="N94" s="63" t="s">
        <v>129</v>
      </c>
      <c r="O94" s="64" t="s">
        <v>140</v>
      </c>
      <c r="P94" s="2" t="s">
        <v>18</v>
      </c>
      <c r="Q94" s="2">
        <v>96</v>
      </c>
      <c r="R94" s="2" t="s">
        <v>116</v>
      </c>
      <c r="S94" s="2" t="s">
        <v>47</v>
      </c>
      <c r="T94" s="2"/>
      <c r="U94" s="2">
        <v>261</v>
      </c>
      <c r="V94" s="2" t="s">
        <v>17</v>
      </c>
      <c r="W94" s="2">
        <f>VLOOKUP(V94,Tables!$M$4:$N$7,2,FALSE)</f>
        <v>1</v>
      </c>
      <c r="X94" s="2">
        <f t="shared" si="173"/>
        <v>261</v>
      </c>
      <c r="Y94" s="2"/>
      <c r="Z94" s="2" t="str">
        <f t="shared" si="174"/>
        <v>EC05</v>
      </c>
      <c r="AA94" s="2">
        <f>VLOOKUP(Z94,Tables!C$5:D$21,2,FALSE)</f>
        <v>1</v>
      </c>
      <c r="AB94" s="2">
        <f t="shared" si="175"/>
        <v>261</v>
      </c>
      <c r="AC94" s="2" t="str">
        <f t="shared" si="176"/>
        <v>Chronic</v>
      </c>
      <c r="AD94" s="2">
        <f>VLOOKUP(AC94,Tables!C$24:D$25,2,FALSE)</f>
        <v>1</v>
      </c>
      <c r="AE94" s="2">
        <f t="shared" si="177"/>
        <v>261</v>
      </c>
      <c r="AF94" s="7"/>
      <c r="AG94" s="8" t="str">
        <f t="shared" si="181"/>
        <v>Craticula accomoda</v>
      </c>
      <c r="AH94" s="2" t="str">
        <f t="shared" si="182"/>
        <v>EC05</v>
      </c>
      <c r="AI94" s="2" t="str">
        <f t="shared" si="183"/>
        <v>Chronic</v>
      </c>
      <c r="AJ94" s="2"/>
      <c r="AK94" s="2">
        <f>VLOOKUP(SUM(AA94,AD94),Tables!J$5:K$10,2,FALSE)</f>
        <v>1</v>
      </c>
      <c r="AL94" s="65" t="str">
        <f t="shared" si="184"/>
        <v>YES!!!</v>
      </c>
      <c r="AM94" s="3" t="str">
        <f>O94</f>
        <v>Cell density</v>
      </c>
      <c r="AN94" s="2" t="s">
        <v>118</v>
      </c>
      <c r="AO94" s="2" t="str">
        <f>CONCATENATE(Q94," ",R94)</f>
        <v>96 Hour</v>
      </c>
      <c r="AP94" s="2" t="s">
        <v>119</v>
      </c>
      <c r="AQ94" s="2"/>
      <c r="AR94" s="2">
        <f>AE94</f>
        <v>261</v>
      </c>
      <c r="AS94" s="2"/>
      <c r="AT94" s="3"/>
      <c r="AU94" s="2"/>
      <c r="AV94" s="66" t="s">
        <v>120</v>
      </c>
      <c r="AW94" s="2"/>
      <c r="AX94" s="2"/>
      <c r="AY94" s="2"/>
      <c r="AZ94" s="2"/>
      <c r="BA94" s="67"/>
      <c r="BB94" s="2"/>
      <c r="BC94" s="2"/>
      <c r="BD94" s="2"/>
      <c r="BE94" s="2"/>
      <c r="BF94" s="2"/>
      <c r="BG94" s="2"/>
      <c r="BH94" s="2"/>
      <c r="BI94" s="69"/>
      <c r="BJ94" s="2"/>
      <c r="BK94" s="2"/>
      <c r="BL94" s="111" t="s">
        <v>300</v>
      </c>
      <c r="BM94" s="123" t="s">
        <v>340</v>
      </c>
      <c r="BN94" s="111" t="s">
        <v>247</v>
      </c>
      <c r="BO94" s="111" t="s">
        <v>248</v>
      </c>
      <c r="BP94" s="111" t="s">
        <v>152</v>
      </c>
      <c r="BQ94" s="111">
        <v>4</v>
      </c>
      <c r="BR94" s="111">
        <v>290</v>
      </c>
      <c r="BS94" s="110" t="s">
        <v>120</v>
      </c>
      <c r="BT94" s="2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</row>
    <row r="95" spans="1:85" ht="14.25" customHeight="1" thickTop="1" thickBot="1" x14ac:dyDescent="0.3">
      <c r="A95" s="7"/>
      <c r="B95" s="7"/>
      <c r="C95" s="7"/>
      <c r="D95" s="70"/>
      <c r="E95" s="7"/>
      <c r="F95" s="71"/>
      <c r="G95" s="7"/>
      <c r="H95" s="7"/>
      <c r="I95" s="7"/>
      <c r="J95" s="7"/>
      <c r="K95" s="7"/>
      <c r="L95" s="7"/>
      <c r="M95" s="72"/>
      <c r="N95" s="72"/>
      <c r="O95" s="7"/>
      <c r="P95" s="7"/>
      <c r="Q95" s="7"/>
      <c r="R95" s="7"/>
      <c r="S95" s="7"/>
      <c r="T95" s="73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4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2"/>
      <c r="AW95" s="75"/>
      <c r="AX95" s="75"/>
      <c r="AY95" s="75"/>
      <c r="AZ95" s="76"/>
      <c r="BA95" s="77"/>
      <c r="BB95" s="7"/>
      <c r="BC95" s="7"/>
      <c r="BD95" s="7"/>
      <c r="BE95" s="7"/>
      <c r="BF95" s="7"/>
      <c r="BG95" s="7"/>
      <c r="BH95" s="7"/>
      <c r="BI95" s="2"/>
      <c r="BJ95" s="75"/>
      <c r="BK95" s="2"/>
      <c r="BL95" s="111" t="s">
        <v>242</v>
      </c>
      <c r="BM95" s="68" t="s">
        <v>344</v>
      </c>
      <c r="BN95" s="111" t="s">
        <v>201</v>
      </c>
      <c r="BO95" s="111" t="s">
        <v>208</v>
      </c>
      <c r="BP95" s="111" t="s">
        <v>152</v>
      </c>
      <c r="BQ95" s="111">
        <v>4</v>
      </c>
      <c r="BR95" s="111">
        <v>300</v>
      </c>
      <c r="BS95" s="110" t="s">
        <v>120</v>
      </c>
      <c r="BT95" s="2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</row>
    <row r="96" spans="1:85" ht="14.25" customHeight="1" thickTop="1" thickBot="1" x14ac:dyDescent="0.3">
      <c r="A96" s="2" t="s">
        <v>341</v>
      </c>
      <c r="B96" s="2" t="s">
        <v>342</v>
      </c>
      <c r="C96" s="2"/>
      <c r="D96" s="2"/>
      <c r="E96" s="2" t="s">
        <v>121</v>
      </c>
      <c r="F96" s="62" t="s">
        <v>339</v>
      </c>
      <c r="G96" s="2" t="s">
        <v>247</v>
      </c>
      <c r="H96" s="2" t="s">
        <v>248</v>
      </c>
      <c r="I96" s="2" t="s">
        <v>249</v>
      </c>
      <c r="J96" s="2" t="s">
        <v>152</v>
      </c>
      <c r="K96" s="2" t="s">
        <v>343</v>
      </c>
      <c r="L96" s="2"/>
      <c r="M96" s="63" t="s">
        <v>190</v>
      </c>
      <c r="N96" s="63" t="s">
        <v>190</v>
      </c>
      <c r="O96" s="64" t="s">
        <v>190</v>
      </c>
      <c r="P96" s="2" t="s">
        <v>40</v>
      </c>
      <c r="Q96" s="2">
        <v>24</v>
      </c>
      <c r="R96" s="2" t="s">
        <v>116</v>
      </c>
      <c r="S96" s="2" t="s">
        <v>48</v>
      </c>
      <c r="T96" s="2"/>
      <c r="U96" s="2">
        <v>47</v>
      </c>
      <c r="V96" s="2" t="s">
        <v>23</v>
      </c>
      <c r="W96" s="2">
        <f>VLOOKUP(V96,Tables!$M$4:$N$7,2,FALSE)</f>
        <v>1000</v>
      </c>
      <c r="X96" s="2">
        <f t="shared" ref="X96:X98" si="187">U96*W96</f>
        <v>47000</v>
      </c>
      <c r="Y96" s="2"/>
      <c r="Z96" s="2" t="str">
        <f t="shared" ref="Z96:Z98" si="188">P96</f>
        <v>LC50</v>
      </c>
      <c r="AA96" s="2">
        <f>VLOOKUP(Z96,Tables!C$5:D$21,2,FALSE)</f>
        <v>5</v>
      </c>
      <c r="AB96" s="2">
        <f t="shared" ref="AB96:AB98" si="189">X96/AA96</f>
        <v>9400</v>
      </c>
      <c r="AC96" s="2" t="str">
        <f t="shared" ref="AC96:AC98" si="190">S96</f>
        <v>Acute</v>
      </c>
      <c r="AD96" s="2">
        <f>VLOOKUP(AC96,Tables!C$24:D$25,2,FALSE)</f>
        <v>2</v>
      </c>
      <c r="AE96" s="2">
        <f t="shared" ref="AE96:AE98" si="191">AB96/AD96</f>
        <v>4700</v>
      </c>
      <c r="AF96" s="7"/>
      <c r="AG96" s="8" t="str">
        <f t="shared" ref="AG96:AG98" si="192">F96</f>
        <v>Ctenopharyngodon idella</v>
      </c>
      <c r="AH96" s="2" t="str">
        <f t="shared" ref="AH96:AH98" si="193">P96</f>
        <v>LC50</v>
      </c>
      <c r="AI96" s="2" t="str">
        <f t="shared" ref="AI96:AI98" si="194">S96</f>
        <v>Acute</v>
      </c>
      <c r="AJ96" s="2"/>
      <c r="AK96" s="2">
        <f>VLOOKUP(SUM(AA96,AD96),Tables!J$5:K$10,2,FALSE)</f>
        <v>4</v>
      </c>
      <c r="AL96" s="65" t="str">
        <f t="shared" ref="AL96:AL98" si="195">IF(AK96=MIN($AK$96:$AK$98),"YES!!!","Reject")</f>
        <v>YES!!!</v>
      </c>
      <c r="AM96" s="3" t="str">
        <f t="shared" ref="AM96:AM98" si="196">O96</f>
        <v>Mortality</v>
      </c>
      <c r="AN96" s="2" t="s">
        <v>118</v>
      </c>
      <c r="AO96" s="2" t="str">
        <f t="shared" ref="AO96:AO98" si="197">CONCATENATE(Q96," ",R96)</f>
        <v>24 Hour</v>
      </c>
      <c r="AP96" s="2" t="s">
        <v>119</v>
      </c>
      <c r="AQ96" s="2"/>
      <c r="AR96" s="2">
        <f t="shared" ref="AR96:AR98" si="198">AE96</f>
        <v>4700</v>
      </c>
      <c r="AS96" s="2">
        <f t="shared" ref="AS96:AS98" si="199">GEOMEAN(AR96)</f>
        <v>4700</v>
      </c>
      <c r="AT96" s="3">
        <f>MIN(AS96:AS98)</f>
        <v>3100</v>
      </c>
      <c r="AU96" s="3">
        <f>MIN(AT96)</f>
        <v>3100</v>
      </c>
      <c r="AV96" s="66" t="s">
        <v>120</v>
      </c>
      <c r="AW96" s="2"/>
      <c r="AX96" s="2"/>
      <c r="AY96" s="2"/>
      <c r="AZ96" s="2" t="str">
        <f>I96</f>
        <v>Fish</v>
      </c>
      <c r="BA96" s="67" t="str">
        <f t="shared" ref="BA96:BC96" si="200">F96</f>
        <v>Ctenopharyngodon idella</v>
      </c>
      <c r="BB96" s="2" t="str">
        <f t="shared" si="200"/>
        <v>Chordata</v>
      </c>
      <c r="BC96" s="2" t="str">
        <f t="shared" si="200"/>
        <v>Actinopterygii</v>
      </c>
      <c r="BD96" s="2" t="str">
        <f>J96</f>
        <v>Heterotroph</v>
      </c>
      <c r="BE96" s="2">
        <f>AK96</f>
        <v>4</v>
      </c>
      <c r="BF96" s="2">
        <f>AU96</f>
        <v>3100</v>
      </c>
      <c r="BG96" s="66" t="s">
        <v>120</v>
      </c>
      <c r="BH96" s="66" t="s">
        <v>120</v>
      </c>
      <c r="BI96" s="2"/>
      <c r="BJ96" s="2"/>
      <c r="BK96" s="2"/>
      <c r="BL96" s="111" t="s">
        <v>203</v>
      </c>
      <c r="BM96" s="123" t="s">
        <v>346</v>
      </c>
      <c r="BN96" s="111" t="s">
        <v>201</v>
      </c>
      <c r="BO96" s="111" t="s">
        <v>208</v>
      </c>
      <c r="BP96" s="111" t="s">
        <v>152</v>
      </c>
      <c r="BQ96" s="111">
        <v>4</v>
      </c>
      <c r="BR96" s="119">
        <v>33.466401061363023</v>
      </c>
      <c r="BS96" s="110" t="s">
        <v>120</v>
      </c>
      <c r="BT96" s="2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</row>
    <row r="97" spans="1:85" ht="14.25" customHeight="1" thickTop="1" thickBot="1" x14ac:dyDescent="0.3">
      <c r="A97" s="2" t="s">
        <v>341</v>
      </c>
      <c r="B97" s="2" t="s">
        <v>345</v>
      </c>
      <c r="C97" s="2"/>
      <c r="D97" s="2"/>
      <c r="E97" s="2" t="s">
        <v>121</v>
      </c>
      <c r="F97" s="62" t="s">
        <v>339</v>
      </c>
      <c r="G97" s="2" t="s">
        <v>247</v>
      </c>
      <c r="H97" s="2" t="s">
        <v>248</v>
      </c>
      <c r="I97" s="2" t="s">
        <v>249</v>
      </c>
      <c r="J97" s="2" t="s">
        <v>152</v>
      </c>
      <c r="K97" s="2" t="s">
        <v>343</v>
      </c>
      <c r="L97" s="2"/>
      <c r="M97" s="63" t="s">
        <v>190</v>
      </c>
      <c r="N97" s="63" t="s">
        <v>190</v>
      </c>
      <c r="O97" s="64" t="s">
        <v>190</v>
      </c>
      <c r="P97" s="2" t="s">
        <v>40</v>
      </c>
      <c r="Q97" s="2">
        <v>48</v>
      </c>
      <c r="R97" s="2" t="s">
        <v>116</v>
      </c>
      <c r="S97" s="2" t="s">
        <v>48</v>
      </c>
      <c r="T97" s="2"/>
      <c r="U97" s="2">
        <v>44</v>
      </c>
      <c r="V97" s="2" t="s">
        <v>23</v>
      </c>
      <c r="W97" s="2">
        <f>VLOOKUP(V97,Tables!$M$4:$N$7,2,FALSE)</f>
        <v>1000</v>
      </c>
      <c r="X97" s="2">
        <f t="shared" si="187"/>
        <v>44000</v>
      </c>
      <c r="Y97" s="2"/>
      <c r="Z97" s="2" t="str">
        <f t="shared" si="188"/>
        <v>LC50</v>
      </c>
      <c r="AA97" s="2">
        <f>VLOOKUP(Z97,Tables!C$5:D$21,2,FALSE)</f>
        <v>5</v>
      </c>
      <c r="AB97" s="2">
        <f t="shared" si="189"/>
        <v>8800</v>
      </c>
      <c r="AC97" s="2" t="str">
        <f t="shared" si="190"/>
        <v>Acute</v>
      </c>
      <c r="AD97" s="2">
        <f>VLOOKUP(AC97,Tables!C$24:D$25,2,FALSE)</f>
        <v>2</v>
      </c>
      <c r="AE97" s="2">
        <f t="shared" si="191"/>
        <v>4400</v>
      </c>
      <c r="AF97" s="7"/>
      <c r="AG97" s="8" t="str">
        <f t="shared" si="192"/>
        <v>Ctenopharyngodon idella</v>
      </c>
      <c r="AH97" s="2" t="str">
        <f t="shared" si="193"/>
        <v>LC50</v>
      </c>
      <c r="AI97" s="2" t="str">
        <f t="shared" si="194"/>
        <v>Acute</v>
      </c>
      <c r="AJ97" s="2"/>
      <c r="AK97" s="2">
        <f>VLOOKUP(SUM(AA97,AD97),Tables!J$5:K$10,2,FALSE)</f>
        <v>4</v>
      </c>
      <c r="AL97" s="65" t="str">
        <f t="shared" si="195"/>
        <v>YES!!!</v>
      </c>
      <c r="AM97" s="3" t="str">
        <f t="shared" si="196"/>
        <v>Mortality</v>
      </c>
      <c r="AN97" s="2" t="s">
        <v>118</v>
      </c>
      <c r="AO97" s="2" t="str">
        <f t="shared" si="197"/>
        <v>48 Hour</v>
      </c>
      <c r="AP97" s="2" t="s">
        <v>318</v>
      </c>
      <c r="AQ97" s="2"/>
      <c r="AR97" s="2">
        <f t="shared" si="198"/>
        <v>4400</v>
      </c>
      <c r="AS97" s="2">
        <f t="shared" si="199"/>
        <v>4400</v>
      </c>
      <c r="AT97" s="2"/>
      <c r="AU97" s="2"/>
      <c r="AV97" s="66" t="s">
        <v>120</v>
      </c>
      <c r="AW97" s="2"/>
      <c r="AX97" s="2"/>
      <c r="AY97" s="2"/>
      <c r="AZ97" s="2"/>
      <c r="BA97" s="67"/>
      <c r="BB97" s="2"/>
      <c r="BC97" s="2"/>
      <c r="BD97" s="2"/>
      <c r="BE97" s="2"/>
      <c r="BF97" s="2"/>
      <c r="BG97" s="2"/>
      <c r="BH97" s="2"/>
      <c r="BI97" s="75"/>
      <c r="BJ97" s="75"/>
      <c r="BK97" s="2"/>
      <c r="BL97" s="111" t="s">
        <v>203</v>
      </c>
      <c r="BM97" s="123" t="s">
        <v>349</v>
      </c>
      <c r="BN97" s="111" t="s">
        <v>201</v>
      </c>
      <c r="BO97" s="111" t="s">
        <v>208</v>
      </c>
      <c r="BP97" s="111" t="s">
        <v>152</v>
      </c>
      <c r="BQ97" s="111">
        <v>4</v>
      </c>
      <c r="BR97" s="111">
        <v>16</v>
      </c>
      <c r="BS97" s="110" t="s">
        <v>120</v>
      </c>
      <c r="BT97" s="2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</row>
    <row r="98" spans="1:85" ht="14.25" customHeight="1" thickTop="1" thickBot="1" x14ac:dyDescent="0.3">
      <c r="A98" s="2" t="s">
        <v>341</v>
      </c>
      <c r="B98" s="2" t="s">
        <v>347</v>
      </c>
      <c r="C98" s="2"/>
      <c r="D98" s="2"/>
      <c r="E98" s="2" t="s">
        <v>121</v>
      </c>
      <c r="F98" s="62" t="s">
        <v>339</v>
      </c>
      <c r="G98" s="2" t="s">
        <v>247</v>
      </c>
      <c r="H98" s="2" t="s">
        <v>248</v>
      </c>
      <c r="I98" s="2" t="s">
        <v>249</v>
      </c>
      <c r="J98" s="2" t="s">
        <v>152</v>
      </c>
      <c r="K98" s="2" t="s">
        <v>343</v>
      </c>
      <c r="L98" s="2"/>
      <c r="M98" s="63" t="s">
        <v>190</v>
      </c>
      <c r="N98" s="63" t="s">
        <v>190</v>
      </c>
      <c r="O98" s="64" t="s">
        <v>190</v>
      </c>
      <c r="P98" s="2" t="s">
        <v>40</v>
      </c>
      <c r="Q98" s="2">
        <v>96</v>
      </c>
      <c r="R98" s="2" t="s">
        <v>116</v>
      </c>
      <c r="S98" s="2" t="s">
        <v>48</v>
      </c>
      <c r="T98" s="2"/>
      <c r="U98" s="2">
        <v>31</v>
      </c>
      <c r="V98" s="2" t="s">
        <v>23</v>
      </c>
      <c r="W98" s="2">
        <f>VLOOKUP(V98,Tables!$M$4:$N$7,2,FALSE)</f>
        <v>1000</v>
      </c>
      <c r="X98" s="2">
        <f t="shared" si="187"/>
        <v>31000</v>
      </c>
      <c r="Y98" s="2"/>
      <c r="Z98" s="2" t="str">
        <f t="shared" si="188"/>
        <v>LC50</v>
      </c>
      <c r="AA98" s="2">
        <f>VLOOKUP(Z98,Tables!C$5:D$21,2,FALSE)</f>
        <v>5</v>
      </c>
      <c r="AB98" s="2">
        <f t="shared" si="189"/>
        <v>6200</v>
      </c>
      <c r="AC98" s="2" t="str">
        <f t="shared" si="190"/>
        <v>Acute</v>
      </c>
      <c r="AD98" s="2">
        <f>VLOOKUP(AC98,Tables!C$24:D$25,2,FALSE)</f>
        <v>2</v>
      </c>
      <c r="AE98" s="2">
        <f t="shared" si="191"/>
        <v>3100</v>
      </c>
      <c r="AF98" s="7"/>
      <c r="AG98" s="8" t="str">
        <f t="shared" si="192"/>
        <v>Ctenopharyngodon idella</v>
      </c>
      <c r="AH98" s="2" t="str">
        <f t="shared" si="193"/>
        <v>LC50</v>
      </c>
      <c r="AI98" s="2" t="str">
        <f t="shared" si="194"/>
        <v>Acute</v>
      </c>
      <c r="AJ98" s="2"/>
      <c r="AK98" s="2">
        <f>VLOOKUP(SUM(AA98,AD98),Tables!J$5:K$10,2,FALSE)</f>
        <v>4</v>
      </c>
      <c r="AL98" s="65" t="str">
        <f t="shared" si="195"/>
        <v>YES!!!</v>
      </c>
      <c r="AM98" s="3" t="str">
        <f t="shared" si="196"/>
        <v>Mortality</v>
      </c>
      <c r="AN98" s="2" t="s">
        <v>118</v>
      </c>
      <c r="AO98" s="2" t="str">
        <f t="shared" si="197"/>
        <v>96 Hour</v>
      </c>
      <c r="AP98" s="2" t="s">
        <v>348</v>
      </c>
      <c r="AQ98" s="2"/>
      <c r="AR98" s="2">
        <f t="shared" si="198"/>
        <v>3100</v>
      </c>
      <c r="AS98" s="2">
        <f t="shared" si="199"/>
        <v>3100</v>
      </c>
      <c r="AT98" s="2"/>
      <c r="AU98" s="2"/>
      <c r="AV98" s="66" t="s">
        <v>120</v>
      </c>
      <c r="AW98" s="2"/>
      <c r="AX98" s="2"/>
      <c r="AY98" s="2"/>
      <c r="AZ98" s="2"/>
      <c r="BA98" s="67"/>
      <c r="BB98" s="2"/>
      <c r="BC98" s="2"/>
      <c r="BD98" s="2"/>
      <c r="BE98" s="2"/>
      <c r="BF98" s="2"/>
      <c r="BG98" s="2"/>
      <c r="BH98" s="2"/>
      <c r="BI98" s="2"/>
      <c r="BJ98" s="88"/>
      <c r="BK98" s="2"/>
      <c r="BL98" s="111" t="s">
        <v>203</v>
      </c>
      <c r="BM98" s="68" t="s">
        <v>350</v>
      </c>
      <c r="BN98" s="111" t="s">
        <v>322</v>
      </c>
      <c r="BO98" s="111" t="s">
        <v>351</v>
      </c>
      <c r="BP98" s="111" t="s">
        <v>152</v>
      </c>
      <c r="BQ98" s="111">
        <v>4</v>
      </c>
      <c r="BR98" s="111">
        <v>1600</v>
      </c>
      <c r="BS98" s="110" t="s">
        <v>120</v>
      </c>
      <c r="BT98" s="2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</row>
    <row r="99" spans="1:85" ht="14.25" customHeight="1" thickTop="1" thickBot="1" x14ac:dyDescent="0.3">
      <c r="A99" s="7"/>
      <c r="B99" s="7"/>
      <c r="C99" s="7"/>
      <c r="D99" s="70"/>
      <c r="E99" s="7"/>
      <c r="F99" s="71"/>
      <c r="G99" s="7"/>
      <c r="H99" s="7"/>
      <c r="I99" s="7"/>
      <c r="J99" s="7"/>
      <c r="K99" s="7"/>
      <c r="L99" s="7"/>
      <c r="M99" s="72"/>
      <c r="N99" s="72"/>
      <c r="O99" s="7"/>
      <c r="P99" s="7"/>
      <c r="Q99" s="7"/>
      <c r="R99" s="7"/>
      <c r="S99" s="7"/>
      <c r="T99" s="73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4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2"/>
      <c r="AW99" s="75"/>
      <c r="AX99" s="75"/>
      <c r="AY99" s="75"/>
      <c r="AZ99" s="76"/>
      <c r="BA99" s="77"/>
      <c r="BB99" s="7"/>
      <c r="BC99" s="7"/>
      <c r="BD99" s="7"/>
      <c r="BE99" s="7"/>
      <c r="BF99" s="7"/>
      <c r="BG99" s="7"/>
      <c r="BH99" s="7"/>
      <c r="BI99" s="75"/>
      <c r="BJ99" s="75"/>
      <c r="BK99" s="2"/>
      <c r="BL99" s="111" t="s">
        <v>249</v>
      </c>
      <c r="BM99" s="123" t="s">
        <v>353</v>
      </c>
      <c r="BN99" s="111" t="s">
        <v>247</v>
      </c>
      <c r="BO99" s="111" t="s">
        <v>248</v>
      </c>
      <c r="BP99" s="111" t="s">
        <v>152</v>
      </c>
      <c r="BQ99" s="111">
        <v>4</v>
      </c>
      <c r="BR99" s="111">
        <v>740</v>
      </c>
      <c r="BS99" s="110" t="s">
        <v>120</v>
      </c>
      <c r="BT99" s="2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</row>
    <row r="100" spans="1:85" ht="14.25" customHeight="1" thickTop="1" thickBot="1" x14ac:dyDescent="0.3">
      <c r="A100" s="2" t="s">
        <v>126</v>
      </c>
      <c r="B100" s="2" t="s">
        <v>352</v>
      </c>
      <c r="C100" s="5" t="s">
        <v>652</v>
      </c>
      <c r="D100" s="129" t="s">
        <v>653</v>
      </c>
      <c r="E100" s="2" t="s">
        <v>121</v>
      </c>
      <c r="F100" s="62" t="s">
        <v>135</v>
      </c>
      <c r="G100" s="2" t="s">
        <v>108</v>
      </c>
      <c r="H100" s="2" t="s">
        <v>136</v>
      </c>
      <c r="I100" s="2" t="s">
        <v>110</v>
      </c>
      <c r="J100" s="2" t="s">
        <v>111</v>
      </c>
      <c r="K100" s="2" t="s">
        <v>112</v>
      </c>
      <c r="L100" s="2"/>
      <c r="M100" s="63" t="s">
        <v>139</v>
      </c>
      <c r="N100" s="63" t="s">
        <v>129</v>
      </c>
      <c r="O100" s="64" t="s">
        <v>140</v>
      </c>
      <c r="P100" s="2" t="s">
        <v>38</v>
      </c>
      <c r="Q100" s="2">
        <v>96</v>
      </c>
      <c r="R100" s="2" t="s">
        <v>116</v>
      </c>
      <c r="S100" s="2" t="s">
        <v>47</v>
      </c>
      <c r="T100" s="2"/>
      <c r="U100" s="2">
        <v>49</v>
      </c>
      <c r="V100" s="2" t="s">
        <v>17</v>
      </c>
      <c r="W100" s="2">
        <f>VLOOKUP(V100,Tables!$M$4:$N$7,2,FALSE)</f>
        <v>1</v>
      </c>
      <c r="X100" s="2">
        <f t="shared" ref="X100:X105" si="201">U100*W100</f>
        <v>49</v>
      </c>
      <c r="Y100" s="2"/>
      <c r="Z100" s="2" t="str">
        <f>P100</f>
        <v>EC50</v>
      </c>
      <c r="AA100" s="2">
        <f>VLOOKUP(Z100,Tables!C$5:D$21,2,FALSE)</f>
        <v>5</v>
      </c>
      <c r="AB100" s="2">
        <f t="shared" ref="AB100:AB105" si="202">X100/AA100</f>
        <v>9.8000000000000007</v>
      </c>
      <c r="AC100" s="2" t="str">
        <f>S100</f>
        <v>Chronic</v>
      </c>
      <c r="AD100" s="2">
        <f>VLOOKUP(AC100,Tables!C$24:D$25,2,FALSE)</f>
        <v>1</v>
      </c>
      <c r="AE100" s="2">
        <f t="shared" ref="AE100:AE105" si="203">AB100/AD100</f>
        <v>9.8000000000000007</v>
      </c>
      <c r="AF100" s="7"/>
      <c r="AG100" s="8" t="str">
        <f>F100</f>
        <v>Cyclotella meneghiniana</v>
      </c>
      <c r="AH100" s="2" t="str">
        <f>P100</f>
        <v>EC50</v>
      </c>
      <c r="AI100" s="2" t="str">
        <f>S100</f>
        <v>Chronic</v>
      </c>
      <c r="AJ100" s="2"/>
      <c r="AK100" s="2">
        <f>VLOOKUP(SUM(AA100,AD100),Tables!J$5:K$10,2,FALSE)</f>
        <v>2</v>
      </c>
      <c r="AL100" s="65" t="str">
        <f>IF(AK100=MIN($AK$100:$AK$105),"YES!!!","Reject")</f>
        <v>Reject</v>
      </c>
      <c r="AM100" s="2"/>
      <c r="AN100" s="2"/>
      <c r="AO100" s="2"/>
      <c r="AP100" s="2"/>
      <c r="AQ100" s="2"/>
      <c r="AR100" s="2"/>
      <c r="AS100" s="2"/>
      <c r="AT100" s="2"/>
      <c r="AU100" s="2"/>
      <c r="AV100" s="66" t="s">
        <v>120</v>
      </c>
      <c r="AW100" s="2"/>
      <c r="AX100" s="2"/>
      <c r="AY100" s="2"/>
      <c r="AZ100" s="2"/>
      <c r="BA100" s="67"/>
      <c r="BB100" s="2"/>
      <c r="BC100" s="2"/>
      <c r="BD100" s="2"/>
      <c r="BE100" s="2"/>
      <c r="BF100" s="2"/>
      <c r="BG100" s="2"/>
      <c r="BH100" s="2"/>
      <c r="BI100" s="88"/>
      <c r="BJ100" s="2"/>
      <c r="BK100" s="2"/>
      <c r="BL100" s="111" t="s">
        <v>249</v>
      </c>
      <c r="BM100" s="123" t="s">
        <v>355</v>
      </c>
      <c r="BN100" s="111" t="s">
        <v>247</v>
      </c>
      <c r="BO100" s="111" t="s">
        <v>248</v>
      </c>
      <c r="BP100" s="111" t="s">
        <v>152</v>
      </c>
      <c r="BQ100" s="111">
        <v>4</v>
      </c>
      <c r="BR100" s="119">
        <v>173.20508075688772</v>
      </c>
      <c r="BS100" s="110" t="s">
        <v>120</v>
      </c>
      <c r="BT100" s="2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</row>
    <row r="101" spans="1:85" ht="14.25" customHeight="1" thickTop="1" thickBot="1" x14ac:dyDescent="0.3">
      <c r="A101" s="2" t="s">
        <v>126</v>
      </c>
      <c r="B101" s="2" t="s">
        <v>655</v>
      </c>
      <c r="C101" s="5" t="s">
        <v>652</v>
      </c>
      <c r="D101" s="129" t="s">
        <v>654</v>
      </c>
      <c r="E101" s="2" t="s">
        <v>121</v>
      </c>
      <c r="F101" s="62" t="s">
        <v>135</v>
      </c>
      <c r="G101" s="2" t="s">
        <v>108</v>
      </c>
      <c r="H101" s="2" t="s">
        <v>136</v>
      </c>
      <c r="I101" s="2" t="s">
        <v>110</v>
      </c>
      <c r="J101" s="2" t="s">
        <v>111</v>
      </c>
      <c r="K101" s="2" t="s">
        <v>112</v>
      </c>
      <c r="L101" s="2"/>
      <c r="M101" s="63" t="s">
        <v>139</v>
      </c>
      <c r="N101" s="63" t="s">
        <v>129</v>
      </c>
      <c r="O101" s="64" t="s">
        <v>140</v>
      </c>
      <c r="P101" s="2" t="s">
        <v>38</v>
      </c>
      <c r="Q101" s="2">
        <v>96</v>
      </c>
      <c r="R101" s="2" t="s">
        <v>116</v>
      </c>
      <c r="S101" s="2" t="s">
        <v>47</v>
      </c>
      <c r="T101" s="2"/>
      <c r="U101" s="2">
        <v>23</v>
      </c>
      <c r="V101" s="2" t="s">
        <v>17</v>
      </c>
      <c r="W101" s="84">
        <f>VLOOKUP(V101,Tables!$M$4:$N$7,2,FALSE)</f>
        <v>1</v>
      </c>
      <c r="X101" s="84">
        <f t="shared" si="201"/>
        <v>23</v>
      </c>
      <c r="Y101" s="84"/>
      <c r="Z101" s="84" t="str">
        <f t="shared" ref="Z101" si="204">P101</f>
        <v>EC50</v>
      </c>
      <c r="AA101" s="84">
        <f>VLOOKUP(Z101,Tables!C$5:D$21,2,FALSE)</f>
        <v>5</v>
      </c>
      <c r="AB101" s="84">
        <f t="shared" si="202"/>
        <v>4.5999999999999996</v>
      </c>
      <c r="AC101" s="84" t="str">
        <f t="shared" ref="AC101" si="205">S101</f>
        <v>Chronic</v>
      </c>
      <c r="AD101" s="84">
        <f>VLOOKUP(AC101,Tables!C$24:D$25,2,FALSE)</f>
        <v>1</v>
      </c>
      <c r="AE101" s="84">
        <f t="shared" si="203"/>
        <v>4.5999999999999996</v>
      </c>
      <c r="AF101" s="7"/>
      <c r="AG101" s="85" t="str">
        <f t="shared" ref="AG101:AG105" si="206">F101</f>
        <v>Cyclotella meneghiniana</v>
      </c>
      <c r="AH101" s="84" t="str">
        <f t="shared" ref="AH101:AH105" si="207">P101</f>
        <v>EC50</v>
      </c>
      <c r="AI101" s="84" t="str">
        <f t="shared" ref="AI101:AI105" si="208">S101</f>
        <v>Chronic</v>
      </c>
      <c r="AJ101" s="84"/>
      <c r="AK101" s="84">
        <f>VLOOKUP(SUM(AA101,AD101),Tables!J$5:K$10,2,FALSE)</f>
        <v>2</v>
      </c>
      <c r="AL101" s="65" t="str">
        <f t="shared" ref="AL101:AL105" si="209">IF(AK101=MIN($AK$100:$AK$105),"YES!!!","Reject")</f>
        <v>Reject</v>
      </c>
      <c r="AM101" s="135" t="s">
        <v>656</v>
      </c>
      <c r="AN101" s="2"/>
      <c r="AO101" s="2"/>
      <c r="AP101" s="2"/>
      <c r="AQ101" s="2"/>
      <c r="AR101" s="2"/>
      <c r="AS101" s="2"/>
      <c r="AT101" s="2"/>
      <c r="AU101" s="2"/>
      <c r="AV101" s="110"/>
      <c r="AW101" s="2"/>
      <c r="AX101" s="2"/>
      <c r="AY101" s="2"/>
      <c r="AZ101" s="2"/>
      <c r="BA101" s="67"/>
      <c r="BB101" s="2"/>
      <c r="BC101" s="2"/>
      <c r="BD101" s="2"/>
      <c r="BE101" s="2"/>
      <c r="BF101" s="2"/>
      <c r="BG101" s="2"/>
      <c r="BH101" s="2"/>
      <c r="BI101" s="75"/>
      <c r="BJ101" s="2"/>
      <c r="BK101" s="2"/>
      <c r="BL101" s="111" t="s">
        <v>249</v>
      </c>
      <c r="BM101" s="68" t="s">
        <v>357</v>
      </c>
      <c r="BN101" s="111" t="s">
        <v>247</v>
      </c>
      <c r="BO101" s="111" t="s">
        <v>248</v>
      </c>
      <c r="BP101" s="111" t="s">
        <v>152</v>
      </c>
      <c r="BQ101" s="111">
        <v>4</v>
      </c>
      <c r="BR101" s="111">
        <v>630</v>
      </c>
      <c r="BS101" s="110" t="s">
        <v>120</v>
      </c>
      <c r="BT101" s="2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</row>
    <row r="102" spans="1:85" ht="14.25" customHeight="1" thickTop="1" thickBot="1" x14ac:dyDescent="0.3">
      <c r="A102" s="2" t="s">
        <v>126</v>
      </c>
      <c r="B102" s="2" t="s">
        <v>354</v>
      </c>
      <c r="C102" s="5" t="s">
        <v>652</v>
      </c>
      <c r="D102" s="129" t="s">
        <v>653</v>
      </c>
      <c r="E102" s="2" t="s">
        <v>121</v>
      </c>
      <c r="F102" s="62" t="s">
        <v>135</v>
      </c>
      <c r="G102" s="2" t="s">
        <v>108</v>
      </c>
      <c r="H102" s="2" t="s">
        <v>136</v>
      </c>
      <c r="I102" s="2" t="s">
        <v>110</v>
      </c>
      <c r="J102" s="2" t="s">
        <v>111</v>
      </c>
      <c r="K102" s="2" t="s">
        <v>112</v>
      </c>
      <c r="L102" s="2"/>
      <c r="M102" s="63" t="s">
        <v>139</v>
      </c>
      <c r="N102" s="63" t="s">
        <v>129</v>
      </c>
      <c r="O102" s="64" t="s">
        <v>140</v>
      </c>
      <c r="P102" s="2" t="s">
        <v>14</v>
      </c>
      <c r="Q102" s="2">
        <v>96</v>
      </c>
      <c r="R102" s="2" t="s">
        <v>116</v>
      </c>
      <c r="S102" s="2" t="s">
        <v>47</v>
      </c>
      <c r="T102" s="2"/>
      <c r="U102" s="2">
        <v>27</v>
      </c>
      <c r="V102" s="2" t="s">
        <v>17</v>
      </c>
      <c r="W102" s="2">
        <f>VLOOKUP(V102,Tables!$M$4:$N$7,2,FALSE)</f>
        <v>1</v>
      </c>
      <c r="X102" s="2">
        <f t="shared" si="201"/>
        <v>27</v>
      </c>
      <c r="Y102" s="2"/>
      <c r="Z102" s="2" t="str">
        <f t="shared" ref="Z102:Z105" si="210">P102</f>
        <v>EC10</v>
      </c>
      <c r="AA102" s="2">
        <f>VLOOKUP(Z102,Tables!C$5:D$21,2,FALSE)</f>
        <v>1</v>
      </c>
      <c r="AB102" s="2">
        <f t="shared" si="202"/>
        <v>27</v>
      </c>
      <c r="AC102" s="2" t="str">
        <f t="shared" ref="AC102:AC105" si="211">S102</f>
        <v>Chronic</v>
      </c>
      <c r="AD102" s="2">
        <f>VLOOKUP(AC102,Tables!C$24:D$25,2,FALSE)</f>
        <v>1</v>
      </c>
      <c r="AE102" s="2">
        <f t="shared" si="203"/>
        <v>27</v>
      </c>
      <c r="AF102" s="7"/>
      <c r="AG102" s="8" t="str">
        <f t="shared" si="206"/>
        <v>Cyclotella meneghiniana</v>
      </c>
      <c r="AH102" s="2" t="str">
        <f t="shared" si="207"/>
        <v>EC10</v>
      </c>
      <c r="AI102" s="2" t="str">
        <f t="shared" si="208"/>
        <v>Chronic</v>
      </c>
      <c r="AJ102" s="2"/>
      <c r="AK102" s="2">
        <f>VLOOKUP(SUM(AA102,AD102),Tables!J$5:K$10,2,FALSE)</f>
        <v>1</v>
      </c>
      <c r="AL102" s="65" t="str">
        <f t="shared" si="209"/>
        <v>YES!!!</v>
      </c>
      <c r="AM102" s="3" t="str">
        <f>O102</f>
        <v>Cell density</v>
      </c>
      <c r="AN102" s="2" t="s">
        <v>118</v>
      </c>
      <c r="AO102" s="2" t="str">
        <f>CONCATENATE(Q102," ",R102)</f>
        <v>96 Hour</v>
      </c>
      <c r="AP102" s="2" t="s">
        <v>119</v>
      </c>
      <c r="AQ102" s="2"/>
      <c r="AR102" s="2">
        <f>AE102</f>
        <v>27</v>
      </c>
      <c r="AS102" s="69">
        <f>GEOMEAN(AR102:AR105)</f>
        <v>4.8997112144118624</v>
      </c>
      <c r="AT102" s="80">
        <f t="shared" ref="AT102:AU102" si="212">MIN(AS102)</f>
        <v>4.8997112144118624</v>
      </c>
      <c r="AU102" s="80">
        <f t="shared" si="212"/>
        <v>4.8997112144118624</v>
      </c>
      <c r="AV102" s="66" t="s">
        <v>120</v>
      </c>
      <c r="AW102" s="2"/>
      <c r="AX102" s="2"/>
      <c r="AY102" s="2"/>
      <c r="AZ102" s="2" t="str">
        <f>I102</f>
        <v>Microalgae</v>
      </c>
      <c r="BA102" s="67" t="str">
        <f t="shared" ref="BA102:BC102" si="213">F102</f>
        <v>Cyclotella meneghiniana</v>
      </c>
      <c r="BB102" s="2" t="str">
        <f t="shared" si="213"/>
        <v>Bacillariophyta</v>
      </c>
      <c r="BC102" s="2" t="str">
        <f t="shared" si="213"/>
        <v>Mediophyceae</v>
      </c>
      <c r="BD102" s="2" t="str">
        <f>J102</f>
        <v>Phototroph</v>
      </c>
      <c r="BE102" s="2">
        <f>AK102</f>
        <v>1</v>
      </c>
      <c r="BF102" s="69">
        <f>AU102</f>
        <v>4.8997112144118624</v>
      </c>
      <c r="BG102" s="66" t="s">
        <v>120</v>
      </c>
      <c r="BH102" s="66" t="s">
        <v>120</v>
      </c>
      <c r="BI102" s="75"/>
      <c r="BJ102" s="2"/>
      <c r="BK102" s="2"/>
      <c r="BL102" s="111" t="s">
        <v>249</v>
      </c>
      <c r="BM102" s="68" t="s">
        <v>359</v>
      </c>
      <c r="BN102" s="111" t="s">
        <v>247</v>
      </c>
      <c r="BO102" s="111" t="s">
        <v>248</v>
      </c>
      <c r="BP102" s="111" t="s">
        <v>152</v>
      </c>
      <c r="BQ102" s="111">
        <v>4</v>
      </c>
      <c r="BR102" s="111">
        <v>630</v>
      </c>
      <c r="BS102" s="110" t="s">
        <v>120</v>
      </c>
      <c r="BT102" s="2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</row>
    <row r="103" spans="1:85" ht="14.25" customHeight="1" thickTop="1" thickBot="1" x14ac:dyDescent="0.3">
      <c r="A103" s="2" t="s">
        <v>126</v>
      </c>
      <c r="B103" s="2" t="s">
        <v>655</v>
      </c>
      <c r="C103" s="5" t="s">
        <v>652</v>
      </c>
      <c r="D103" s="129" t="s">
        <v>654</v>
      </c>
      <c r="E103" s="2" t="s">
        <v>121</v>
      </c>
      <c r="F103" s="62" t="s">
        <v>135</v>
      </c>
      <c r="G103" s="2" t="s">
        <v>108</v>
      </c>
      <c r="H103" s="2" t="s">
        <v>136</v>
      </c>
      <c r="I103" s="2" t="s">
        <v>110</v>
      </c>
      <c r="J103" s="2" t="s">
        <v>111</v>
      </c>
      <c r="K103" s="2" t="s">
        <v>112</v>
      </c>
      <c r="L103" s="2"/>
      <c r="M103" s="63" t="s">
        <v>139</v>
      </c>
      <c r="N103" s="63" t="s">
        <v>129</v>
      </c>
      <c r="O103" s="64" t="s">
        <v>140</v>
      </c>
      <c r="P103" s="2" t="s">
        <v>14</v>
      </c>
      <c r="Q103" s="2">
        <v>96</v>
      </c>
      <c r="R103" s="2" t="s">
        <v>116</v>
      </c>
      <c r="S103" s="2" t="s">
        <v>47</v>
      </c>
      <c r="T103" s="2"/>
      <c r="U103" s="2">
        <v>2.74</v>
      </c>
      <c r="V103" s="2" t="s">
        <v>17</v>
      </c>
      <c r="W103" s="2">
        <f>VLOOKUP(V103,Tables!$M$4:$N$7,2,FALSE)</f>
        <v>1</v>
      </c>
      <c r="X103" s="2">
        <f t="shared" si="201"/>
        <v>2.74</v>
      </c>
      <c r="Y103" s="2"/>
      <c r="Z103" s="2" t="str">
        <f t="shared" si="210"/>
        <v>EC10</v>
      </c>
      <c r="AA103" s="2">
        <f>VLOOKUP(Z103,Tables!C$5:D$21,2,FALSE)</f>
        <v>1</v>
      </c>
      <c r="AB103" s="2">
        <f t="shared" si="202"/>
        <v>2.74</v>
      </c>
      <c r="AC103" s="2" t="str">
        <f t="shared" si="211"/>
        <v>Chronic</v>
      </c>
      <c r="AD103" s="2">
        <f>VLOOKUP(AC103,Tables!C$24:D$25,2,FALSE)</f>
        <v>1</v>
      </c>
      <c r="AE103" s="2">
        <f t="shared" si="203"/>
        <v>2.74</v>
      </c>
      <c r="AF103" s="7"/>
      <c r="AG103" s="8" t="str">
        <f t="shared" si="206"/>
        <v>Cyclotella meneghiniana</v>
      </c>
      <c r="AH103" s="2" t="str">
        <f t="shared" si="207"/>
        <v>EC10</v>
      </c>
      <c r="AI103" s="2" t="str">
        <f t="shared" si="208"/>
        <v>Chronic</v>
      </c>
      <c r="AJ103" s="2"/>
      <c r="AK103" s="2">
        <f>VLOOKUP(SUM(AA103,AD103),Tables!J$5:K$10,2,FALSE)</f>
        <v>1</v>
      </c>
      <c r="AL103" s="65" t="str">
        <f t="shared" si="209"/>
        <v>YES!!!</v>
      </c>
      <c r="AM103" s="3" t="str">
        <f>O103</f>
        <v>Cell density</v>
      </c>
      <c r="AN103" s="2" t="s">
        <v>118</v>
      </c>
      <c r="AO103" s="2" t="str">
        <f>CONCATENATE(Q103," ",R103)</f>
        <v>96 Hour</v>
      </c>
      <c r="AP103" s="2" t="s">
        <v>119</v>
      </c>
      <c r="AQ103" s="2"/>
      <c r="AR103" s="2">
        <f>AE103</f>
        <v>2.74</v>
      </c>
      <c r="AS103" s="69"/>
      <c r="AT103" s="80"/>
      <c r="AU103" s="80"/>
      <c r="AV103" s="110"/>
      <c r="AW103" s="2"/>
      <c r="AX103" s="2"/>
      <c r="AY103" s="2"/>
      <c r="AZ103" s="2"/>
      <c r="BA103" s="67"/>
      <c r="BB103" s="2"/>
      <c r="BC103" s="2"/>
      <c r="BD103" s="2"/>
      <c r="BE103" s="2"/>
      <c r="BF103" s="69"/>
      <c r="BG103" s="110"/>
      <c r="BH103" s="110"/>
      <c r="BI103" s="2"/>
      <c r="BJ103" s="75"/>
      <c r="BK103" s="2"/>
      <c r="BL103" s="111" t="s">
        <v>249</v>
      </c>
      <c r="BM103" s="123" t="s">
        <v>360</v>
      </c>
      <c r="BN103" s="111" t="s">
        <v>247</v>
      </c>
      <c r="BO103" s="111" t="s">
        <v>248</v>
      </c>
      <c r="BP103" s="111" t="s">
        <v>152</v>
      </c>
      <c r="BQ103" s="111">
        <v>4</v>
      </c>
      <c r="BR103" s="119">
        <v>99.699548644916135</v>
      </c>
      <c r="BS103" s="110" t="s">
        <v>120</v>
      </c>
      <c r="BT103" s="2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</row>
    <row r="104" spans="1:85" ht="14.25" customHeight="1" thickTop="1" thickBot="1" x14ac:dyDescent="0.3">
      <c r="A104" s="2">
        <v>845</v>
      </c>
      <c r="B104" s="2" t="s">
        <v>356</v>
      </c>
      <c r="C104" s="128" t="s">
        <v>650</v>
      </c>
      <c r="D104" s="91" t="s">
        <v>651</v>
      </c>
      <c r="E104" s="2" t="s">
        <v>121</v>
      </c>
      <c r="F104" s="62" t="s">
        <v>135</v>
      </c>
      <c r="G104" s="2" t="s">
        <v>108</v>
      </c>
      <c r="H104" s="2" t="s">
        <v>136</v>
      </c>
      <c r="I104" s="2" t="s">
        <v>110</v>
      </c>
      <c r="J104" s="2" t="s">
        <v>111</v>
      </c>
      <c r="K104" s="2" t="s">
        <v>138</v>
      </c>
      <c r="L104" s="2"/>
      <c r="M104" s="63" t="s">
        <v>139</v>
      </c>
      <c r="N104" s="63" t="s">
        <v>129</v>
      </c>
      <c r="O104" s="64" t="s">
        <v>140</v>
      </c>
      <c r="P104" s="2" t="s">
        <v>38</v>
      </c>
      <c r="Q104" s="2">
        <v>96</v>
      </c>
      <c r="R104" s="2" t="s">
        <v>116</v>
      </c>
      <c r="S104" s="2" t="s">
        <v>47</v>
      </c>
      <c r="T104" s="2"/>
      <c r="U104" s="2">
        <v>23</v>
      </c>
      <c r="V104" s="2" t="s">
        <v>17</v>
      </c>
      <c r="W104" s="2">
        <f>VLOOKUP(V104,Tables!$M$4:$N$7,2,FALSE)</f>
        <v>1</v>
      </c>
      <c r="X104" s="2">
        <f t="shared" si="201"/>
        <v>23</v>
      </c>
      <c r="Y104" s="2"/>
      <c r="Z104" s="2" t="str">
        <f t="shared" si="210"/>
        <v>EC50</v>
      </c>
      <c r="AA104" s="2">
        <f>VLOOKUP(Z104,Tables!C$5:D$21,2,FALSE)</f>
        <v>5</v>
      </c>
      <c r="AB104" s="2">
        <f t="shared" si="202"/>
        <v>4.5999999999999996</v>
      </c>
      <c r="AC104" s="2" t="str">
        <f t="shared" si="211"/>
        <v>Chronic</v>
      </c>
      <c r="AD104" s="2">
        <f>VLOOKUP(AC104,Tables!C$24:D$25,2,FALSE)</f>
        <v>1</v>
      </c>
      <c r="AE104" s="2">
        <f t="shared" si="203"/>
        <v>4.5999999999999996</v>
      </c>
      <c r="AF104" s="7"/>
      <c r="AG104" s="8" t="str">
        <f t="shared" si="206"/>
        <v>Cyclotella meneghiniana</v>
      </c>
      <c r="AH104" s="2" t="str">
        <f t="shared" si="207"/>
        <v>EC50</v>
      </c>
      <c r="AI104" s="2" t="str">
        <f t="shared" si="208"/>
        <v>Chronic</v>
      </c>
      <c r="AJ104" s="2"/>
      <c r="AK104" s="2">
        <f>VLOOKUP(SUM(AA104,AD104),Tables!J$5:K$10,2,FALSE)</f>
        <v>2</v>
      </c>
      <c r="AL104" s="65" t="str">
        <f t="shared" si="209"/>
        <v>Reject</v>
      </c>
      <c r="AM104" s="2"/>
      <c r="AN104" s="2"/>
      <c r="AO104" s="2"/>
      <c r="AP104" s="2"/>
      <c r="AQ104" s="2"/>
      <c r="AR104" s="2"/>
      <c r="AS104" s="2"/>
      <c r="AT104" s="2"/>
      <c r="AU104" s="2"/>
      <c r="AV104" s="66" t="s">
        <v>120</v>
      </c>
      <c r="AW104" s="2"/>
      <c r="AX104" s="2"/>
      <c r="AY104" s="2"/>
      <c r="AZ104" s="2"/>
      <c r="BA104" s="67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111" t="s">
        <v>249</v>
      </c>
      <c r="BM104" s="123" t="s">
        <v>362</v>
      </c>
      <c r="BN104" s="111" t="s">
        <v>247</v>
      </c>
      <c r="BO104" s="111" t="s">
        <v>248</v>
      </c>
      <c r="BP104" s="111" t="s">
        <v>152</v>
      </c>
      <c r="BQ104" s="111">
        <v>4</v>
      </c>
      <c r="BR104" s="111">
        <v>240</v>
      </c>
      <c r="BS104" s="110" t="s">
        <v>120</v>
      </c>
      <c r="BT104" s="2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</row>
    <row r="105" spans="1:85" ht="14.25" customHeight="1" thickTop="1" thickBot="1" x14ac:dyDescent="0.3">
      <c r="A105" s="2">
        <v>845</v>
      </c>
      <c r="B105" s="2" t="s">
        <v>358</v>
      </c>
      <c r="C105" s="128" t="s">
        <v>650</v>
      </c>
      <c r="D105" s="91" t="s">
        <v>651</v>
      </c>
      <c r="E105" s="2" t="s">
        <v>121</v>
      </c>
      <c r="F105" s="62" t="s">
        <v>135</v>
      </c>
      <c r="G105" s="2" t="s">
        <v>108</v>
      </c>
      <c r="H105" s="2" t="s">
        <v>136</v>
      </c>
      <c r="I105" s="2" t="s">
        <v>110</v>
      </c>
      <c r="J105" s="2" t="s">
        <v>111</v>
      </c>
      <c r="K105" s="2" t="s">
        <v>138</v>
      </c>
      <c r="L105" s="2"/>
      <c r="M105" s="63" t="s">
        <v>139</v>
      </c>
      <c r="N105" s="63" t="s">
        <v>129</v>
      </c>
      <c r="O105" s="64" t="s">
        <v>140</v>
      </c>
      <c r="P105" s="2" t="s">
        <v>18</v>
      </c>
      <c r="Q105" s="2">
        <v>96</v>
      </c>
      <c r="R105" s="2" t="s">
        <v>116</v>
      </c>
      <c r="S105" s="2" t="s">
        <v>47</v>
      </c>
      <c r="T105" s="2"/>
      <c r="U105" s="2">
        <v>1.59</v>
      </c>
      <c r="V105" s="2" t="s">
        <v>17</v>
      </c>
      <c r="W105" s="2">
        <f>VLOOKUP(V105,Tables!$M$4:$N$7,2,FALSE)</f>
        <v>1</v>
      </c>
      <c r="X105" s="2">
        <f t="shared" si="201"/>
        <v>1.59</v>
      </c>
      <c r="Y105" s="2"/>
      <c r="Z105" s="2" t="str">
        <f t="shared" si="210"/>
        <v>EC05</v>
      </c>
      <c r="AA105" s="2">
        <f>VLOOKUP(Z105,Tables!C$5:D$21,2,FALSE)</f>
        <v>1</v>
      </c>
      <c r="AB105" s="2">
        <f t="shared" si="202"/>
        <v>1.59</v>
      </c>
      <c r="AC105" s="2" t="str">
        <f t="shared" si="211"/>
        <v>Chronic</v>
      </c>
      <c r="AD105" s="2">
        <f>VLOOKUP(AC105,Tables!C$24:D$25,2,FALSE)</f>
        <v>1</v>
      </c>
      <c r="AE105" s="2">
        <f t="shared" si="203"/>
        <v>1.59</v>
      </c>
      <c r="AF105" s="7"/>
      <c r="AG105" s="8" t="str">
        <f t="shared" si="206"/>
        <v>Cyclotella meneghiniana</v>
      </c>
      <c r="AH105" s="2" t="str">
        <f t="shared" si="207"/>
        <v>EC05</v>
      </c>
      <c r="AI105" s="2" t="str">
        <f t="shared" si="208"/>
        <v>Chronic</v>
      </c>
      <c r="AJ105" s="2"/>
      <c r="AK105" s="2">
        <f>VLOOKUP(SUM(AA105,AD105),Tables!J$5:K$10,2,FALSE)</f>
        <v>1</v>
      </c>
      <c r="AL105" s="65" t="str">
        <f t="shared" si="209"/>
        <v>YES!!!</v>
      </c>
      <c r="AM105" s="3" t="str">
        <f>O105</f>
        <v>Cell density</v>
      </c>
      <c r="AN105" s="2" t="s">
        <v>118</v>
      </c>
      <c r="AO105" s="2" t="str">
        <f>CONCATENATE(Q105," ",R105)</f>
        <v>96 Hour</v>
      </c>
      <c r="AP105" s="2" t="s">
        <v>119</v>
      </c>
      <c r="AQ105" s="2"/>
      <c r="AR105" s="2">
        <f>AE105</f>
        <v>1.59</v>
      </c>
      <c r="AS105" s="2"/>
      <c r="AT105" s="3"/>
      <c r="AU105" s="2"/>
      <c r="AV105" s="66" t="s">
        <v>120</v>
      </c>
      <c r="AW105" s="2"/>
      <c r="AX105" s="2"/>
      <c r="AY105" s="2"/>
      <c r="AZ105" s="2"/>
      <c r="BA105" s="67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111" t="s">
        <v>300</v>
      </c>
      <c r="BM105" s="123" t="s">
        <v>363</v>
      </c>
      <c r="BN105" s="111" t="s">
        <v>247</v>
      </c>
      <c r="BO105" s="111" t="s">
        <v>248</v>
      </c>
      <c r="BP105" s="111" t="s">
        <v>152</v>
      </c>
      <c r="BQ105" s="111">
        <v>4</v>
      </c>
      <c r="BR105" s="111">
        <v>350</v>
      </c>
      <c r="BS105" s="110" t="s">
        <v>120</v>
      </c>
      <c r="BT105" s="2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</row>
    <row r="106" spans="1:85" ht="14.25" customHeight="1" thickTop="1" thickBot="1" x14ac:dyDescent="0.3">
      <c r="A106" s="7"/>
      <c r="B106" s="7"/>
      <c r="C106" s="7"/>
      <c r="D106" s="70"/>
      <c r="E106" s="7"/>
      <c r="F106" s="71"/>
      <c r="G106" s="7"/>
      <c r="H106" s="7"/>
      <c r="I106" s="7"/>
      <c r="J106" s="7"/>
      <c r="K106" s="7"/>
      <c r="L106" s="7"/>
      <c r="M106" s="72"/>
      <c r="N106" s="72"/>
      <c r="O106" s="7"/>
      <c r="P106" s="7"/>
      <c r="Q106" s="7"/>
      <c r="R106" s="7"/>
      <c r="S106" s="7"/>
      <c r="T106" s="73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4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2"/>
      <c r="AW106" s="75"/>
      <c r="AX106" s="75"/>
      <c r="AY106" s="75"/>
      <c r="AZ106" s="76"/>
      <c r="BA106" s="77"/>
      <c r="BB106" s="7"/>
      <c r="BC106" s="7"/>
      <c r="BD106" s="7"/>
      <c r="BE106" s="7"/>
      <c r="BF106" s="7"/>
      <c r="BG106" s="7"/>
      <c r="BH106" s="7"/>
      <c r="BI106" s="75"/>
      <c r="BJ106" s="75"/>
      <c r="BK106" s="2"/>
      <c r="BL106" s="111" t="s">
        <v>300</v>
      </c>
      <c r="BM106" s="123" t="s">
        <v>366</v>
      </c>
      <c r="BN106" s="111" t="s">
        <v>247</v>
      </c>
      <c r="BO106" s="111" t="s">
        <v>248</v>
      </c>
      <c r="BP106" s="111" t="s">
        <v>152</v>
      </c>
      <c r="BQ106" s="111">
        <v>4</v>
      </c>
      <c r="BR106" s="111">
        <v>780</v>
      </c>
      <c r="BS106" s="110" t="s">
        <v>120</v>
      </c>
      <c r="BT106" s="2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</row>
    <row r="107" spans="1:85" ht="14.25" customHeight="1" thickTop="1" thickBot="1" x14ac:dyDescent="0.3">
      <c r="A107" s="2">
        <v>1868</v>
      </c>
      <c r="B107" s="2" t="s">
        <v>105</v>
      </c>
      <c r="C107" s="2"/>
      <c r="D107" s="2"/>
      <c r="E107" s="2" t="s">
        <v>106</v>
      </c>
      <c r="F107" s="62" t="s">
        <v>221</v>
      </c>
      <c r="G107" s="2" t="s">
        <v>108</v>
      </c>
      <c r="H107" s="2" t="s">
        <v>136</v>
      </c>
      <c r="I107" s="2" t="s">
        <v>110</v>
      </c>
      <c r="J107" s="2" t="s">
        <v>111</v>
      </c>
      <c r="K107" s="2" t="s">
        <v>112</v>
      </c>
      <c r="L107" s="2"/>
      <c r="M107" s="63" t="s">
        <v>113</v>
      </c>
      <c r="N107" s="63" t="s">
        <v>114</v>
      </c>
      <c r="O107" s="64" t="s">
        <v>115</v>
      </c>
      <c r="P107" s="2" t="s">
        <v>38</v>
      </c>
      <c r="Q107" s="2">
        <v>72</v>
      </c>
      <c r="R107" s="2" t="s">
        <v>116</v>
      </c>
      <c r="S107" s="2" t="s">
        <v>47</v>
      </c>
      <c r="T107" s="2"/>
      <c r="U107" s="2" t="s">
        <v>361</v>
      </c>
      <c r="V107" s="2" t="s">
        <v>20</v>
      </c>
      <c r="W107" s="2">
        <f>VLOOKUP(V107,Tables!$M$4:$N$7,2,FALSE)</f>
        <v>1</v>
      </c>
      <c r="X107" s="2">
        <f>U107*W107</f>
        <v>39</v>
      </c>
      <c r="Y107" s="2"/>
      <c r="Z107" s="2" t="str">
        <f>P107</f>
        <v>EC50</v>
      </c>
      <c r="AA107" s="2">
        <f>VLOOKUP(Z107,Tables!C$5:D$21,2,FALSE)</f>
        <v>5</v>
      </c>
      <c r="AB107" s="2">
        <f>X107/AA107</f>
        <v>7.8</v>
      </c>
      <c r="AC107" s="2" t="str">
        <f>S107</f>
        <v>Chronic</v>
      </c>
      <c r="AD107" s="2">
        <f>VLOOKUP(AC107,Tables!C$24:D$25,2,FALSE)</f>
        <v>1</v>
      </c>
      <c r="AE107" s="2">
        <f>AB107/AD107</f>
        <v>7.8</v>
      </c>
      <c r="AF107" s="7"/>
      <c r="AG107" s="8" t="str">
        <f>F107</f>
        <v>Cyclotella nana</v>
      </c>
      <c r="AH107" s="2" t="str">
        <f>P107</f>
        <v>EC50</v>
      </c>
      <c r="AI107" s="2" t="str">
        <f>S107</f>
        <v>Chronic</v>
      </c>
      <c r="AJ107" s="2"/>
      <c r="AK107" s="2">
        <f>VLOOKUP(SUM(AA107,AD107),Tables!J$5:K$10,2,FALSE)</f>
        <v>2</v>
      </c>
      <c r="AL107" s="65" t="str">
        <f>IF(AK107=MIN($AK$107),"YES!!!","Reject")</f>
        <v>YES!!!</v>
      </c>
      <c r="AM107" s="3" t="str">
        <f>O107</f>
        <v>Biomass Yield, Growth Rate, AUC</v>
      </c>
      <c r="AN107" s="2" t="s">
        <v>118</v>
      </c>
      <c r="AO107" s="2" t="str">
        <f>CONCATENATE(Q107," ",R107)</f>
        <v>72 Hour</v>
      </c>
      <c r="AP107" s="2" t="s">
        <v>119</v>
      </c>
      <c r="AQ107" s="2"/>
      <c r="AR107" s="2">
        <f>AE107</f>
        <v>7.8</v>
      </c>
      <c r="AS107" s="2">
        <f>GEOMEAN(AR107)</f>
        <v>7.8</v>
      </c>
      <c r="AT107" s="3">
        <f>MIN(AS107)</f>
        <v>7.8</v>
      </c>
      <c r="AU107" s="3">
        <f>MIN(AT107:AT108)</f>
        <v>7.8</v>
      </c>
      <c r="AV107" s="66" t="s">
        <v>120</v>
      </c>
      <c r="AW107" s="2"/>
      <c r="AX107" s="2"/>
      <c r="AY107" s="2"/>
      <c r="AZ107" s="2" t="str">
        <f>I107</f>
        <v>Microalgae</v>
      </c>
      <c r="BA107" s="67" t="str">
        <f t="shared" ref="BA107:BC107" si="214">F107</f>
        <v>Cyclotella nana</v>
      </c>
      <c r="BB107" s="2" t="str">
        <f t="shared" si="214"/>
        <v>Bacillariophyta</v>
      </c>
      <c r="BC107" s="2" t="str">
        <f t="shared" si="214"/>
        <v>Mediophyceae</v>
      </c>
      <c r="BD107" s="2" t="str">
        <f>J107</f>
        <v>Phototroph</v>
      </c>
      <c r="BE107" s="2">
        <f>AK107</f>
        <v>2</v>
      </c>
      <c r="BF107" s="2">
        <f>AU107</f>
        <v>7.8</v>
      </c>
      <c r="BG107" s="66" t="s">
        <v>120</v>
      </c>
      <c r="BH107" s="66" t="s">
        <v>120</v>
      </c>
      <c r="BI107" s="2"/>
      <c r="BJ107" s="2"/>
      <c r="BK107" s="2"/>
      <c r="BL107" s="111" t="s">
        <v>203</v>
      </c>
      <c r="BM107" s="123" t="s">
        <v>367</v>
      </c>
      <c r="BN107" s="111" t="s">
        <v>201</v>
      </c>
      <c r="BO107" s="111" t="s">
        <v>208</v>
      </c>
      <c r="BP107" s="111" t="s">
        <v>152</v>
      </c>
      <c r="BQ107" s="111">
        <v>4</v>
      </c>
      <c r="BR107" s="111">
        <v>880</v>
      </c>
      <c r="BS107" s="110" t="s">
        <v>120</v>
      </c>
      <c r="BT107" s="2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</row>
    <row r="108" spans="1:85" ht="14.25" customHeight="1" thickTop="1" thickBot="1" x14ac:dyDescent="0.3">
      <c r="A108" s="7"/>
      <c r="B108" s="7"/>
      <c r="C108" s="7"/>
      <c r="D108" s="70"/>
      <c r="E108" s="7"/>
      <c r="F108" s="71"/>
      <c r="G108" s="7"/>
      <c r="H108" s="7"/>
      <c r="I108" s="7"/>
      <c r="J108" s="7"/>
      <c r="K108" s="7"/>
      <c r="L108" s="7"/>
      <c r="M108" s="72"/>
      <c r="N108" s="72"/>
      <c r="O108" s="7"/>
      <c r="P108" s="7"/>
      <c r="Q108" s="7"/>
      <c r="R108" s="7"/>
      <c r="S108" s="7"/>
      <c r="T108" s="73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4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2"/>
      <c r="AW108" s="75"/>
      <c r="AX108" s="75"/>
      <c r="AY108" s="75"/>
      <c r="AZ108" s="76"/>
      <c r="BA108" s="77"/>
      <c r="BB108" s="7"/>
      <c r="BC108" s="7"/>
      <c r="BD108" s="7"/>
      <c r="BE108" s="7"/>
      <c r="BF108" s="7"/>
      <c r="BG108" s="7"/>
      <c r="BH108" s="7"/>
      <c r="BI108" s="2"/>
      <c r="BJ108" s="2"/>
      <c r="BK108" s="2"/>
      <c r="BL108" s="111" t="s">
        <v>203</v>
      </c>
      <c r="BM108" s="68" t="s">
        <v>370</v>
      </c>
      <c r="BN108" s="111" t="s">
        <v>201</v>
      </c>
      <c r="BO108" s="111" t="s">
        <v>208</v>
      </c>
      <c r="BP108" s="111" t="s">
        <v>152</v>
      </c>
      <c r="BQ108" s="111">
        <v>4</v>
      </c>
      <c r="BR108" s="111">
        <v>100</v>
      </c>
      <c r="BS108" s="110" t="s">
        <v>120</v>
      </c>
      <c r="BT108" s="2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</row>
    <row r="109" spans="1:85" ht="14.25" customHeight="1" thickTop="1" thickBot="1" x14ac:dyDescent="0.3">
      <c r="A109" s="2">
        <v>674</v>
      </c>
      <c r="B109" s="2">
        <v>1213</v>
      </c>
      <c r="C109" s="2"/>
      <c r="D109" s="79" t="s">
        <v>147</v>
      </c>
      <c r="E109" s="2" t="s">
        <v>106</v>
      </c>
      <c r="F109" s="62" t="s">
        <v>364</v>
      </c>
      <c r="G109" s="2" t="s">
        <v>174</v>
      </c>
      <c r="H109" s="2" t="s">
        <v>175</v>
      </c>
      <c r="I109" s="2" t="s">
        <v>172</v>
      </c>
      <c r="J109" s="2" t="s">
        <v>111</v>
      </c>
      <c r="K109" s="2" t="s">
        <v>112</v>
      </c>
      <c r="L109" s="2"/>
      <c r="M109" s="82" t="s">
        <v>153</v>
      </c>
      <c r="N109" s="82" t="s">
        <v>365</v>
      </c>
      <c r="O109" s="83" t="s">
        <v>155</v>
      </c>
      <c r="P109" s="84" t="s">
        <v>27</v>
      </c>
      <c r="Q109" s="84">
        <v>5</v>
      </c>
      <c r="R109" s="84" t="s">
        <v>156</v>
      </c>
      <c r="S109" s="84" t="s">
        <v>48</v>
      </c>
      <c r="T109" s="2"/>
      <c r="U109" s="84">
        <v>1</v>
      </c>
      <c r="V109" s="84" t="s">
        <v>17</v>
      </c>
      <c r="W109" s="84">
        <f>VLOOKUP(V109,Tables!$M$4:$N$7,2,FALSE)</f>
        <v>1</v>
      </c>
      <c r="X109" s="84">
        <f>U109*W109</f>
        <v>1</v>
      </c>
      <c r="Y109" s="84"/>
      <c r="Z109" s="84" t="str">
        <f>P109</f>
        <v>NOEC</v>
      </c>
      <c r="AA109" s="84">
        <f>VLOOKUP(Z109,Tables!C$5:D$21,2,FALSE)</f>
        <v>1</v>
      </c>
      <c r="AB109" s="84">
        <f>X109/AA109</f>
        <v>1</v>
      </c>
      <c r="AC109" s="84" t="str">
        <f>S109</f>
        <v>Acute</v>
      </c>
      <c r="AD109" s="84">
        <f>VLOOKUP(AC109,Tables!C$24:D$25,2,FALSE)</f>
        <v>2</v>
      </c>
      <c r="AE109" s="84">
        <f>AB109/AD109</f>
        <v>0.5</v>
      </c>
      <c r="AF109" s="7"/>
      <c r="AG109" s="85" t="str">
        <f>F109</f>
        <v>Cymodocea serrulata</v>
      </c>
      <c r="AH109" s="84" t="str">
        <f>P109</f>
        <v>NOEC</v>
      </c>
      <c r="AI109" s="84" t="str">
        <f>S109</f>
        <v>Acute</v>
      </c>
      <c r="AJ109" s="84"/>
      <c r="AK109" s="84">
        <f>VLOOKUP(SUM(AA109,AD109),Tables!J$5:K$10,2,FALSE)</f>
        <v>3</v>
      </c>
      <c r="AL109" s="86" t="str">
        <f>IF(AK109=MIN($AK$109),"YES!!!","Reject")</f>
        <v>YES!!!</v>
      </c>
      <c r="AM109" s="86"/>
      <c r="AN109" s="84"/>
      <c r="AO109" s="84"/>
      <c r="AP109" s="84"/>
      <c r="AQ109" s="84"/>
      <c r="AR109" s="84"/>
      <c r="AS109" s="84"/>
      <c r="AT109" s="86"/>
      <c r="AU109" s="86"/>
      <c r="AV109" s="66" t="s">
        <v>120</v>
      </c>
      <c r="AW109" s="2"/>
      <c r="AX109" s="2"/>
      <c r="AY109" s="2"/>
      <c r="AZ109" s="84"/>
      <c r="BA109" s="87"/>
      <c r="BB109" s="84"/>
      <c r="BC109" s="84"/>
      <c r="BD109" s="84"/>
      <c r="BE109" s="84"/>
      <c r="BF109" s="84"/>
      <c r="BG109" s="84"/>
      <c r="BH109" s="84"/>
      <c r="BI109" s="75"/>
      <c r="BJ109" s="2"/>
      <c r="BK109" s="2"/>
      <c r="BL109" s="111" t="s">
        <v>203</v>
      </c>
      <c r="BM109" s="123" t="s">
        <v>374</v>
      </c>
      <c r="BN109" s="111" t="s">
        <v>201</v>
      </c>
      <c r="BO109" s="111" t="s">
        <v>202</v>
      </c>
      <c r="BP109" s="111" t="s">
        <v>152</v>
      </c>
      <c r="BQ109" s="111">
        <v>4</v>
      </c>
      <c r="BR109" s="111">
        <v>120</v>
      </c>
      <c r="BS109" s="110" t="s">
        <v>120</v>
      </c>
      <c r="BT109" s="2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</row>
    <row r="110" spans="1:85" ht="14.25" customHeight="1" thickTop="1" thickBot="1" x14ac:dyDescent="0.3">
      <c r="A110" s="7"/>
      <c r="B110" s="7"/>
      <c r="C110" s="7"/>
      <c r="D110" s="70"/>
      <c r="E110" s="7"/>
      <c r="F110" s="71"/>
      <c r="G110" s="7"/>
      <c r="H110" s="7"/>
      <c r="I110" s="7"/>
      <c r="J110" s="7"/>
      <c r="K110" s="7"/>
      <c r="L110" s="7"/>
      <c r="M110" s="72"/>
      <c r="N110" s="72"/>
      <c r="O110" s="7"/>
      <c r="P110" s="7"/>
      <c r="Q110" s="7"/>
      <c r="R110" s="7"/>
      <c r="S110" s="7"/>
      <c r="T110" s="73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4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2"/>
      <c r="AW110" s="75"/>
      <c r="AX110" s="75"/>
      <c r="AY110" s="75"/>
      <c r="AZ110" s="76"/>
      <c r="BA110" s="77"/>
      <c r="BB110" s="7"/>
      <c r="BC110" s="7"/>
      <c r="BD110" s="7"/>
      <c r="BE110" s="7"/>
      <c r="BF110" s="7"/>
      <c r="BG110" s="7"/>
      <c r="BH110" s="7"/>
      <c r="BI110" s="2"/>
      <c r="BJ110" s="2"/>
      <c r="BK110" s="2"/>
      <c r="BL110" s="111" t="s">
        <v>249</v>
      </c>
      <c r="BM110" s="123" t="s">
        <v>376</v>
      </c>
      <c r="BN110" s="111" t="s">
        <v>247</v>
      </c>
      <c r="BO110" s="111" t="s">
        <v>248</v>
      </c>
      <c r="BP110" s="111" t="s">
        <v>152</v>
      </c>
      <c r="BQ110" s="111">
        <v>4</v>
      </c>
      <c r="BR110" s="111">
        <v>19000</v>
      </c>
      <c r="BS110" s="110" t="s">
        <v>120</v>
      </c>
      <c r="BT110" s="2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</row>
    <row r="111" spans="1:85" ht="14.25" customHeight="1" thickTop="1" thickBot="1" x14ac:dyDescent="0.3">
      <c r="A111" s="2">
        <v>1893</v>
      </c>
      <c r="B111" s="2" t="s">
        <v>368</v>
      </c>
      <c r="C111" s="2"/>
      <c r="D111" s="2"/>
      <c r="E111" s="2" t="s">
        <v>106</v>
      </c>
      <c r="F111" s="62" t="s">
        <v>301</v>
      </c>
      <c r="G111" s="2" t="s">
        <v>247</v>
      </c>
      <c r="H111" s="2" t="s">
        <v>248</v>
      </c>
      <c r="I111" s="2" t="s">
        <v>300</v>
      </c>
      <c r="J111" s="2" t="s">
        <v>152</v>
      </c>
      <c r="K111" s="2" t="s">
        <v>112</v>
      </c>
      <c r="L111" s="2"/>
      <c r="M111" s="63" t="s">
        <v>190</v>
      </c>
      <c r="N111" s="63" t="s">
        <v>190</v>
      </c>
      <c r="O111" s="64" t="s">
        <v>190</v>
      </c>
      <c r="P111" s="2" t="s">
        <v>40</v>
      </c>
      <c r="Q111" s="2">
        <v>96</v>
      </c>
      <c r="R111" s="2" t="s">
        <v>116</v>
      </c>
      <c r="S111" s="2" t="s">
        <v>48</v>
      </c>
      <c r="T111" s="2"/>
      <c r="U111" s="2" t="s">
        <v>369</v>
      </c>
      <c r="V111" s="2" t="s">
        <v>26</v>
      </c>
      <c r="W111" s="2">
        <f>VLOOKUP(V111,Tables!$M$5:$N$8,2,FALSE)</f>
        <v>1000</v>
      </c>
      <c r="X111" s="2">
        <f t="shared" ref="X111:X113" si="215">U111*W111</f>
        <v>6700</v>
      </c>
      <c r="Y111" s="2"/>
      <c r="Z111" s="2" t="str">
        <f t="shared" ref="Z111:Z113" si="216">P111</f>
        <v>LC50</v>
      </c>
      <c r="AA111" s="2">
        <f>VLOOKUP(Z111,Tables!C$5:D$21,2,FALSE)</f>
        <v>5</v>
      </c>
      <c r="AB111" s="2">
        <f t="shared" ref="AB111:AB113" si="217">X111/AA111</f>
        <v>1340</v>
      </c>
      <c r="AC111" s="2" t="str">
        <f t="shared" ref="AC111:AC113" si="218">S111</f>
        <v>Acute</v>
      </c>
      <c r="AD111" s="2">
        <f>VLOOKUP(AC111,Tables!C$24:D$25,2,FALSE)</f>
        <v>2</v>
      </c>
      <c r="AE111" s="2">
        <f t="shared" ref="AE111:AE113" si="219">AB111/AD111</f>
        <v>670</v>
      </c>
      <c r="AF111" s="7"/>
      <c r="AG111" s="8" t="str">
        <f t="shared" ref="AG111:AG113" si="220">F111</f>
        <v>Cyprinodon variegatus</v>
      </c>
      <c r="AH111" s="2" t="str">
        <f t="shared" ref="AH111:AH113" si="221">P111</f>
        <v>LC50</v>
      </c>
      <c r="AI111" s="2" t="str">
        <f t="shared" ref="AI111:AI113" si="222">S111</f>
        <v>Acute</v>
      </c>
      <c r="AJ111" s="2"/>
      <c r="AK111" s="2">
        <f>VLOOKUP(SUM(AA111,AD111),Tables!J$5:K$10,2,FALSE)</f>
        <v>4</v>
      </c>
      <c r="AL111" s="65" t="str">
        <f t="shared" ref="AL111:AL113" si="223">IF(AK111=MIN($AK$111:$AK$113),"YES!!!","Reject")</f>
        <v>Reject</v>
      </c>
      <c r="AM111" s="2"/>
      <c r="AN111" s="2"/>
      <c r="AO111" s="2"/>
      <c r="AP111" s="2"/>
      <c r="AQ111" s="2"/>
      <c r="AR111" s="2"/>
      <c r="AS111" s="2"/>
      <c r="AT111" s="2"/>
      <c r="AU111" s="2"/>
      <c r="AV111" s="66" t="s">
        <v>120</v>
      </c>
      <c r="AW111" s="2"/>
      <c r="AX111" s="2"/>
      <c r="AY111" s="2"/>
      <c r="AZ111" s="2"/>
      <c r="BA111" s="67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111" t="s">
        <v>249</v>
      </c>
      <c r="BM111" s="123" t="s">
        <v>377</v>
      </c>
      <c r="BN111" s="111" t="s">
        <v>247</v>
      </c>
      <c r="BO111" s="111" t="s">
        <v>248</v>
      </c>
      <c r="BP111" s="111" t="s">
        <v>152</v>
      </c>
      <c r="BQ111" s="111">
        <v>4</v>
      </c>
      <c r="BR111" s="111">
        <v>180</v>
      </c>
      <c r="BS111" s="110" t="s">
        <v>120</v>
      </c>
      <c r="BT111" s="2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</row>
    <row r="112" spans="1:85" ht="14.25" customHeight="1" thickTop="1" thickBot="1" x14ac:dyDescent="0.3">
      <c r="A112" s="2">
        <v>12243</v>
      </c>
      <c r="B112" s="2" t="s">
        <v>371</v>
      </c>
      <c r="C112" s="2"/>
      <c r="D112" s="2"/>
      <c r="E112" s="2" t="s">
        <v>106</v>
      </c>
      <c r="F112" s="62" t="s">
        <v>301</v>
      </c>
      <c r="G112" s="2" t="s">
        <v>247</v>
      </c>
      <c r="H112" s="2" t="s">
        <v>248</v>
      </c>
      <c r="I112" s="2" t="s">
        <v>300</v>
      </c>
      <c r="J112" s="2" t="s">
        <v>152</v>
      </c>
      <c r="K112" s="2" t="s">
        <v>372</v>
      </c>
      <c r="L112" s="2"/>
      <c r="M112" s="63" t="s">
        <v>190</v>
      </c>
      <c r="N112" s="63" t="s">
        <v>190</v>
      </c>
      <c r="O112" s="64" t="s">
        <v>190</v>
      </c>
      <c r="P112" s="2" t="s">
        <v>33</v>
      </c>
      <c r="Q112" s="2">
        <v>38</v>
      </c>
      <c r="R112" s="2" t="s">
        <v>156</v>
      </c>
      <c r="S112" s="2" t="s">
        <v>47</v>
      </c>
      <c r="T112" s="2"/>
      <c r="U112" s="2" t="s">
        <v>373</v>
      </c>
      <c r="V112" s="2" t="s">
        <v>26</v>
      </c>
      <c r="W112" s="2">
        <f>VLOOKUP(V112,Tables!$M$5:$N$8,2,FALSE)</f>
        <v>1000</v>
      </c>
      <c r="X112" s="124">
        <f t="shared" si="215"/>
        <v>440</v>
      </c>
      <c r="Y112" s="2"/>
      <c r="Z112" s="2" t="str">
        <f t="shared" si="216"/>
        <v>LOEC</v>
      </c>
      <c r="AA112" s="2">
        <f>VLOOKUP(Z112,Tables!C$5:D$21,2,FALSE)</f>
        <v>2.5</v>
      </c>
      <c r="AB112" s="2">
        <f t="shared" si="217"/>
        <v>176</v>
      </c>
      <c r="AC112" s="2" t="str">
        <f t="shared" si="218"/>
        <v>Chronic</v>
      </c>
      <c r="AD112" s="2">
        <f>VLOOKUP(AC112,Tables!C$24:D$25,2,FALSE)</f>
        <v>1</v>
      </c>
      <c r="AE112" s="2">
        <f t="shared" si="219"/>
        <v>176</v>
      </c>
      <c r="AF112" s="7"/>
      <c r="AG112" s="8" t="str">
        <f t="shared" si="220"/>
        <v>Cyprinodon variegatus</v>
      </c>
      <c r="AH112" s="2" t="str">
        <f t="shared" si="221"/>
        <v>LOEC</v>
      </c>
      <c r="AI112" s="2" t="str">
        <f t="shared" si="222"/>
        <v>Chronic</v>
      </c>
      <c r="AJ112" s="2"/>
      <c r="AK112" s="2">
        <f>VLOOKUP(SUM(AA112,AD112),Tables!J$5:K$10,2,FALSE)</f>
        <v>2</v>
      </c>
      <c r="AL112" s="65" t="str">
        <f t="shared" si="223"/>
        <v>YES!!!</v>
      </c>
      <c r="AM112" s="3" t="str">
        <f>O112</f>
        <v>Mortality</v>
      </c>
      <c r="AN112" s="2" t="s">
        <v>118</v>
      </c>
      <c r="AO112" s="2" t="str">
        <f>CONCATENATE(Q112," ",R112)</f>
        <v>38 Day</v>
      </c>
      <c r="AP112" s="2" t="s">
        <v>119</v>
      </c>
      <c r="AQ112" s="2"/>
      <c r="AR112" s="2">
        <f>AE112</f>
        <v>176</v>
      </c>
      <c r="AS112" s="2">
        <f>GEOMEAN(AR112)</f>
        <v>176</v>
      </c>
      <c r="AT112" s="3">
        <f>MIN(AS112)</f>
        <v>176</v>
      </c>
      <c r="AU112" s="3">
        <f>MIN(AT112:AT113)</f>
        <v>176</v>
      </c>
      <c r="AV112" s="66" t="s">
        <v>120</v>
      </c>
      <c r="AW112" s="2"/>
      <c r="AX112" s="2"/>
      <c r="AY112" s="2"/>
      <c r="AZ112" s="2" t="str">
        <f>I112</f>
        <v xml:space="preserve">Fish </v>
      </c>
      <c r="BA112" s="67" t="str">
        <f t="shared" ref="BA112:BC112" si="224">F112</f>
        <v>Cyprinodon variegatus</v>
      </c>
      <c r="BB112" s="2" t="str">
        <f t="shared" si="224"/>
        <v>Chordata</v>
      </c>
      <c r="BC112" s="2" t="str">
        <f t="shared" si="224"/>
        <v>Actinopterygii</v>
      </c>
      <c r="BD112" s="2" t="str">
        <f>J112</f>
        <v>Heterotroph</v>
      </c>
      <c r="BE112" s="2">
        <f>AK112</f>
        <v>2</v>
      </c>
      <c r="BF112" s="2">
        <f>AU112</f>
        <v>176</v>
      </c>
      <c r="BG112" s="66" t="s">
        <v>120</v>
      </c>
      <c r="BH112" s="66" t="s">
        <v>120</v>
      </c>
      <c r="BI112" s="2"/>
      <c r="BJ112" s="2"/>
      <c r="BK112" s="2"/>
      <c r="BL112" s="111" t="s">
        <v>203</v>
      </c>
      <c r="BM112" s="123" t="s">
        <v>378</v>
      </c>
      <c r="BN112" s="111" t="s">
        <v>201</v>
      </c>
      <c r="BO112" s="111" t="s">
        <v>231</v>
      </c>
      <c r="BP112" s="111" t="s">
        <v>152</v>
      </c>
      <c r="BQ112" s="111">
        <v>4</v>
      </c>
      <c r="BR112" s="111">
        <v>200</v>
      </c>
      <c r="BS112" s="110" t="s">
        <v>120</v>
      </c>
      <c r="BT112" s="2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</row>
    <row r="113" spans="1:85" ht="14.25" customHeight="1" thickTop="1" thickBot="1" x14ac:dyDescent="0.3">
      <c r="A113" s="2">
        <v>1893</v>
      </c>
      <c r="B113" s="2" t="s">
        <v>368</v>
      </c>
      <c r="C113" s="2"/>
      <c r="D113" s="2"/>
      <c r="E113" s="2" t="s">
        <v>106</v>
      </c>
      <c r="F113" s="62" t="s">
        <v>301</v>
      </c>
      <c r="G113" s="2" t="s">
        <v>247</v>
      </c>
      <c r="H113" s="2" t="s">
        <v>248</v>
      </c>
      <c r="I113" s="2" t="s">
        <v>300</v>
      </c>
      <c r="J113" s="2" t="s">
        <v>152</v>
      </c>
      <c r="K113" s="2" t="s">
        <v>112</v>
      </c>
      <c r="L113" s="2"/>
      <c r="M113" s="63" t="s">
        <v>190</v>
      </c>
      <c r="N113" s="63" t="s">
        <v>190</v>
      </c>
      <c r="O113" s="64" t="s">
        <v>190</v>
      </c>
      <c r="P113" s="2" t="s">
        <v>24</v>
      </c>
      <c r="Q113" s="2">
        <v>96</v>
      </c>
      <c r="R113" s="2" t="s">
        <v>116</v>
      </c>
      <c r="S113" s="2" t="s">
        <v>48</v>
      </c>
      <c r="T113" s="2"/>
      <c r="U113" s="2" t="s">
        <v>375</v>
      </c>
      <c r="V113" s="2" t="s">
        <v>26</v>
      </c>
      <c r="W113" s="2">
        <f>VLOOKUP(V113,Tables!$M$5:$N$8,2,FALSE)</f>
        <v>1000</v>
      </c>
      <c r="X113" s="2">
        <f t="shared" si="215"/>
        <v>3600</v>
      </c>
      <c r="Y113" s="2"/>
      <c r="Z113" s="2" t="str">
        <f t="shared" si="216"/>
        <v>NOEL</v>
      </c>
      <c r="AA113" s="2">
        <f>VLOOKUP(Z113,Tables!C$5:D$21,2,FALSE)</f>
        <v>1</v>
      </c>
      <c r="AB113" s="2">
        <f t="shared" si="217"/>
        <v>3600</v>
      </c>
      <c r="AC113" s="2" t="str">
        <f t="shared" si="218"/>
        <v>Acute</v>
      </c>
      <c r="AD113" s="2">
        <f>VLOOKUP(AC113,Tables!C$24:D$25,2,FALSE)</f>
        <v>2</v>
      </c>
      <c r="AE113" s="2">
        <f t="shared" si="219"/>
        <v>1800</v>
      </c>
      <c r="AF113" s="7"/>
      <c r="AG113" s="8" t="str">
        <f t="shared" si="220"/>
        <v>Cyprinodon variegatus</v>
      </c>
      <c r="AH113" s="2" t="str">
        <f t="shared" si="221"/>
        <v>NOEL</v>
      </c>
      <c r="AI113" s="2" t="str">
        <f t="shared" si="222"/>
        <v>Acute</v>
      </c>
      <c r="AJ113" s="2"/>
      <c r="AK113" s="2">
        <f>VLOOKUP(SUM(AA113,AD113),Tables!J$5:K$10,2,FALSE)</f>
        <v>3</v>
      </c>
      <c r="AL113" s="65" t="str">
        <f t="shared" si="223"/>
        <v>Reject</v>
      </c>
      <c r="AM113" s="2"/>
      <c r="AN113" s="2"/>
      <c r="AO113" s="2"/>
      <c r="AP113" s="2"/>
      <c r="AQ113" s="2"/>
      <c r="AR113" s="2"/>
      <c r="AS113" s="2"/>
      <c r="AT113" s="2"/>
      <c r="AU113" s="2"/>
      <c r="AV113" s="66" t="s">
        <v>120</v>
      </c>
      <c r="AW113" s="2"/>
      <c r="AX113" s="2"/>
      <c r="AY113" s="2"/>
      <c r="AZ113" s="2"/>
      <c r="BA113" s="67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111" t="s">
        <v>379</v>
      </c>
      <c r="BM113" s="123" t="s">
        <v>380</v>
      </c>
      <c r="BN113" s="111" t="s">
        <v>381</v>
      </c>
      <c r="BO113" s="111" t="s">
        <v>382</v>
      </c>
      <c r="BP113" s="111" t="s">
        <v>152</v>
      </c>
      <c r="BQ113" s="111">
        <v>4</v>
      </c>
      <c r="BR113" s="119">
        <v>633</v>
      </c>
      <c r="BS113" s="110" t="s">
        <v>120</v>
      </c>
      <c r="BT113" s="2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</row>
    <row r="114" spans="1:85" ht="14.25" customHeight="1" thickTop="1" thickBot="1" x14ac:dyDescent="0.3">
      <c r="A114" s="7"/>
      <c r="B114" s="7"/>
      <c r="C114" s="7"/>
      <c r="D114" s="70"/>
      <c r="E114" s="7"/>
      <c r="F114" s="71"/>
      <c r="G114" s="7"/>
      <c r="H114" s="7"/>
      <c r="I114" s="7"/>
      <c r="J114" s="7"/>
      <c r="K114" s="7"/>
      <c r="L114" s="7"/>
      <c r="M114" s="72"/>
      <c r="N114" s="72"/>
      <c r="O114" s="7"/>
      <c r="P114" s="7"/>
      <c r="Q114" s="7"/>
      <c r="R114" s="7"/>
      <c r="S114" s="7"/>
      <c r="T114" s="73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4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2"/>
      <c r="AW114" s="75"/>
      <c r="AX114" s="75"/>
      <c r="AY114" s="75"/>
      <c r="AZ114" s="76"/>
      <c r="BA114" s="77"/>
      <c r="BB114" s="7"/>
      <c r="BC114" s="7"/>
      <c r="BD114" s="7"/>
      <c r="BE114" s="7"/>
      <c r="BF114" s="7"/>
      <c r="BG114" s="7"/>
      <c r="BH114" s="7"/>
      <c r="BI114" s="2"/>
      <c r="BJ114" s="2"/>
      <c r="BK114" s="2"/>
      <c r="BL114" s="111" t="s">
        <v>203</v>
      </c>
      <c r="BM114" s="68" t="s">
        <v>383</v>
      </c>
      <c r="BN114" s="111" t="s">
        <v>201</v>
      </c>
      <c r="BO114" s="111" t="s">
        <v>241</v>
      </c>
      <c r="BP114" s="111" t="s">
        <v>152</v>
      </c>
      <c r="BQ114" s="111">
        <v>4</v>
      </c>
      <c r="BR114" s="111">
        <v>1100</v>
      </c>
      <c r="BS114" s="110" t="s">
        <v>120</v>
      </c>
      <c r="BT114" s="2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</row>
    <row r="115" spans="1:85" ht="14.25" customHeight="1" thickTop="1" thickBot="1" x14ac:dyDescent="0.3">
      <c r="A115" s="2" t="s">
        <v>199</v>
      </c>
      <c r="B115" s="2">
        <v>215192</v>
      </c>
      <c r="C115" s="2"/>
      <c r="D115" s="2"/>
      <c r="E115" s="2" t="s">
        <v>121</v>
      </c>
      <c r="F115" s="62" t="s">
        <v>340</v>
      </c>
      <c r="G115" s="2" t="s">
        <v>247</v>
      </c>
      <c r="H115" s="2" t="s">
        <v>248</v>
      </c>
      <c r="I115" s="2" t="s">
        <v>300</v>
      </c>
      <c r="J115" s="2" t="s">
        <v>152</v>
      </c>
      <c r="K115" s="2" t="s">
        <v>112</v>
      </c>
      <c r="L115" s="2"/>
      <c r="M115" s="63" t="s">
        <v>190</v>
      </c>
      <c r="N115" s="63" t="s">
        <v>190</v>
      </c>
      <c r="O115" s="64" t="s">
        <v>190</v>
      </c>
      <c r="P115" s="2" t="s">
        <v>40</v>
      </c>
      <c r="Q115" s="2">
        <v>48</v>
      </c>
      <c r="R115" s="2" t="s">
        <v>116</v>
      </c>
      <c r="S115" s="2" t="s">
        <v>48</v>
      </c>
      <c r="T115" s="2"/>
      <c r="U115" s="2">
        <v>3200</v>
      </c>
      <c r="V115" s="2" t="s">
        <v>17</v>
      </c>
      <c r="W115" s="2">
        <f>VLOOKUP(V115,Tables!$M$4:$N$7,2,FALSE)</f>
        <v>1</v>
      </c>
      <c r="X115" s="2">
        <f t="shared" ref="X115:X116" si="225">U115*W115</f>
        <v>3200</v>
      </c>
      <c r="Y115" s="2"/>
      <c r="Z115" s="2" t="str">
        <f t="shared" ref="Z115:Z116" si="226">P115</f>
        <v>LC50</v>
      </c>
      <c r="AA115" s="2">
        <f>VLOOKUP(Z115,Tables!C$5:D$21,2,FALSE)</f>
        <v>5</v>
      </c>
      <c r="AB115" s="2">
        <f t="shared" ref="AB115:AB116" si="227">X115/AA115</f>
        <v>640</v>
      </c>
      <c r="AC115" s="2" t="str">
        <f t="shared" ref="AC115:AC116" si="228">S115</f>
        <v>Acute</v>
      </c>
      <c r="AD115" s="2">
        <f>VLOOKUP(AC115,Tables!C$24:D$25,2,FALSE)</f>
        <v>2</v>
      </c>
      <c r="AE115" s="2">
        <f t="shared" ref="AE115:AE116" si="229">AB115/AD115</f>
        <v>320</v>
      </c>
      <c r="AF115" s="7"/>
      <c r="AG115" s="8" t="str">
        <f t="shared" ref="AG115:AG116" si="230">F115</f>
        <v>Cyprinus carpio</v>
      </c>
      <c r="AH115" s="2" t="str">
        <f t="shared" ref="AH115:AH116" si="231">P115</f>
        <v>LC50</v>
      </c>
      <c r="AI115" s="2" t="str">
        <f t="shared" ref="AI115:AI116" si="232">S115</f>
        <v>Acute</v>
      </c>
      <c r="AJ115" s="2"/>
      <c r="AK115" s="2">
        <f>VLOOKUP(SUM(AA115,AD115),Tables!J$5:K$10,2,FALSE)</f>
        <v>4</v>
      </c>
      <c r="AL115" s="65" t="str">
        <f t="shared" ref="AL115:AL116" si="233">IF(AK115=MIN($AK$115:$AK$116),"YES!!!","Reject")</f>
        <v>YES!!!</v>
      </c>
      <c r="AM115" s="3" t="str">
        <f t="shared" ref="AM115:AM116" si="234">O115</f>
        <v>Mortality</v>
      </c>
      <c r="AN115" s="2" t="s">
        <v>118</v>
      </c>
      <c r="AO115" s="2" t="str">
        <f t="shared" ref="AO115:AO116" si="235">CONCATENATE(Q115," ",R115)</f>
        <v>48 Hour</v>
      </c>
      <c r="AP115" s="2" t="s">
        <v>119</v>
      </c>
      <c r="AQ115" s="2"/>
      <c r="AR115" s="2">
        <f t="shared" ref="AR115:AR116" si="236">AE115</f>
        <v>320</v>
      </c>
      <c r="AS115" s="2">
        <f t="shared" ref="AS115:AS116" si="237">GEOMEAN(AR115)</f>
        <v>320</v>
      </c>
      <c r="AT115" s="3">
        <f>MIN(AS115:AS116)</f>
        <v>290</v>
      </c>
      <c r="AU115" s="3">
        <f>MIN(AT115)</f>
        <v>290</v>
      </c>
      <c r="AV115" s="66" t="s">
        <v>120</v>
      </c>
      <c r="AW115" s="2"/>
      <c r="AX115" s="2"/>
      <c r="AY115" s="2"/>
      <c r="AZ115" s="2" t="str">
        <f>I115</f>
        <v xml:space="preserve">Fish </v>
      </c>
      <c r="BA115" s="67" t="str">
        <f t="shared" ref="BA115:BC115" si="238">F115</f>
        <v>Cyprinus carpio</v>
      </c>
      <c r="BB115" s="2" t="str">
        <f t="shared" si="238"/>
        <v>Chordata</v>
      </c>
      <c r="BC115" s="2" t="str">
        <f t="shared" si="238"/>
        <v>Actinopterygii</v>
      </c>
      <c r="BD115" s="2" t="str">
        <f>J115</f>
        <v>Heterotroph</v>
      </c>
      <c r="BE115" s="2">
        <f>AK115</f>
        <v>4</v>
      </c>
      <c r="BF115" s="2">
        <f>AU115</f>
        <v>290</v>
      </c>
      <c r="BG115" s="66" t="s">
        <v>120</v>
      </c>
      <c r="BH115" s="66" t="s">
        <v>120</v>
      </c>
      <c r="BI115" s="2"/>
      <c r="BJ115" s="2"/>
      <c r="BK115" s="2"/>
      <c r="BL115" s="111" t="s">
        <v>249</v>
      </c>
      <c r="BM115" s="123" t="s">
        <v>388</v>
      </c>
      <c r="BN115" s="111" t="s">
        <v>247</v>
      </c>
      <c r="BO115" s="111" t="s">
        <v>248</v>
      </c>
      <c r="BP115" s="111" t="s">
        <v>152</v>
      </c>
      <c r="BQ115" s="111">
        <v>4</v>
      </c>
      <c r="BR115" s="111">
        <v>1550</v>
      </c>
      <c r="BS115" s="110" t="s">
        <v>120</v>
      </c>
      <c r="BT115" s="2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</row>
    <row r="116" spans="1:85" ht="14.25" customHeight="1" thickTop="1" thickBot="1" x14ac:dyDescent="0.3">
      <c r="A116" s="2" t="s">
        <v>199</v>
      </c>
      <c r="B116" s="2">
        <v>206270</v>
      </c>
      <c r="C116" s="2"/>
      <c r="D116" s="2"/>
      <c r="E116" s="2" t="s">
        <v>121</v>
      </c>
      <c r="F116" s="62" t="s">
        <v>340</v>
      </c>
      <c r="G116" s="2" t="s">
        <v>247</v>
      </c>
      <c r="H116" s="2" t="s">
        <v>248</v>
      </c>
      <c r="I116" s="2" t="s">
        <v>300</v>
      </c>
      <c r="J116" s="2" t="s">
        <v>152</v>
      </c>
      <c r="K116" s="2" t="s">
        <v>112</v>
      </c>
      <c r="L116" s="2"/>
      <c r="M116" s="63" t="s">
        <v>190</v>
      </c>
      <c r="N116" s="63" t="s">
        <v>190</v>
      </c>
      <c r="O116" s="64" t="s">
        <v>190</v>
      </c>
      <c r="P116" s="2" t="s">
        <v>40</v>
      </c>
      <c r="Q116" s="2">
        <v>96</v>
      </c>
      <c r="R116" s="2" t="s">
        <v>116</v>
      </c>
      <c r="S116" s="2" t="s">
        <v>48</v>
      </c>
      <c r="T116" s="2"/>
      <c r="U116" s="2">
        <v>2900</v>
      </c>
      <c r="V116" s="2" t="s">
        <v>17</v>
      </c>
      <c r="W116" s="2">
        <f>VLOOKUP(V116,Tables!$M$4:$N$7,2,FALSE)</f>
        <v>1</v>
      </c>
      <c r="X116" s="2">
        <f t="shared" si="225"/>
        <v>2900</v>
      </c>
      <c r="Y116" s="2"/>
      <c r="Z116" s="2" t="str">
        <f t="shared" si="226"/>
        <v>LC50</v>
      </c>
      <c r="AA116" s="2">
        <f>VLOOKUP(Z116,Tables!C$5:D$21,2,FALSE)</f>
        <v>5</v>
      </c>
      <c r="AB116" s="2">
        <f t="shared" si="227"/>
        <v>580</v>
      </c>
      <c r="AC116" s="2" t="str">
        <f t="shared" si="228"/>
        <v>Acute</v>
      </c>
      <c r="AD116" s="2">
        <f>VLOOKUP(AC116,Tables!C$24:D$25,2,FALSE)</f>
        <v>2</v>
      </c>
      <c r="AE116" s="2">
        <f t="shared" si="229"/>
        <v>290</v>
      </c>
      <c r="AF116" s="7"/>
      <c r="AG116" s="8" t="str">
        <f t="shared" si="230"/>
        <v>Cyprinus carpio</v>
      </c>
      <c r="AH116" s="2" t="str">
        <f t="shared" si="231"/>
        <v>LC50</v>
      </c>
      <c r="AI116" s="2" t="str">
        <f t="shared" si="232"/>
        <v>Acute</v>
      </c>
      <c r="AJ116" s="2"/>
      <c r="AK116" s="2">
        <f>VLOOKUP(SUM(AA116,AD116),Tables!J$5:K$10,2,FALSE)</f>
        <v>4</v>
      </c>
      <c r="AL116" s="65" t="str">
        <f t="shared" si="233"/>
        <v>YES!!!</v>
      </c>
      <c r="AM116" s="3" t="str">
        <f t="shared" si="234"/>
        <v>Mortality</v>
      </c>
      <c r="AN116" s="2" t="s">
        <v>118</v>
      </c>
      <c r="AO116" s="2" t="str">
        <f t="shared" si="235"/>
        <v>96 Hour</v>
      </c>
      <c r="AP116" s="2" t="s">
        <v>318</v>
      </c>
      <c r="AQ116" s="2"/>
      <c r="AR116" s="2">
        <f t="shared" si="236"/>
        <v>290</v>
      </c>
      <c r="AS116" s="2">
        <f t="shared" si="237"/>
        <v>290</v>
      </c>
      <c r="AT116" s="2"/>
      <c r="AU116" s="2"/>
      <c r="AV116" s="66" t="s">
        <v>120</v>
      </c>
      <c r="AW116" s="2"/>
      <c r="AX116" s="2"/>
      <c r="AY116" s="2"/>
      <c r="AZ116" s="2"/>
      <c r="BA116" s="67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113"/>
      <c r="BM116" s="113"/>
      <c r="BN116" s="113"/>
      <c r="BO116" s="113"/>
      <c r="BP116" s="114"/>
      <c r="BQ116" s="114"/>
      <c r="BR116" s="113"/>
      <c r="BS116" s="113"/>
      <c r="BT116" s="2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</row>
    <row r="117" spans="1:85" ht="14.25" customHeight="1" thickTop="1" thickBot="1" x14ac:dyDescent="0.3">
      <c r="A117" s="7"/>
      <c r="B117" s="7"/>
      <c r="C117" s="7"/>
      <c r="D117" s="70"/>
      <c r="E117" s="7"/>
      <c r="F117" s="71"/>
      <c r="G117" s="7"/>
      <c r="H117" s="7"/>
      <c r="I117" s="7"/>
      <c r="J117" s="7"/>
      <c r="K117" s="7"/>
      <c r="L117" s="7"/>
      <c r="M117" s="72"/>
      <c r="N117" s="72"/>
      <c r="O117" s="7"/>
      <c r="P117" s="7"/>
      <c r="Q117" s="7"/>
      <c r="R117" s="7"/>
      <c r="S117" s="7"/>
      <c r="T117" s="73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4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2"/>
      <c r="AW117" s="75"/>
      <c r="AX117" s="75"/>
      <c r="AY117" s="75"/>
      <c r="AZ117" s="76"/>
      <c r="BA117" s="77"/>
      <c r="BB117" s="7"/>
      <c r="BC117" s="7"/>
      <c r="BD117" s="7"/>
      <c r="BE117" s="7"/>
      <c r="BF117" s="7"/>
      <c r="BG117" s="7"/>
      <c r="BH117" s="7"/>
      <c r="BI117" s="2"/>
      <c r="BJ117" s="2"/>
      <c r="BK117" s="2"/>
      <c r="BL117" s="113"/>
      <c r="BM117" s="113"/>
      <c r="BN117" s="113"/>
      <c r="BO117" s="113"/>
      <c r="BP117" s="114"/>
      <c r="BQ117" s="114"/>
      <c r="BR117" s="113"/>
      <c r="BS117" s="113"/>
      <c r="BT117" s="2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</row>
    <row r="118" spans="1:85" ht="14.25" customHeight="1" thickTop="1" thickBot="1" x14ac:dyDescent="0.3">
      <c r="A118" s="2" t="s">
        <v>384</v>
      </c>
      <c r="B118" s="2" t="s">
        <v>385</v>
      </c>
      <c r="C118" s="2"/>
      <c r="D118" s="2"/>
      <c r="E118" s="2" t="s">
        <v>121</v>
      </c>
      <c r="F118" s="62" t="s">
        <v>287</v>
      </c>
      <c r="G118" s="2" t="s">
        <v>201</v>
      </c>
      <c r="H118" s="2" t="s">
        <v>231</v>
      </c>
      <c r="I118" s="2" t="s">
        <v>257</v>
      </c>
      <c r="J118" s="2" t="s">
        <v>152</v>
      </c>
      <c r="K118" s="2" t="s">
        <v>386</v>
      </c>
      <c r="L118" s="2"/>
      <c r="M118" s="63" t="s">
        <v>387</v>
      </c>
      <c r="N118" s="63" t="s">
        <v>387</v>
      </c>
      <c r="O118" s="64" t="s">
        <v>387</v>
      </c>
      <c r="P118" s="2" t="s">
        <v>38</v>
      </c>
      <c r="Q118" s="2">
        <v>48</v>
      </c>
      <c r="R118" s="2" t="s">
        <v>116</v>
      </c>
      <c r="S118" s="2" t="s">
        <v>48</v>
      </c>
      <c r="T118" s="2"/>
      <c r="U118" s="2">
        <v>8.6</v>
      </c>
      <c r="V118" s="2" t="s">
        <v>23</v>
      </c>
      <c r="W118" s="2">
        <f>VLOOKUP(V118,Tables!$M$4:$N$7,2,FALSE)</f>
        <v>1000</v>
      </c>
      <c r="X118" s="2">
        <f t="shared" ref="X118:X130" si="239">U118*W118</f>
        <v>8600</v>
      </c>
      <c r="Y118" s="2"/>
      <c r="Z118" s="2" t="str">
        <f t="shared" ref="Z118:Z130" si="240">P118</f>
        <v>EC50</v>
      </c>
      <c r="AA118" s="2">
        <f>VLOOKUP(Z118,Tables!C$5:D$21,2,FALSE)</f>
        <v>5</v>
      </c>
      <c r="AB118" s="2">
        <f t="shared" ref="AB118:AB130" si="241">X118/AA118</f>
        <v>1720</v>
      </c>
      <c r="AC118" s="2" t="str">
        <f t="shared" ref="AC118:AC130" si="242">S118</f>
        <v>Acute</v>
      </c>
      <c r="AD118" s="2">
        <f>VLOOKUP(AC118,Tables!C$24:D$25,2,FALSE)</f>
        <v>2</v>
      </c>
      <c r="AE118" s="2">
        <f t="shared" ref="AE118:AE130" si="243">AB118/AD118</f>
        <v>860</v>
      </c>
      <c r="AF118" s="7"/>
      <c r="AG118" s="8" t="str">
        <f t="shared" ref="AG118:AG130" si="244">F118</f>
        <v>Daphnia magna</v>
      </c>
      <c r="AH118" s="2" t="str">
        <f t="shared" ref="AH118:AH130" si="245">P118</f>
        <v>EC50</v>
      </c>
      <c r="AI118" s="2" t="str">
        <f t="shared" ref="AI118:AI130" si="246">S118</f>
        <v>Acute</v>
      </c>
      <c r="AJ118" s="2"/>
      <c r="AK118" s="2">
        <f>VLOOKUP(SUM(AA118,AD118),Tables!J$5:K$10,2,FALSE)</f>
        <v>4</v>
      </c>
      <c r="AL118" s="65" t="str">
        <f t="shared" ref="AL118:AL130" si="247">IF(AK118=MIN($AK$118:$AK$130),"YES!!!","Reject")</f>
        <v>Reject</v>
      </c>
      <c r="AM118" s="2"/>
      <c r="AN118" s="2"/>
      <c r="AO118" s="2"/>
      <c r="AP118" s="2"/>
      <c r="AQ118" s="2"/>
      <c r="AR118" s="2"/>
      <c r="AS118" s="2"/>
      <c r="AT118" s="2"/>
      <c r="AU118" s="2"/>
      <c r="AV118" s="66" t="s">
        <v>120</v>
      </c>
      <c r="AW118" s="2"/>
      <c r="AX118" s="2"/>
      <c r="AY118" s="2"/>
      <c r="AZ118" s="2"/>
      <c r="BA118" s="67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111"/>
      <c r="BM118" s="115"/>
      <c r="BN118" s="111"/>
      <c r="BO118" s="111"/>
      <c r="BP118" s="111"/>
      <c r="BQ118" s="111"/>
      <c r="BR118" s="111"/>
      <c r="BS118" s="111"/>
      <c r="BT118" s="2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</row>
    <row r="119" spans="1:85" ht="14.25" customHeight="1" thickTop="1" thickBot="1" x14ac:dyDescent="0.3">
      <c r="A119" s="2" t="s">
        <v>384</v>
      </c>
      <c r="B119" s="2" t="s">
        <v>389</v>
      </c>
      <c r="C119" s="2"/>
      <c r="D119" s="2"/>
      <c r="E119" s="2" t="s">
        <v>121</v>
      </c>
      <c r="F119" s="62" t="s">
        <v>287</v>
      </c>
      <c r="G119" s="2" t="s">
        <v>201</v>
      </c>
      <c r="H119" s="2" t="s">
        <v>231</v>
      </c>
      <c r="I119" s="2" t="s">
        <v>257</v>
      </c>
      <c r="J119" s="2" t="s">
        <v>152</v>
      </c>
      <c r="K119" s="2" t="s">
        <v>386</v>
      </c>
      <c r="L119" s="2"/>
      <c r="M119" s="63" t="s">
        <v>387</v>
      </c>
      <c r="N119" s="63" t="s">
        <v>387</v>
      </c>
      <c r="O119" s="64" t="s">
        <v>387</v>
      </c>
      <c r="P119" s="2" t="s">
        <v>33</v>
      </c>
      <c r="Q119" s="2">
        <v>48</v>
      </c>
      <c r="R119" s="2" t="s">
        <v>116</v>
      </c>
      <c r="S119" s="2" t="s">
        <v>48</v>
      </c>
      <c r="T119" s="2"/>
      <c r="U119" s="2">
        <v>3.5</v>
      </c>
      <c r="V119" s="2" t="s">
        <v>23</v>
      </c>
      <c r="W119" s="2">
        <f>VLOOKUP(V119,Tables!$M$4:$N$7,2,FALSE)</f>
        <v>1000</v>
      </c>
      <c r="X119" s="2">
        <f t="shared" si="239"/>
        <v>3500</v>
      </c>
      <c r="Y119" s="2"/>
      <c r="Z119" s="2" t="str">
        <f t="shared" si="240"/>
        <v>LOEC</v>
      </c>
      <c r="AA119" s="2">
        <f>VLOOKUP(Z119,Tables!C$5:D$21,2,FALSE)</f>
        <v>2.5</v>
      </c>
      <c r="AB119" s="2">
        <f t="shared" si="241"/>
        <v>1400</v>
      </c>
      <c r="AC119" s="2" t="str">
        <f t="shared" si="242"/>
        <v>Acute</v>
      </c>
      <c r="AD119" s="2">
        <f>VLOOKUP(AC119,Tables!C$24:D$25,2,FALSE)</f>
        <v>2</v>
      </c>
      <c r="AE119" s="2">
        <f t="shared" si="243"/>
        <v>700</v>
      </c>
      <c r="AF119" s="7"/>
      <c r="AG119" s="8" t="str">
        <f t="shared" si="244"/>
        <v>Daphnia magna</v>
      </c>
      <c r="AH119" s="2" t="str">
        <f t="shared" si="245"/>
        <v>LOEC</v>
      </c>
      <c r="AI119" s="2" t="str">
        <f t="shared" si="246"/>
        <v>Acute</v>
      </c>
      <c r="AJ119" s="2"/>
      <c r="AK119" s="2">
        <f>VLOOKUP(SUM(AA119,AD119),Tables!J$5:K$10,2,FALSE)</f>
        <v>4</v>
      </c>
      <c r="AL119" s="65" t="str">
        <f t="shared" si="247"/>
        <v>Reject</v>
      </c>
      <c r="AM119" s="2"/>
      <c r="AN119" s="2"/>
      <c r="AO119" s="2"/>
      <c r="AP119" s="2"/>
      <c r="AQ119" s="2"/>
      <c r="AR119" s="2"/>
      <c r="AS119" s="2"/>
      <c r="AT119" s="2"/>
      <c r="AU119" s="2"/>
      <c r="AV119" s="66" t="s">
        <v>120</v>
      </c>
      <c r="AW119" s="2"/>
      <c r="AX119" s="2"/>
      <c r="AY119" s="2"/>
      <c r="AZ119" s="2"/>
      <c r="BA119" s="67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111"/>
      <c r="BM119" s="115"/>
      <c r="BN119" s="111"/>
      <c r="BO119" s="111"/>
      <c r="BP119" s="111"/>
      <c r="BQ119" s="111"/>
      <c r="BR119" s="111"/>
      <c r="BS119" s="111"/>
      <c r="BT119" s="111"/>
      <c r="BU119" s="11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</row>
    <row r="120" spans="1:85" ht="14.25" customHeight="1" thickTop="1" thickBot="1" x14ac:dyDescent="0.3">
      <c r="A120" s="2" t="s">
        <v>390</v>
      </c>
      <c r="B120" s="2" t="s">
        <v>391</v>
      </c>
      <c r="C120" s="2"/>
      <c r="D120" s="2"/>
      <c r="E120" s="2" t="s">
        <v>121</v>
      </c>
      <c r="F120" s="62" t="s">
        <v>287</v>
      </c>
      <c r="G120" s="2" t="s">
        <v>201</v>
      </c>
      <c r="H120" s="2" t="s">
        <v>231</v>
      </c>
      <c r="I120" s="2" t="s">
        <v>257</v>
      </c>
      <c r="J120" s="2" t="s">
        <v>152</v>
      </c>
      <c r="K120" s="2" t="s">
        <v>386</v>
      </c>
      <c r="L120" s="2"/>
      <c r="M120" s="63" t="s">
        <v>392</v>
      </c>
      <c r="N120" s="63" t="s">
        <v>392</v>
      </c>
      <c r="O120" s="64" t="s">
        <v>387</v>
      </c>
      <c r="P120" s="2" t="s">
        <v>38</v>
      </c>
      <c r="Q120" s="2">
        <v>48</v>
      </c>
      <c r="R120" s="2" t="s">
        <v>116</v>
      </c>
      <c r="S120" s="2" t="s">
        <v>48</v>
      </c>
      <c r="T120" s="2"/>
      <c r="U120" s="2">
        <v>8.6</v>
      </c>
      <c r="V120" s="2" t="s">
        <v>23</v>
      </c>
      <c r="W120" s="2">
        <f>VLOOKUP(V120,Tables!$M$4:$N$7,2,FALSE)</f>
        <v>1000</v>
      </c>
      <c r="X120" s="2">
        <f t="shared" si="239"/>
        <v>8600</v>
      </c>
      <c r="Y120" s="2"/>
      <c r="Z120" s="2" t="str">
        <f t="shared" si="240"/>
        <v>EC50</v>
      </c>
      <c r="AA120" s="2">
        <f>VLOOKUP(Z120,Tables!C$5:D$21,2,FALSE)</f>
        <v>5</v>
      </c>
      <c r="AB120" s="2">
        <f t="shared" si="241"/>
        <v>1720</v>
      </c>
      <c r="AC120" s="2" t="str">
        <f t="shared" si="242"/>
        <v>Acute</v>
      </c>
      <c r="AD120" s="2">
        <f>VLOOKUP(AC120,Tables!C$24:D$25,2,FALSE)</f>
        <v>2</v>
      </c>
      <c r="AE120" s="2">
        <f t="shared" si="243"/>
        <v>860</v>
      </c>
      <c r="AF120" s="7"/>
      <c r="AG120" s="8" t="str">
        <f t="shared" si="244"/>
        <v>Daphnia magna</v>
      </c>
      <c r="AH120" s="2" t="str">
        <f t="shared" si="245"/>
        <v>EC50</v>
      </c>
      <c r="AI120" s="2" t="str">
        <f t="shared" si="246"/>
        <v>Acute</v>
      </c>
      <c r="AJ120" s="2"/>
      <c r="AK120" s="2">
        <f>VLOOKUP(SUM(AA120,AD120),Tables!J$5:K$10,2,FALSE)</f>
        <v>4</v>
      </c>
      <c r="AL120" s="65" t="str">
        <f t="shared" si="247"/>
        <v>Reject</v>
      </c>
      <c r="AM120" s="2"/>
      <c r="AN120" s="2"/>
      <c r="AO120" s="2"/>
      <c r="AP120" s="2"/>
      <c r="AQ120" s="2"/>
      <c r="AR120" s="2"/>
      <c r="AS120" s="2"/>
      <c r="AT120" s="2"/>
      <c r="AU120" s="2"/>
      <c r="AV120" s="66" t="s">
        <v>120</v>
      </c>
      <c r="AW120" s="2"/>
      <c r="AX120" s="2"/>
      <c r="AY120" s="2"/>
      <c r="AZ120" s="2"/>
      <c r="BA120" s="67"/>
      <c r="BB120" s="2"/>
      <c r="BC120" s="2"/>
      <c r="BD120" s="2"/>
      <c r="BE120" s="2"/>
      <c r="BF120" s="2"/>
      <c r="BG120" s="2"/>
      <c r="BH120" s="2"/>
      <c r="BI120" s="2"/>
      <c r="BJ120" s="75"/>
      <c r="BK120" s="2"/>
      <c r="BL120" s="111"/>
      <c r="BM120" s="115"/>
      <c r="BN120" s="111"/>
      <c r="BO120" s="111"/>
      <c r="BP120" s="111"/>
      <c r="BQ120" s="111"/>
      <c r="BR120" s="111"/>
      <c r="BS120" s="111"/>
      <c r="BT120" s="111"/>
      <c r="BU120" s="11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</row>
    <row r="121" spans="1:85" ht="14.25" customHeight="1" thickTop="1" thickBot="1" x14ac:dyDescent="0.3">
      <c r="A121" s="2" t="s">
        <v>393</v>
      </c>
      <c r="B121" s="2" t="s">
        <v>394</v>
      </c>
      <c r="C121" s="2"/>
      <c r="D121" s="2"/>
      <c r="E121" s="2" t="s">
        <v>121</v>
      </c>
      <c r="F121" s="62" t="s">
        <v>287</v>
      </c>
      <c r="G121" s="2" t="s">
        <v>201</v>
      </c>
      <c r="H121" s="2" t="s">
        <v>231</v>
      </c>
      <c r="I121" s="2" t="s">
        <v>257</v>
      </c>
      <c r="J121" s="2" t="s">
        <v>152</v>
      </c>
      <c r="K121" s="2" t="s">
        <v>395</v>
      </c>
      <c r="L121" s="2"/>
      <c r="M121" s="63" t="s">
        <v>396</v>
      </c>
      <c r="N121" s="63" t="s">
        <v>259</v>
      </c>
      <c r="O121" s="64" t="s">
        <v>397</v>
      </c>
      <c r="P121" s="2" t="s">
        <v>27</v>
      </c>
      <c r="Q121" s="2">
        <v>6</v>
      </c>
      <c r="R121" s="2" t="s">
        <v>156</v>
      </c>
      <c r="S121" s="2" t="s">
        <v>48</v>
      </c>
      <c r="T121" s="2"/>
      <c r="U121" s="2">
        <v>100</v>
      </c>
      <c r="V121" s="2" t="s">
        <v>17</v>
      </c>
      <c r="W121" s="2">
        <f>VLOOKUP(V121,Tables!$M$4:$N$7,2,FALSE)</f>
        <v>1</v>
      </c>
      <c r="X121" s="2">
        <f t="shared" si="239"/>
        <v>100</v>
      </c>
      <c r="Y121" s="2"/>
      <c r="Z121" s="2" t="str">
        <f t="shared" si="240"/>
        <v>NOEC</v>
      </c>
      <c r="AA121" s="2">
        <f>VLOOKUP(Z121,Tables!C$5:D$21,2,FALSE)</f>
        <v>1</v>
      </c>
      <c r="AB121" s="2">
        <f t="shared" si="241"/>
        <v>100</v>
      </c>
      <c r="AC121" s="2" t="str">
        <f t="shared" si="242"/>
        <v>Acute</v>
      </c>
      <c r="AD121" s="2">
        <f>VLOOKUP(AC121,Tables!C$24:D$25,2,FALSE)</f>
        <v>2</v>
      </c>
      <c r="AE121" s="2">
        <f t="shared" si="243"/>
        <v>50</v>
      </c>
      <c r="AF121" s="7"/>
      <c r="AG121" s="8" t="str">
        <f t="shared" si="244"/>
        <v>Daphnia magna</v>
      </c>
      <c r="AH121" s="2" t="str">
        <f t="shared" si="245"/>
        <v>NOEC</v>
      </c>
      <c r="AI121" s="2" t="str">
        <f t="shared" si="246"/>
        <v>Acute</v>
      </c>
      <c r="AJ121" s="2"/>
      <c r="AK121" s="2">
        <f>VLOOKUP(SUM(AA121,AD121),Tables!J$5:K$10,2,FALSE)</f>
        <v>3</v>
      </c>
      <c r="AL121" s="65" t="str">
        <f t="shared" si="247"/>
        <v>Reject</v>
      </c>
      <c r="AM121" s="2"/>
      <c r="AN121" s="2"/>
      <c r="AO121" s="2"/>
      <c r="AP121" s="2"/>
      <c r="AQ121" s="2"/>
      <c r="AR121" s="2"/>
      <c r="AS121" s="2"/>
      <c r="AT121" s="2"/>
      <c r="AU121" s="2"/>
      <c r="AV121" s="66" t="s">
        <v>120</v>
      </c>
      <c r="AW121" s="2"/>
      <c r="AX121" s="2"/>
      <c r="AY121" s="2"/>
      <c r="AZ121" s="2"/>
      <c r="BA121" s="67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116"/>
      <c r="BM121" s="117"/>
      <c r="BN121" s="116"/>
      <c r="BO121" s="116"/>
      <c r="BP121" s="116"/>
      <c r="BQ121" s="116"/>
      <c r="BR121" s="116"/>
      <c r="BS121" s="116"/>
      <c r="BT121" s="111"/>
      <c r="BU121" s="11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</row>
    <row r="122" spans="1:85" ht="14.25" customHeight="1" thickTop="1" thickBot="1" x14ac:dyDescent="0.3">
      <c r="A122" s="2" t="s">
        <v>393</v>
      </c>
      <c r="B122" s="2" t="s">
        <v>398</v>
      </c>
      <c r="C122" s="2"/>
      <c r="D122" s="2"/>
      <c r="E122" s="2" t="s">
        <v>121</v>
      </c>
      <c r="F122" s="62" t="s">
        <v>287</v>
      </c>
      <c r="G122" s="2" t="s">
        <v>201</v>
      </c>
      <c r="H122" s="2" t="s">
        <v>231</v>
      </c>
      <c r="I122" s="2" t="s">
        <v>257</v>
      </c>
      <c r="J122" s="2" t="s">
        <v>152</v>
      </c>
      <c r="K122" s="2" t="s">
        <v>395</v>
      </c>
      <c r="L122" s="2"/>
      <c r="M122" s="63" t="s">
        <v>399</v>
      </c>
      <c r="N122" s="63" t="s">
        <v>190</v>
      </c>
      <c r="O122" s="64" t="s">
        <v>190</v>
      </c>
      <c r="P122" s="2" t="s">
        <v>27</v>
      </c>
      <c r="Q122" s="2">
        <v>6</v>
      </c>
      <c r="R122" s="2" t="s">
        <v>156</v>
      </c>
      <c r="S122" s="2" t="s">
        <v>48</v>
      </c>
      <c r="T122" s="2"/>
      <c r="U122" s="2">
        <v>100</v>
      </c>
      <c r="V122" s="2" t="s">
        <v>17</v>
      </c>
      <c r="W122" s="2">
        <f>VLOOKUP(V122,Tables!$M$4:$N$7,2,FALSE)</f>
        <v>1</v>
      </c>
      <c r="X122" s="2">
        <f t="shared" si="239"/>
        <v>100</v>
      </c>
      <c r="Y122" s="2"/>
      <c r="Z122" s="2" t="str">
        <f t="shared" si="240"/>
        <v>NOEC</v>
      </c>
      <c r="AA122" s="2">
        <f>VLOOKUP(Z122,Tables!C$5:D$21,2,FALSE)</f>
        <v>1</v>
      </c>
      <c r="AB122" s="2">
        <f t="shared" si="241"/>
        <v>100</v>
      </c>
      <c r="AC122" s="2" t="str">
        <f t="shared" si="242"/>
        <v>Acute</v>
      </c>
      <c r="AD122" s="2">
        <f>VLOOKUP(AC122,Tables!C$24:D$25,2,FALSE)</f>
        <v>2</v>
      </c>
      <c r="AE122" s="2">
        <f t="shared" si="243"/>
        <v>50</v>
      </c>
      <c r="AF122" s="7"/>
      <c r="AG122" s="8" t="str">
        <f t="shared" si="244"/>
        <v>Daphnia magna</v>
      </c>
      <c r="AH122" s="2" t="str">
        <f t="shared" si="245"/>
        <v>NOEC</v>
      </c>
      <c r="AI122" s="2" t="str">
        <f t="shared" si="246"/>
        <v>Acute</v>
      </c>
      <c r="AJ122" s="2"/>
      <c r="AK122" s="2">
        <f>VLOOKUP(SUM(AA122,AD122),Tables!J$5:K$10,2,FALSE)</f>
        <v>3</v>
      </c>
      <c r="AL122" s="65" t="str">
        <f t="shared" si="247"/>
        <v>Reject</v>
      </c>
      <c r="AM122" s="2"/>
      <c r="AN122" s="2"/>
      <c r="AO122" s="2"/>
      <c r="AP122" s="2"/>
      <c r="AQ122" s="2"/>
      <c r="AR122" s="2"/>
      <c r="AS122" s="2"/>
      <c r="AT122" s="2"/>
      <c r="AU122" s="2"/>
      <c r="AV122" s="66" t="s">
        <v>120</v>
      </c>
      <c r="AW122" s="2"/>
      <c r="AX122" s="2"/>
      <c r="AY122" s="2"/>
      <c r="AZ122" s="2"/>
      <c r="BA122" s="67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111"/>
      <c r="BM122" s="115"/>
      <c r="BN122" s="111"/>
      <c r="BO122" s="111"/>
      <c r="BP122" s="111"/>
      <c r="BQ122" s="111"/>
      <c r="BR122" s="111"/>
      <c r="BS122" s="111"/>
      <c r="BT122" s="111"/>
      <c r="BU122" s="11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</row>
    <row r="123" spans="1:85" ht="14.25" customHeight="1" thickTop="1" thickBot="1" x14ac:dyDescent="0.3">
      <c r="A123" s="2" t="s">
        <v>393</v>
      </c>
      <c r="B123" s="2" t="s">
        <v>400</v>
      </c>
      <c r="C123" s="2"/>
      <c r="D123" s="2"/>
      <c r="E123" s="2" t="s">
        <v>121</v>
      </c>
      <c r="F123" s="62" t="s">
        <v>287</v>
      </c>
      <c r="G123" s="2" t="s">
        <v>201</v>
      </c>
      <c r="H123" s="2" t="s">
        <v>231</v>
      </c>
      <c r="I123" s="2" t="s">
        <v>257</v>
      </c>
      <c r="J123" s="2" t="s">
        <v>152</v>
      </c>
      <c r="K123" s="2" t="s">
        <v>401</v>
      </c>
      <c r="L123" s="2"/>
      <c r="M123" s="63" t="s">
        <v>399</v>
      </c>
      <c r="N123" s="63" t="s">
        <v>190</v>
      </c>
      <c r="O123" s="64" t="s">
        <v>190</v>
      </c>
      <c r="P123" s="2" t="s">
        <v>27</v>
      </c>
      <c r="Q123" s="2">
        <v>6</v>
      </c>
      <c r="R123" s="2" t="s">
        <v>156</v>
      </c>
      <c r="S123" s="2" t="s">
        <v>48</v>
      </c>
      <c r="T123" s="2"/>
      <c r="U123" s="2">
        <v>100</v>
      </c>
      <c r="V123" s="2" t="s">
        <v>17</v>
      </c>
      <c r="W123" s="2">
        <f>VLOOKUP(V123,Tables!$M$4:$N$7,2,FALSE)</f>
        <v>1</v>
      </c>
      <c r="X123" s="2">
        <f t="shared" si="239"/>
        <v>100</v>
      </c>
      <c r="Y123" s="2"/>
      <c r="Z123" s="2" t="str">
        <f t="shared" si="240"/>
        <v>NOEC</v>
      </c>
      <c r="AA123" s="2">
        <f>VLOOKUP(Z123,Tables!C$5:D$21,2,FALSE)</f>
        <v>1</v>
      </c>
      <c r="AB123" s="2">
        <f t="shared" si="241"/>
        <v>100</v>
      </c>
      <c r="AC123" s="2" t="str">
        <f t="shared" si="242"/>
        <v>Acute</v>
      </c>
      <c r="AD123" s="2">
        <f>VLOOKUP(AC123,Tables!C$24:D$25,2,FALSE)</f>
        <v>2</v>
      </c>
      <c r="AE123" s="2">
        <f t="shared" si="243"/>
        <v>50</v>
      </c>
      <c r="AF123" s="7"/>
      <c r="AG123" s="8" t="str">
        <f t="shared" si="244"/>
        <v>Daphnia magna</v>
      </c>
      <c r="AH123" s="2" t="str">
        <f t="shared" si="245"/>
        <v>NOEC</v>
      </c>
      <c r="AI123" s="2" t="str">
        <f t="shared" si="246"/>
        <v>Acute</v>
      </c>
      <c r="AJ123" s="2"/>
      <c r="AK123" s="2">
        <f>VLOOKUP(SUM(AA123,AD123),Tables!J$5:K$10,2,FALSE)</f>
        <v>3</v>
      </c>
      <c r="AL123" s="65" t="str">
        <f t="shared" si="247"/>
        <v>Reject</v>
      </c>
      <c r="AM123" s="2"/>
      <c r="AN123" s="2"/>
      <c r="AO123" s="2"/>
      <c r="AP123" s="2"/>
      <c r="AQ123" s="2"/>
      <c r="AR123" s="2"/>
      <c r="AS123" s="2"/>
      <c r="AT123" s="2"/>
      <c r="AU123" s="2"/>
      <c r="AV123" s="66" t="s">
        <v>120</v>
      </c>
      <c r="AW123" s="2"/>
      <c r="AX123" s="2"/>
      <c r="AY123" s="2"/>
      <c r="AZ123" s="2"/>
      <c r="BA123" s="67"/>
      <c r="BB123" s="2"/>
      <c r="BC123" s="2"/>
      <c r="BD123" s="2"/>
      <c r="BE123" s="2"/>
      <c r="BF123" s="2"/>
      <c r="BG123" s="2"/>
      <c r="BH123" s="2"/>
      <c r="BI123" s="75"/>
      <c r="BJ123" s="2"/>
      <c r="BK123" s="2"/>
      <c r="BL123" s="111"/>
      <c r="BM123" s="115"/>
      <c r="BN123" s="111"/>
      <c r="BO123" s="111"/>
      <c r="BP123" s="111"/>
      <c r="BQ123" s="111"/>
      <c r="BR123" s="111"/>
      <c r="BS123" s="111"/>
      <c r="BT123" s="111"/>
      <c r="BU123" s="11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</row>
    <row r="124" spans="1:85" ht="14.25" customHeight="1" thickTop="1" thickBot="1" x14ac:dyDescent="0.3">
      <c r="A124" s="2" t="s">
        <v>393</v>
      </c>
      <c r="B124" s="2" t="s">
        <v>402</v>
      </c>
      <c r="C124" s="2"/>
      <c r="D124" s="2"/>
      <c r="E124" s="2" t="s">
        <v>121</v>
      </c>
      <c r="F124" s="62" t="s">
        <v>287</v>
      </c>
      <c r="G124" s="2" t="s">
        <v>201</v>
      </c>
      <c r="H124" s="2" t="s">
        <v>231</v>
      </c>
      <c r="I124" s="2" t="s">
        <v>257</v>
      </c>
      <c r="J124" s="2" t="s">
        <v>152</v>
      </c>
      <c r="K124" s="2" t="s">
        <v>401</v>
      </c>
      <c r="L124" s="2"/>
      <c r="M124" s="63" t="s">
        <v>403</v>
      </c>
      <c r="N124" s="63" t="s">
        <v>259</v>
      </c>
      <c r="O124" s="64" t="s">
        <v>404</v>
      </c>
      <c r="P124" s="2" t="s">
        <v>27</v>
      </c>
      <c r="Q124" s="2">
        <v>6</v>
      </c>
      <c r="R124" s="2" t="s">
        <v>156</v>
      </c>
      <c r="S124" s="2" t="s">
        <v>48</v>
      </c>
      <c r="T124" s="2"/>
      <c r="U124" s="2">
        <v>100</v>
      </c>
      <c r="V124" s="2" t="s">
        <v>17</v>
      </c>
      <c r="W124" s="2">
        <f>VLOOKUP(V124,Tables!$M$4:$N$7,2,FALSE)</f>
        <v>1</v>
      </c>
      <c r="X124" s="2">
        <f t="shared" si="239"/>
        <v>100</v>
      </c>
      <c r="Y124" s="2"/>
      <c r="Z124" s="2" t="str">
        <f t="shared" si="240"/>
        <v>NOEC</v>
      </c>
      <c r="AA124" s="2">
        <f>VLOOKUP(Z124,Tables!C$5:D$21,2,FALSE)</f>
        <v>1</v>
      </c>
      <c r="AB124" s="2">
        <f t="shared" si="241"/>
        <v>100</v>
      </c>
      <c r="AC124" s="2" t="str">
        <f t="shared" si="242"/>
        <v>Acute</v>
      </c>
      <c r="AD124" s="2">
        <f>VLOOKUP(AC124,Tables!C$24:D$25,2,FALSE)</f>
        <v>2</v>
      </c>
      <c r="AE124" s="2">
        <f t="shared" si="243"/>
        <v>50</v>
      </c>
      <c r="AF124" s="7"/>
      <c r="AG124" s="8" t="str">
        <f t="shared" si="244"/>
        <v>Daphnia magna</v>
      </c>
      <c r="AH124" s="2" t="str">
        <f t="shared" si="245"/>
        <v>NOEC</v>
      </c>
      <c r="AI124" s="2" t="str">
        <f t="shared" si="246"/>
        <v>Acute</v>
      </c>
      <c r="AJ124" s="2"/>
      <c r="AK124" s="2">
        <f>VLOOKUP(SUM(AA124,AD124),Tables!J$5:K$10,2,FALSE)</f>
        <v>3</v>
      </c>
      <c r="AL124" s="65" t="str">
        <f t="shared" si="247"/>
        <v>Reject</v>
      </c>
      <c r="AM124" s="2"/>
      <c r="AN124" s="2"/>
      <c r="AO124" s="2"/>
      <c r="AP124" s="2"/>
      <c r="AQ124" s="2"/>
      <c r="AR124" s="2"/>
      <c r="AS124" s="2"/>
      <c r="AT124" s="2"/>
      <c r="AU124" s="2"/>
      <c r="AV124" s="66" t="s">
        <v>120</v>
      </c>
      <c r="AW124" s="2"/>
      <c r="AX124" s="2"/>
      <c r="AY124" s="2"/>
      <c r="AZ124" s="2"/>
      <c r="BA124" s="67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111"/>
      <c r="BM124" s="115"/>
      <c r="BN124" s="111"/>
      <c r="BO124" s="111"/>
      <c r="BP124" s="111"/>
      <c r="BQ124" s="111"/>
      <c r="BR124" s="111"/>
      <c r="BS124" s="111"/>
      <c r="BT124" s="111"/>
      <c r="BU124" s="11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</row>
    <row r="125" spans="1:85" ht="14.25" customHeight="1" thickTop="1" thickBot="1" x14ac:dyDescent="0.3">
      <c r="A125" s="2" t="s">
        <v>393</v>
      </c>
      <c r="B125" s="2" t="s">
        <v>405</v>
      </c>
      <c r="C125" s="2"/>
      <c r="D125" s="2"/>
      <c r="E125" s="2" t="s">
        <v>121</v>
      </c>
      <c r="F125" s="62" t="s">
        <v>287</v>
      </c>
      <c r="G125" s="2" t="s">
        <v>201</v>
      </c>
      <c r="H125" s="2" t="s">
        <v>231</v>
      </c>
      <c r="I125" s="2" t="s">
        <v>257</v>
      </c>
      <c r="J125" s="2" t="s">
        <v>152</v>
      </c>
      <c r="K125" s="2" t="s">
        <v>401</v>
      </c>
      <c r="L125" s="2"/>
      <c r="M125" s="63" t="s">
        <v>406</v>
      </c>
      <c r="N125" s="63" t="s">
        <v>407</v>
      </c>
      <c r="O125" s="64" t="s">
        <v>408</v>
      </c>
      <c r="P125" s="2" t="s">
        <v>27</v>
      </c>
      <c r="Q125" s="2">
        <v>6</v>
      </c>
      <c r="R125" s="2" t="s">
        <v>156</v>
      </c>
      <c r="S125" s="2" t="s">
        <v>48</v>
      </c>
      <c r="T125" s="2"/>
      <c r="U125" s="2">
        <v>100</v>
      </c>
      <c r="V125" s="2" t="s">
        <v>17</v>
      </c>
      <c r="W125" s="2">
        <f>VLOOKUP(V125,Tables!$M$4:$N$7,2,FALSE)</f>
        <v>1</v>
      </c>
      <c r="X125" s="2">
        <f t="shared" si="239"/>
        <v>100</v>
      </c>
      <c r="Y125" s="2"/>
      <c r="Z125" s="2" t="str">
        <f t="shared" si="240"/>
        <v>NOEC</v>
      </c>
      <c r="AA125" s="2">
        <f>VLOOKUP(Z125,Tables!C$5:D$21,2,FALSE)</f>
        <v>1</v>
      </c>
      <c r="AB125" s="2">
        <f t="shared" si="241"/>
        <v>100</v>
      </c>
      <c r="AC125" s="2" t="str">
        <f t="shared" si="242"/>
        <v>Acute</v>
      </c>
      <c r="AD125" s="2">
        <f>VLOOKUP(AC125,Tables!C$24:D$25,2,FALSE)</f>
        <v>2</v>
      </c>
      <c r="AE125" s="2">
        <f t="shared" si="243"/>
        <v>50</v>
      </c>
      <c r="AF125" s="7"/>
      <c r="AG125" s="8" t="str">
        <f t="shared" si="244"/>
        <v>Daphnia magna</v>
      </c>
      <c r="AH125" s="2" t="str">
        <f t="shared" si="245"/>
        <v>NOEC</v>
      </c>
      <c r="AI125" s="2" t="str">
        <f t="shared" si="246"/>
        <v>Acute</v>
      </c>
      <c r="AJ125" s="2"/>
      <c r="AK125" s="2">
        <f>VLOOKUP(SUM(AA125,AD125),Tables!J$5:K$10,2,FALSE)</f>
        <v>3</v>
      </c>
      <c r="AL125" s="65" t="str">
        <f t="shared" si="247"/>
        <v>Reject</v>
      </c>
      <c r="AM125" s="2"/>
      <c r="AN125" s="2"/>
      <c r="AO125" s="2"/>
      <c r="AP125" s="2"/>
      <c r="AQ125" s="2"/>
      <c r="AR125" s="2"/>
      <c r="AS125" s="2"/>
      <c r="AT125" s="2"/>
      <c r="AU125" s="2"/>
      <c r="AV125" s="66" t="s">
        <v>120</v>
      </c>
      <c r="AW125" s="2"/>
      <c r="AX125" s="2"/>
      <c r="AY125" s="2"/>
      <c r="AZ125" s="2"/>
      <c r="BA125" s="67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116"/>
      <c r="BM125" s="117"/>
      <c r="BN125" s="116"/>
      <c r="BO125" s="116"/>
      <c r="BP125" s="116"/>
      <c r="BQ125" s="116"/>
      <c r="BR125" s="116"/>
      <c r="BS125" s="116"/>
      <c r="BT125" s="111"/>
      <c r="BU125" s="11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</row>
    <row r="126" spans="1:85" ht="14.25" customHeight="1" thickTop="1" thickBot="1" x14ac:dyDescent="0.3">
      <c r="A126" s="2">
        <v>24156</v>
      </c>
      <c r="B126" s="2" t="s">
        <v>409</v>
      </c>
      <c r="C126" s="2"/>
      <c r="D126" s="2"/>
      <c r="E126" s="2" t="s">
        <v>121</v>
      </c>
      <c r="F126" s="62" t="s">
        <v>287</v>
      </c>
      <c r="G126" s="2" t="s">
        <v>201</v>
      </c>
      <c r="H126" s="2" t="s">
        <v>231</v>
      </c>
      <c r="I126" s="2" t="s">
        <v>257</v>
      </c>
      <c r="J126" s="2" t="s">
        <v>152</v>
      </c>
      <c r="K126" s="2" t="s">
        <v>211</v>
      </c>
      <c r="L126" s="2"/>
      <c r="M126" s="63" t="s">
        <v>410</v>
      </c>
      <c r="N126" s="63" t="s">
        <v>410</v>
      </c>
      <c r="O126" s="64" t="s">
        <v>411</v>
      </c>
      <c r="P126" s="2" t="s">
        <v>33</v>
      </c>
      <c r="Q126" s="2">
        <v>21</v>
      </c>
      <c r="R126" s="2" t="s">
        <v>156</v>
      </c>
      <c r="S126" s="2" t="s">
        <v>47</v>
      </c>
      <c r="T126" s="2"/>
      <c r="U126" s="2">
        <v>0.113</v>
      </c>
      <c r="V126" s="2" t="s">
        <v>26</v>
      </c>
      <c r="W126" s="2">
        <f>VLOOKUP(V126,Tables!$M$5:$N$8,2,FALSE)</f>
        <v>1000</v>
      </c>
      <c r="X126" s="124">
        <f t="shared" si="239"/>
        <v>113</v>
      </c>
      <c r="Y126" s="2"/>
      <c r="Z126" s="2" t="str">
        <f t="shared" si="240"/>
        <v>LOEC</v>
      </c>
      <c r="AA126" s="2">
        <f>VLOOKUP(Z126,Tables!C$5:D$21,2,FALSE)</f>
        <v>2.5</v>
      </c>
      <c r="AB126" s="2">
        <f t="shared" si="241"/>
        <v>45.2</v>
      </c>
      <c r="AC126" s="2" t="str">
        <f t="shared" si="242"/>
        <v>Chronic</v>
      </c>
      <c r="AD126" s="2">
        <f>VLOOKUP(AC126,Tables!C$24:D$25,2,FALSE)</f>
        <v>1</v>
      </c>
      <c r="AE126" s="2">
        <f t="shared" si="243"/>
        <v>45.2</v>
      </c>
      <c r="AF126" s="7"/>
      <c r="AG126" s="8" t="str">
        <f t="shared" si="244"/>
        <v>Daphnia magna</v>
      </c>
      <c r="AH126" s="2" t="str">
        <f t="shared" si="245"/>
        <v>LOEC</v>
      </c>
      <c r="AI126" s="2" t="str">
        <f t="shared" si="246"/>
        <v>Chronic</v>
      </c>
      <c r="AJ126" s="2"/>
      <c r="AK126" s="2">
        <f>VLOOKUP(SUM(AA126,AD126),Tables!J$5:K$10,2,FALSE)</f>
        <v>2</v>
      </c>
      <c r="AL126" s="65" t="str">
        <f t="shared" si="247"/>
        <v>Reject</v>
      </c>
      <c r="AM126" s="2"/>
      <c r="AN126" s="2"/>
      <c r="AO126" s="2"/>
      <c r="AP126" s="2"/>
      <c r="AQ126" s="2"/>
      <c r="AR126" s="2"/>
      <c r="AS126" s="2"/>
      <c r="AT126" s="2"/>
      <c r="AU126" s="2"/>
      <c r="AV126" s="66" t="s">
        <v>120</v>
      </c>
      <c r="AW126" s="2"/>
      <c r="AX126" s="2"/>
      <c r="AY126" s="2"/>
      <c r="AZ126" s="2"/>
      <c r="BA126" s="67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111"/>
      <c r="BM126" s="115"/>
      <c r="BN126" s="111"/>
      <c r="BO126" s="111"/>
      <c r="BP126" s="111"/>
      <c r="BQ126" s="111"/>
      <c r="BR126" s="111"/>
      <c r="BS126" s="111"/>
      <c r="BT126" s="111"/>
      <c r="BU126" s="11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</row>
    <row r="127" spans="1:85" ht="14.25" customHeight="1" thickTop="1" thickBot="1" x14ac:dyDescent="0.3">
      <c r="A127" s="2">
        <v>12241</v>
      </c>
      <c r="B127" s="2" t="s">
        <v>412</v>
      </c>
      <c r="C127" s="2"/>
      <c r="D127" s="2"/>
      <c r="E127" s="2" t="s">
        <v>121</v>
      </c>
      <c r="F127" s="62" t="s">
        <v>287</v>
      </c>
      <c r="G127" s="2" t="s">
        <v>201</v>
      </c>
      <c r="H127" s="2" t="s">
        <v>231</v>
      </c>
      <c r="I127" s="2" t="s">
        <v>257</v>
      </c>
      <c r="J127" s="2" t="s">
        <v>152</v>
      </c>
      <c r="K127" s="2" t="s">
        <v>211</v>
      </c>
      <c r="L127" s="2"/>
      <c r="M127" s="63" t="s">
        <v>410</v>
      </c>
      <c r="N127" s="63" t="s">
        <v>410</v>
      </c>
      <c r="O127" s="64" t="s">
        <v>411</v>
      </c>
      <c r="P127" s="2" t="s">
        <v>33</v>
      </c>
      <c r="Q127" s="2">
        <v>28</v>
      </c>
      <c r="R127" s="2" t="s">
        <v>156</v>
      </c>
      <c r="S127" s="2" t="s">
        <v>47</v>
      </c>
      <c r="T127" s="2"/>
      <c r="U127" s="2">
        <v>0.2</v>
      </c>
      <c r="V127" s="2" t="s">
        <v>26</v>
      </c>
      <c r="W127" s="2">
        <f>VLOOKUP(V127,Tables!$M$5:$N$8,2,FALSE)</f>
        <v>1000</v>
      </c>
      <c r="X127" s="124">
        <f t="shared" si="239"/>
        <v>200</v>
      </c>
      <c r="Y127" s="2"/>
      <c r="Z127" s="2" t="str">
        <f t="shared" si="240"/>
        <v>LOEC</v>
      </c>
      <c r="AA127" s="2">
        <f>VLOOKUP(Z127,Tables!C$5:D$21,2,FALSE)</f>
        <v>2.5</v>
      </c>
      <c r="AB127" s="2">
        <f t="shared" si="241"/>
        <v>80</v>
      </c>
      <c r="AC127" s="2" t="str">
        <f t="shared" si="242"/>
        <v>Chronic</v>
      </c>
      <c r="AD127" s="2">
        <f>VLOOKUP(AC127,Tables!C$24:D$25,2,FALSE)</f>
        <v>1</v>
      </c>
      <c r="AE127" s="2">
        <f t="shared" si="243"/>
        <v>80</v>
      </c>
      <c r="AF127" s="7"/>
      <c r="AG127" s="8" t="str">
        <f t="shared" si="244"/>
        <v>Daphnia magna</v>
      </c>
      <c r="AH127" s="2" t="str">
        <f t="shared" si="245"/>
        <v>LOEC</v>
      </c>
      <c r="AI127" s="2" t="str">
        <f t="shared" si="246"/>
        <v>Chronic</v>
      </c>
      <c r="AJ127" s="2"/>
      <c r="AK127" s="2">
        <f>VLOOKUP(SUM(AA127,AD127),Tables!J$5:K$10,2,FALSE)</f>
        <v>2</v>
      </c>
      <c r="AL127" s="65" t="str">
        <f t="shared" si="247"/>
        <v>Reject</v>
      </c>
      <c r="AM127" s="2"/>
      <c r="AN127" s="2"/>
      <c r="AO127" s="2"/>
      <c r="AP127" s="2"/>
      <c r="AQ127" s="2"/>
      <c r="AR127" s="2"/>
      <c r="AS127" s="2"/>
      <c r="AT127" s="2"/>
      <c r="AU127" s="2"/>
      <c r="AV127" s="66" t="s">
        <v>120</v>
      </c>
      <c r="AW127" s="2"/>
      <c r="AX127" s="2"/>
      <c r="AY127" s="2"/>
      <c r="AZ127" s="2"/>
      <c r="BA127" s="67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111"/>
      <c r="BM127" s="115"/>
      <c r="BN127" s="111"/>
      <c r="BO127" s="111"/>
      <c r="BP127" s="111"/>
      <c r="BQ127" s="111"/>
      <c r="BR127" s="111"/>
      <c r="BS127" s="118"/>
      <c r="BT127" s="111"/>
      <c r="BU127" s="11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</row>
    <row r="128" spans="1:85" ht="14.25" customHeight="1" thickTop="1" thickBot="1" x14ac:dyDescent="0.3">
      <c r="A128" s="2">
        <v>24156</v>
      </c>
      <c r="B128" s="2" t="s">
        <v>409</v>
      </c>
      <c r="C128" s="2"/>
      <c r="D128" s="2"/>
      <c r="E128" s="2" t="s">
        <v>121</v>
      </c>
      <c r="F128" s="62" t="s">
        <v>287</v>
      </c>
      <c r="G128" s="2" t="s">
        <v>201</v>
      </c>
      <c r="H128" s="2" t="s">
        <v>231</v>
      </c>
      <c r="I128" s="2" t="s">
        <v>257</v>
      </c>
      <c r="J128" s="2" t="s">
        <v>152</v>
      </c>
      <c r="K128" s="2" t="s">
        <v>211</v>
      </c>
      <c r="L128" s="2"/>
      <c r="M128" s="63" t="s">
        <v>410</v>
      </c>
      <c r="N128" s="63" t="s">
        <v>410</v>
      </c>
      <c r="O128" s="64" t="s">
        <v>411</v>
      </c>
      <c r="P128" s="2" t="s">
        <v>24</v>
      </c>
      <c r="Q128" s="2">
        <v>21</v>
      </c>
      <c r="R128" s="2" t="s">
        <v>156</v>
      </c>
      <c r="S128" s="2" t="s">
        <v>47</v>
      </c>
      <c r="T128" s="2"/>
      <c r="U128" s="2">
        <v>5.7000000000000002E-2</v>
      </c>
      <c r="V128" s="2" t="s">
        <v>26</v>
      </c>
      <c r="W128" s="2">
        <f>VLOOKUP(V128,Tables!$M$5:$N$8,2,FALSE)</f>
        <v>1000</v>
      </c>
      <c r="X128" s="124">
        <f t="shared" si="239"/>
        <v>57</v>
      </c>
      <c r="Y128" s="2"/>
      <c r="Z128" s="2" t="str">
        <f t="shared" si="240"/>
        <v>NOEL</v>
      </c>
      <c r="AA128" s="2">
        <f>VLOOKUP(Z128,Tables!C$5:D$21,2,FALSE)</f>
        <v>1</v>
      </c>
      <c r="AB128" s="2">
        <f t="shared" si="241"/>
        <v>57</v>
      </c>
      <c r="AC128" s="2" t="str">
        <f t="shared" si="242"/>
        <v>Chronic</v>
      </c>
      <c r="AD128" s="2">
        <f>VLOOKUP(AC128,Tables!C$24:D$25,2,FALSE)</f>
        <v>1</v>
      </c>
      <c r="AE128" s="2">
        <f t="shared" si="243"/>
        <v>57</v>
      </c>
      <c r="AF128" s="7"/>
      <c r="AG128" s="8" t="str">
        <f t="shared" si="244"/>
        <v>Daphnia magna</v>
      </c>
      <c r="AH128" s="2" t="str">
        <f t="shared" si="245"/>
        <v>NOEL</v>
      </c>
      <c r="AI128" s="2" t="str">
        <f t="shared" si="246"/>
        <v>Chronic</v>
      </c>
      <c r="AJ128" s="2"/>
      <c r="AK128" s="2">
        <f>VLOOKUP(SUM(AA128,AD128),Tables!J$5:K$10,2,FALSE)</f>
        <v>1</v>
      </c>
      <c r="AL128" s="65" t="str">
        <f t="shared" si="247"/>
        <v>YES!!!</v>
      </c>
      <c r="AM128" s="3" t="str">
        <f t="shared" ref="AM128:AM129" si="248">O128</f>
        <v>Body length/Dry weight</v>
      </c>
      <c r="AN128" s="2" t="s">
        <v>118</v>
      </c>
      <c r="AO128" s="2" t="str">
        <f t="shared" ref="AO128:AO129" si="249">CONCATENATE(Q128," ",R128)</f>
        <v>21 Day</v>
      </c>
      <c r="AP128" s="2" t="s">
        <v>119</v>
      </c>
      <c r="AQ128" s="2"/>
      <c r="AR128" s="2">
        <f t="shared" ref="AR128:AR129" si="250">AE128</f>
        <v>57</v>
      </c>
      <c r="AS128" s="2">
        <f t="shared" ref="AS128:AS129" si="251">GEOMEAN(AR128)</f>
        <v>57</v>
      </c>
      <c r="AT128" s="3">
        <f>MIN(AS128:AS129)</f>
        <v>57</v>
      </c>
      <c r="AU128" s="3">
        <f>MIN(AT128)</f>
        <v>57</v>
      </c>
      <c r="AV128" s="66" t="s">
        <v>120</v>
      </c>
      <c r="AW128" s="2"/>
      <c r="AX128" s="2"/>
      <c r="AY128" s="2"/>
      <c r="AZ128" s="2" t="str">
        <f>I128</f>
        <v>Microinvertebrate</v>
      </c>
      <c r="BA128" s="67" t="str">
        <f t="shared" ref="BA128:BC128" si="252">F128</f>
        <v>Daphnia magna</v>
      </c>
      <c r="BB128" s="2" t="str">
        <f t="shared" si="252"/>
        <v>Arthropoda</v>
      </c>
      <c r="BC128" s="2" t="str">
        <f t="shared" si="252"/>
        <v>Branchiopoda</v>
      </c>
      <c r="BD128" s="2" t="str">
        <f>J128</f>
        <v>Heterotroph</v>
      </c>
      <c r="BE128" s="2">
        <f>AK128</f>
        <v>1</v>
      </c>
      <c r="BF128" s="2">
        <f>AU128</f>
        <v>57</v>
      </c>
      <c r="BG128" s="66" t="s">
        <v>120</v>
      </c>
      <c r="BH128" s="66" t="s">
        <v>120</v>
      </c>
      <c r="BI128" s="2"/>
      <c r="BJ128" s="75"/>
      <c r="BK128" s="2"/>
      <c r="BL128" s="111"/>
      <c r="BM128" s="115"/>
      <c r="BN128" s="111"/>
      <c r="BO128" s="111"/>
      <c r="BP128" s="111"/>
      <c r="BQ128" s="111"/>
      <c r="BR128" s="111"/>
      <c r="BS128" s="111"/>
      <c r="BT128" s="111"/>
      <c r="BU128" s="11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</row>
    <row r="129" spans="1:85" ht="14.25" customHeight="1" thickTop="1" thickBot="1" x14ac:dyDescent="0.3">
      <c r="A129" s="2">
        <v>12241</v>
      </c>
      <c r="B129" s="2" t="s">
        <v>412</v>
      </c>
      <c r="C129" s="2"/>
      <c r="D129" s="2"/>
      <c r="E129" s="2" t="s">
        <v>121</v>
      </c>
      <c r="F129" s="62" t="s">
        <v>287</v>
      </c>
      <c r="G129" s="2" t="s">
        <v>201</v>
      </c>
      <c r="H129" s="2" t="s">
        <v>231</v>
      </c>
      <c r="I129" s="2" t="s">
        <v>257</v>
      </c>
      <c r="J129" s="2" t="s">
        <v>152</v>
      </c>
      <c r="K129" s="2" t="s">
        <v>211</v>
      </c>
      <c r="L129" s="2"/>
      <c r="M129" s="63" t="s">
        <v>410</v>
      </c>
      <c r="N129" s="63" t="s">
        <v>410</v>
      </c>
      <c r="O129" s="64" t="s">
        <v>411</v>
      </c>
      <c r="P129" s="2" t="s">
        <v>24</v>
      </c>
      <c r="Q129" s="2">
        <v>28</v>
      </c>
      <c r="R129" s="2" t="s">
        <v>156</v>
      </c>
      <c r="S129" s="2" t="s">
        <v>47</v>
      </c>
      <c r="T129" s="2"/>
      <c r="U129" s="2">
        <v>0.2</v>
      </c>
      <c r="V129" s="2" t="s">
        <v>26</v>
      </c>
      <c r="W129" s="2">
        <f>VLOOKUP(V129,Tables!$M$5:$N$8,2,FALSE)</f>
        <v>1000</v>
      </c>
      <c r="X129" s="124">
        <f t="shared" si="239"/>
        <v>200</v>
      </c>
      <c r="Y129" s="2"/>
      <c r="Z129" s="2" t="str">
        <f t="shared" si="240"/>
        <v>NOEL</v>
      </c>
      <c r="AA129" s="2">
        <f>VLOOKUP(Z129,Tables!C$5:D$21,2,FALSE)</f>
        <v>1</v>
      </c>
      <c r="AB129" s="2">
        <f t="shared" si="241"/>
        <v>200</v>
      </c>
      <c r="AC129" s="2" t="str">
        <f t="shared" si="242"/>
        <v>Chronic</v>
      </c>
      <c r="AD129" s="2">
        <f>VLOOKUP(AC129,Tables!C$24:D$25,2,FALSE)</f>
        <v>1</v>
      </c>
      <c r="AE129" s="2">
        <f t="shared" si="243"/>
        <v>200</v>
      </c>
      <c r="AF129" s="7"/>
      <c r="AG129" s="8" t="str">
        <f t="shared" si="244"/>
        <v>Daphnia magna</v>
      </c>
      <c r="AH129" s="2" t="str">
        <f t="shared" si="245"/>
        <v>NOEL</v>
      </c>
      <c r="AI129" s="2" t="str">
        <f t="shared" si="246"/>
        <v>Chronic</v>
      </c>
      <c r="AJ129" s="2"/>
      <c r="AK129" s="2">
        <f>VLOOKUP(SUM(AA129,AD129),Tables!J$5:K$10,2,FALSE)</f>
        <v>1</v>
      </c>
      <c r="AL129" s="65" t="str">
        <f t="shared" si="247"/>
        <v>YES!!!</v>
      </c>
      <c r="AM129" s="3" t="str">
        <f t="shared" si="248"/>
        <v>Body length/Dry weight</v>
      </c>
      <c r="AN129" s="2" t="s">
        <v>118</v>
      </c>
      <c r="AO129" s="2" t="str">
        <f t="shared" si="249"/>
        <v>28 Day</v>
      </c>
      <c r="AP129" s="2" t="s">
        <v>318</v>
      </c>
      <c r="AQ129" s="2"/>
      <c r="AR129" s="2">
        <f t="shared" si="250"/>
        <v>200</v>
      </c>
      <c r="AS129" s="2">
        <f t="shared" si="251"/>
        <v>200</v>
      </c>
      <c r="AT129" s="2"/>
      <c r="AU129" s="2"/>
      <c r="AV129" s="66" t="s">
        <v>120</v>
      </c>
      <c r="AW129" s="2"/>
      <c r="AX129" s="2"/>
      <c r="AY129" s="2"/>
      <c r="AZ129" s="2"/>
      <c r="BA129" s="67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111"/>
      <c r="BM129" s="115"/>
      <c r="BN129" s="111"/>
      <c r="BO129" s="111"/>
      <c r="BP129" s="111"/>
      <c r="BQ129" s="111"/>
      <c r="BR129" s="111"/>
      <c r="BS129" s="111"/>
      <c r="BT129" s="111"/>
      <c r="BU129" s="11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</row>
    <row r="130" spans="1:85" ht="14.25" customHeight="1" thickTop="1" thickBot="1" x14ac:dyDescent="0.3">
      <c r="A130" s="2" t="s">
        <v>199</v>
      </c>
      <c r="B130" s="2">
        <v>206270</v>
      </c>
      <c r="C130" s="2"/>
      <c r="D130" s="2"/>
      <c r="E130" s="2" t="s">
        <v>121</v>
      </c>
      <c r="F130" s="62" t="s">
        <v>287</v>
      </c>
      <c r="G130" s="2" t="s">
        <v>201</v>
      </c>
      <c r="H130" s="2" t="s">
        <v>231</v>
      </c>
      <c r="I130" s="2" t="s">
        <v>257</v>
      </c>
      <c r="J130" s="2" t="s">
        <v>152</v>
      </c>
      <c r="K130" s="2" t="s">
        <v>112</v>
      </c>
      <c r="L130" s="2"/>
      <c r="M130" s="63" t="s">
        <v>190</v>
      </c>
      <c r="N130" s="63" t="s">
        <v>190</v>
      </c>
      <c r="O130" s="64" t="s">
        <v>190</v>
      </c>
      <c r="P130" s="2" t="s">
        <v>40</v>
      </c>
      <c r="Q130" s="2">
        <v>96</v>
      </c>
      <c r="R130" s="2" t="s">
        <v>116</v>
      </c>
      <c r="S130" s="2" t="s">
        <v>48</v>
      </c>
      <c r="T130" s="2"/>
      <c r="U130" s="2">
        <v>400</v>
      </c>
      <c r="V130" s="2" t="s">
        <v>17</v>
      </c>
      <c r="W130" s="2">
        <f>VLOOKUP(V130,Tables!$M$4:$N$7,2,FALSE)</f>
        <v>1</v>
      </c>
      <c r="X130" s="2">
        <f t="shared" si="239"/>
        <v>400</v>
      </c>
      <c r="Y130" s="2"/>
      <c r="Z130" s="2" t="str">
        <f t="shared" si="240"/>
        <v>LC50</v>
      </c>
      <c r="AA130" s="2">
        <f>VLOOKUP(Z130,Tables!C$5:D$21,2,FALSE)</f>
        <v>5</v>
      </c>
      <c r="AB130" s="2">
        <f t="shared" si="241"/>
        <v>80</v>
      </c>
      <c r="AC130" s="2" t="str">
        <f t="shared" si="242"/>
        <v>Acute</v>
      </c>
      <c r="AD130" s="2">
        <f>VLOOKUP(AC130,Tables!C$24:D$25,2,FALSE)</f>
        <v>2</v>
      </c>
      <c r="AE130" s="2">
        <f t="shared" si="243"/>
        <v>40</v>
      </c>
      <c r="AF130" s="7"/>
      <c r="AG130" s="8" t="str">
        <f t="shared" si="244"/>
        <v>Daphnia magna</v>
      </c>
      <c r="AH130" s="2" t="str">
        <f t="shared" si="245"/>
        <v>LC50</v>
      </c>
      <c r="AI130" s="2" t="str">
        <f t="shared" si="246"/>
        <v>Acute</v>
      </c>
      <c r="AJ130" s="2"/>
      <c r="AK130" s="2">
        <f>VLOOKUP(SUM(AA130,AD130),Tables!J$5:K$10,2,FALSE)</f>
        <v>4</v>
      </c>
      <c r="AL130" s="65" t="str">
        <f t="shared" si="247"/>
        <v>Reject</v>
      </c>
      <c r="AM130" s="2"/>
      <c r="AN130" s="2"/>
      <c r="AO130" s="2"/>
      <c r="AP130" s="2"/>
      <c r="AQ130" s="2"/>
      <c r="AR130" s="2"/>
      <c r="AS130" s="2"/>
      <c r="AT130" s="2"/>
      <c r="AU130" s="2"/>
      <c r="AV130" s="66" t="s">
        <v>120</v>
      </c>
      <c r="AW130" s="2"/>
      <c r="AX130" s="2"/>
      <c r="AY130" s="2"/>
      <c r="AZ130" s="2"/>
      <c r="BA130" s="67"/>
      <c r="BB130" s="2"/>
      <c r="BC130" s="2"/>
      <c r="BD130" s="2"/>
      <c r="BE130" s="2"/>
      <c r="BF130" s="2"/>
      <c r="BG130" s="2"/>
      <c r="BH130" s="2"/>
      <c r="BI130" s="2"/>
      <c r="BJ130" s="88"/>
      <c r="BK130" s="2"/>
      <c r="BL130" s="116"/>
      <c r="BM130" s="117"/>
      <c r="BN130" s="116"/>
      <c r="BO130" s="116"/>
      <c r="BP130" s="116"/>
      <c r="BQ130" s="116"/>
      <c r="BR130" s="116"/>
      <c r="BS130" s="116"/>
      <c r="BT130" s="111"/>
      <c r="BU130" s="11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</row>
    <row r="131" spans="1:85" ht="14.25" customHeight="1" thickTop="1" thickBot="1" x14ac:dyDescent="0.3">
      <c r="A131" s="7"/>
      <c r="B131" s="7"/>
      <c r="C131" s="7"/>
      <c r="D131" s="70"/>
      <c r="E131" s="7"/>
      <c r="F131" s="71"/>
      <c r="G131" s="7"/>
      <c r="H131" s="7"/>
      <c r="I131" s="7"/>
      <c r="J131" s="7"/>
      <c r="K131" s="7"/>
      <c r="L131" s="7"/>
      <c r="M131" s="72"/>
      <c r="N131" s="72"/>
      <c r="O131" s="7"/>
      <c r="P131" s="7"/>
      <c r="Q131" s="7"/>
      <c r="R131" s="7"/>
      <c r="S131" s="7"/>
      <c r="T131" s="73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4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2"/>
      <c r="AW131" s="75"/>
      <c r="AX131" s="75"/>
      <c r="AY131" s="75"/>
      <c r="AZ131" s="76"/>
      <c r="BA131" s="77"/>
      <c r="BB131" s="7"/>
      <c r="BC131" s="7"/>
      <c r="BD131" s="7"/>
      <c r="BE131" s="7"/>
      <c r="BF131" s="7"/>
      <c r="BG131" s="7"/>
      <c r="BH131" s="7"/>
      <c r="BI131" s="75"/>
      <c r="BJ131" s="88"/>
      <c r="BK131" s="2"/>
      <c r="BL131" s="111"/>
      <c r="BM131" s="115"/>
      <c r="BN131" s="111"/>
      <c r="BO131" s="111"/>
      <c r="BP131" s="111"/>
      <c r="BQ131" s="111"/>
      <c r="BR131" s="111"/>
      <c r="BS131" s="111"/>
      <c r="BT131" s="111"/>
      <c r="BU131" s="11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</row>
    <row r="132" spans="1:85" ht="14.25" customHeight="1" thickTop="1" thickBot="1" x14ac:dyDescent="0.3">
      <c r="A132" s="2" t="s">
        <v>277</v>
      </c>
      <c r="B132" s="2" t="s">
        <v>413</v>
      </c>
      <c r="C132" s="2"/>
      <c r="D132" s="2"/>
      <c r="E132" s="2" t="s">
        <v>121</v>
      </c>
      <c r="F132" s="62" t="s">
        <v>288</v>
      </c>
      <c r="G132" s="2" t="s">
        <v>201</v>
      </c>
      <c r="H132" s="2" t="s">
        <v>231</v>
      </c>
      <c r="I132" s="2" t="s">
        <v>257</v>
      </c>
      <c r="J132" s="2" t="s">
        <v>152</v>
      </c>
      <c r="K132" s="2" t="s">
        <v>414</v>
      </c>
      <c r="L132" s="2"/>
      <c r="M132" s="63" t="s">
        <v>399</v>
      </c>
      <c r="N132" s="63" t="s">
        <v>190</v>
      </c>
      <c r="O132" s="64" t="s">
        <v>190</v>
      </c>
      <c r="P132" s="2" t="s">
        <v>40</v>
      </c>
      <c r="Q132" s="2">
        <v>96</v>
      </c>
      <c r="R132" s="2" t="s">
        <v>116</v>
      </c>
      <c r="S132" s="2" t="s">
        <v>48</v>
      </c>
      <c r="T132" s="2"/>
      <c r="U132" s="2">
        <v>17.899999999999999</v>
      </c>
      <c r="V132" s="2" t="s">
        <v>17</v>
      </c>
      <c r="W132" s="2">
        <f>VLOOKUP(V132,Tables!$M$4:$N$7,2,FALSE)</f>
        <v>1</v>
      </c>
      <c r="X132" s="2">
        <f t="shared" ref="X132:X138" si="253">U132*W132</f>
        <v>17.899999999999999</v>
      </c>
      <c r="Y132" s="2"/>
      <c r="Z132" s="2" t="str">
        <f t="shared" ref="Z132:Z138" si="254">P132</f>
        <v>LC50</v>
      </c>
      <c r="AA132" s="2">
        <f>VLOOKUP(Z132,Tables!C$5:D$21,2,FALSE)</f>
        <v>5</v>
      </c>
      <c r="AB132" s="2">
        <f t="shared" ref="AB132:AB138" si="255">X132/AA132</f>
        <v>3.5799999999999996</v>
      </c>
      <c r="AC132" s="2" t="str">
        <f t="shared" ref="AC132:AC138" si="256">S132</f>
        <v>Acute</v>
      </c>
      <c r="AD132" s="2">
        <f>VLOOKUP(AC132,Tables!C$24:D$25,2,FALSE)</f>
        <v>2</v>
      </c>
      <c r="AE132" s="2">
        <f t="shared" ref="AE132:AE138" si="257">AB132/AD132</f>
        <v>1.7899999999999998</v>
      </c>
      <c r="AF132" s="7"/>
      <c r="AG132" s="8" t="str">
        <f t="shared" ref="AG132:AG138" si="258">F132</f>
        <v>Daphnia pulex</v>
      </c>
      <c r="AH132" s="2" t="str">
        <f t="shared" ref="AH132:AH138" si="259">P132</f>
        <v>LC50</v>
      </c>
      <c r="AI132" s="2" t="str">
        <f t="shared" ref="AI132:AI138" si="260">S132</f>
        <v>Acute</v>
      </c>
      <c r="AJ132" s="2"/>
      <c r="AK132" s="2">
        <f>VLOOKUP(SUM(AA132,AD132),Tables!J$5:K$10,2,FALSE)</f>
        <v>4</v>
      </c>
      <c r="AL132" s="65" t="str">
        <f t="shared" ref="AL132:AL138" si="261">IF(AK132=MIN($AK$132:$AK$138),"YES!!!","Reject")</f>
        <v>Reject</v>
      </c>
      <c r="AM132" s="2"/>
      <c r="AN132" s="2"/>
      <c r="AO132" s="2"/>
      <c r="AP132" s="2"/>
      <c r="AQ132" s="2"/>
      <c r="AR132" s="2"/>
      <c r="AS132" s="2"/>
      <c r="AT132" s="2"/>
      <c r="AU132" s="2"/>
      <c r="AV132" s="66" t="s">
        <v>120</v>
      </c>
      <c r="AW132" s="2"/>
      <c r="AX132" s="2"/>
      <c r="AY132" s="2"/>
      <c r="AZ132" s="2"/>
      <c r="BA132" s="67"/>
      <c r="BB132" s="2"/>
      <c r="BC132" s="2"/>
      <c r="BD132" s="2"/>
      <c r="BE132" s="2"/>
      <c r="BF132" s="2"/>
      <c r="BG132" s="2"/>
      <c r="BH132" s="2"/>
      <c r="BI132" s="2"/>
      <c r="BJ132" s="88"/>
      <c r="BK132" s="2"/>
      <c r="BL132" s="116"/>
      <c r="BM132" s="117"/>
      <c r="BN132" s="116"/>
      <c r="BO132" s="116"/>
      <c r="BP132" s="116"/>
      <c r="BQ132" s="116"/>
      <c r="BR132" s="116"/>
      <c r="BS132" s="116"/>
      <c r="BT132" s="111"/>
      <c r="BU132" s="11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</row>
    <row r="133" spans="1:85" ht="14.25" customHeight="1" thickTop="1" thickBot="1" x14ac:dyDescent="0.3">
      <c r="A133" s="2" t="s">
        <v>277</v>
      </c>
      <c r="B133" s="2" t="s">
        <v>415</v>
      </c>
      <c r="C133" s="2"/>
      <c r="D133" s="2"/>
      <c r="E133" s="2" t="s">
        <v>121</v>
      </c>
      <c r="F133" s="62" t="s">
        <v>288</v>
      </c>
      <c r="G133" s="2" t="s">
        <v>201</v>
      </c>
      <c r="H133" s="2" t="s">
        <v>231</v>
      </c>
      <c r="I133" s="2" t="s">
        <v>257</v>
      </c>
      <c r="J133" s="2" t="s">
        <v>152</v>
      </c>
      <c r="K133" s="2" t="s">
        <v>414</v>
      </c>
      <c r="L133" s="2"/>
      <c r="M133" s="63" t="s">
        <v>399</v>
      </c>
      <c r="N133" s="63" t="s">
        <v>190</v>
      </c>
      <c r="O133" s="64" t="s">
        <v>190</v>
      </c>
      <c r="P133" s="2" t="s">
        <v>40</v>
      </c>
      <c r="Q133" s="2">
        <v>7</v>
      </c>
      <c r="R133" s="2" t="s">
        <v>156</v>
      </c>
      <c r="S133" s="2" t="s">
        <v>47</v>
      </c>
      <c r="T133" s="2"/>
      <c r="U133" s="2">
        <v>7.1</v>
      </c>
      <c r="V133" s="2" t="s">
        <v>17</v>
      </c>
      <c r="W133" s="2">
        <f>VLOOKUP(V133,Tables!$M$4:$N$7,2,FALSE)</f>
        <v>1</v>
      </c>
      <c r="X133" s="124">
        <f t="shared" si="253"/>
        <v>7.1</v>
      </c>
      <c r="Y133" s="2"/>
      <c r="Z133" s="2" t="str">
        <f t="shared" si="254"/>
        <v>LC50</v>
      </c>
      <c r="AA133" s="2">
        <f>VLOOKUP(Z133,Tables!C$5:D$21,2,FALSE)</f>
        <v>5</v>
      </c>
      <c r="AB133" s="2">
        <f t="shared" si="255"/>
        <v>1.42</v>
      </c>
      <c r="AC133" s="2" t="str">
        <f t="shared" si="256"/>
        <v>Chronic</v>
      </c>
      <c r="AD133" s="2">
        <f>VLOOKUP(AC133,Tables!C$24:D$25,2,FALSE)</f>
        <v>1</v>
      </c>
      <c r="AE133" s="2">
        <f t="shared" si="257"/>
        <v>1.42</v>
      </c>
      <c r="AF133" s="7"/>
      <c r="AG133" s="8" t="str">
        <f t="shared" si="258"/>
        <v>Daphnia pulex</v>
      </c>
      <c r="AH133" s="2" t="str">
        <f t="shared" si="259"/>
        <v>LC50</v>
      </c>
      <c r="AI133" s="2" t="str">
        <f t="shared" si="260"/>
        <v>Chronic</v>
      </c>
      <c r="AJ133" s="2"/>
      <c r="AK133" s="2">
        <f>VLOOKUP(SUM(AA133,AD133),Tables!J$5:K$10,2,FALSE)</f>
        <v>2</v>
      </c>
      <c r="AL133" s="65" t="str">
        <f t="shared" si="261"/>
        <v>Reject</v>
      </c>
      <c r="AM133" s="2"/>
      <c r="AN133" s="2"/>
      <c r="AO133" s="2"/>
      <c r="AP133" s="2"/>
      <c r="AQ133" s="2"/>
      <c r="AR133" s="2"/>
      <c r="AS133" s="2"/>
      <c r="AT133" s="2"/>
      <c r="AU133" s="2"/>
      <c r="AV133" s="66" t="s">
        <v>120</v>
      </c>
      <c r="AW133" s="2"/>
      <c r="AX133" s="2"/>
      <c r="AY133" s="2"/>
      <c r="AZ133" s="2"/>
      <c r="BA133" s="67"/>
      <c r="BB133" s="2"/>
      <c r="BC133" s="2"/>
      <c r="BD133" s="2"/>
      <c r="BE133" s="2"/>
      <c r="BF133" s="2"/>
      <c r="BG133" s="2"/>
      <c r="BH133" s="2"/>
      <c r="BI133" s="88"/>
      <c r="BJ133" s="88"/>
      <c r="BK133" s="2"/>
      <c r="BL133" s="111"/>
      <c r="BM133" s="115"/>
      <c r="BN133" s="111"/>
      <c r="BO133" s="111"/>
      <c r="BP133" s="111"/>
      <c r="BQ133" s="111"/>
      <c r="BR133" s="111"/>
      <c r="BS133" s="111"/>
      <c r="BT133" s="111"/>
      <c r="BU133" s="11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</row>
    <row r="134" spans="1:85" ht="14.25" customHeight="1" thickTop="1" thickBot="1" x14ac:dyDescent="0.3">
      <c r="A134" s="2" t="s">
        <v>277</v>
      </c>
      <c r="B134" s="2" t="s">
        <v>416</v>
      </c>
      <c r="C134" s="2"/>
      <c r="D134" s="2"/>
      <c r="E134" s="2" t="s">
        <v>121</v>
      </c>
      <c r="F134" s="62" t="s">
        <v>288</v>
      </c>
      <c r="G134" s="2" t="s">
        <v>201</v>
      </c>
      <c r="H134" s="2" t="s">
        <v>231</v>
      </c>
      <c r="I134" s="2" t="s">
        <v>257</v>
      </c>
      <c r="J134" s="2" t="s">
        <v>152</v>
      </c>
      <c r="K134" s="2" t="s">
        <v>414</v>
      </c>
      <c r="L134" s="2"/>
      <c r="M134" s="63" t="s">
        <v>417</v>
      </c>
      <c r="N134" s="63" t="s">
        <v>417</v>
      </c>
      <c r="O134" s="64" t="s">
        <v>417</v>
      </c>
      <c r="P134" s="2" t="s">
        <v>34</v>
      </c>
      <c r="Q134" s="2">
        <v>7</v>
      </c>
      <c r="R134" s="2" t="s">
        <v>156</v>
      </c>
      <c r="S134" s="2" t="s">
        <v>47</v>
      </c>
      <c r="T134" s="2"/>
      <c r="U134" s="2">
        <v>7.7</v>
      </c>
      <c r="V134" s="2" t="s">
        <v>17</v>
      </c>
      <c r="W134" s="2">
        <f>VLOOKUP(V134,Tables!$M$4:$N$7,2,FALSE)</f>
        <v>1</v>
      </c>
      <c r="X134" s="124">
        <f t="shared" si="253"/>
        <v>7.7</v>
      </c>
      <c r="Y134" s="2"/>
      <c r="Z134" s="2" t="str">
        <f t="shared" si="254"/>
        <v>LOAEL</v>
      </c>
      <c r="AA134" s="2">
        <f>VLOOKUP(Z134,Tables!C$5:D$21,2,FALSE)</f>
        <v>2.5</v>
      </c>
      <c r="AB134" s="2">
        <f t="shared" si="255"/>
        <v>3.08</v>
      </c>
      <c r="AC134" s="2" t="str">
        <f t="shared" si="256"/>
        <v>Chronic</v>
      </c>
      <c r="AD134" s="2">
        <f>VLOOKUP(AC134,Tables!C$24:D$25,2,FALSE)</f>
        <v>1</v>
      </c>
      <c r="AE134" s="2">
        <f t="shared" si="257"/>
        <v>3.08</v>
      </c>
      <c r="AF134" s="7"/>
      <c r="AG134" s="8" t="str">
        <f t="shared" si="258"/>
        <v>Daphnia pulex</v>
      </c>
      <c r="AH134" s="2" t="str">
        <f t="shared" si="259"/>
        <v>LOAEL</v>
      </c>
      <c r="AI134" s="2" t="str">
        <f t="shared" si="260"/>
        <v>Chronic</v>
      </c>
      <c r="AJ134" s="2"/>
      <c r="AK134" s="2">
        <f>VLOOKUP(SUM(AA134,AD134),Tables!J$5:K$10,2,FALSE)</f>
        <v>2</v>
      </c>
      <c r="AL134" s="65" t="str">
        <f t="shared" si="261"/>
        <v>Reject</v>
      </c>
      <c r="AM134" s="2"/>
      <c r="AN134" s="2"/>
      <c r="AO134" s="2"/>
      <c r="AP134" s="2"/>
      <c r="AQ134" s="2"/>
      <c r="AR134" s="2"/>
      <c r="AS134" s="2"/>
      <c r="AT134" s="2"/>
      <c r="AU134" s="2"/>
      <c r="AV134" s="66" t="s">
        <v>120</v>
      </c>
      <c r="AW134" s="2"/>
      <c r="AX134" s="2"/>
      <c r="AY134" s="2"/>
      <c r="AZ134" s="2"/>
      <c r="BA134" s="67"/>
      <c r="BB134" s="2"/>
      <c r="BC134" s="2"/>
      <c r="BD134" s="2"/>
      <c r="BE134" s="2"/>
      <c r="BF134" s="2"/>
      <c r="BG134" s="2"/>
      <c r="BH134" s="2"/>
      <c r="BI134" s="88"/>
      <c r="BJ134" s="75"/>
      <c r="BK134" s="2"/>
      <c r="BL134" s="116"/>
      <c r="BM134" s="117"/>
      <c r="BN134" s="116"/>
      <c r="BO134" s="116"/>
      <c r="BP134" s="116"/>
      <c r="BQ134" s="116"/>
      <c r="BR134" s="116"/>
      <c r="BS134" s="116"/>
      <c r="BT134" s="111"/>
      <c r="BU134" s="11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</row>
    <row r="135" spans="1:85" ht="14.25" customHeight="1" thickTop="1" thickBot="1" x14ac:dyDescent="0.3">
      <c r="A135" s="2" t="s">
        <v>277</v>
      </c>
      <c r="B135" s="2" t="s">
        <v>418</v>
      </c>
      <c r="C135" s="2"/>
      <c r="D135" s="2"/>
      <c r="E135" s="2" t="s">
        <v>121</v>
      </c>
      <c r="F135" s="62" t="s">
        <v>288</v>
      </c>
      <c r="G135" s="2" t="s">
        <v>201</v>
      </c>
      <c r="H135" s="2" t="s">
        <v>231</v>
      </c>
      <c r="I135" s="2" t="s">
        <v>257</v>
      </c>
      <c r="J135" s="2" t="s">
        <v>152</v>
      </c>
      <c r="K135" s="2" t="s">
        <v>414</v>
      </c>
      <c r="L135" s="2"/>
      <c r="M135" s="63" t="s">
        <v>417</v>
      </c>
      <c r="N135" s="63" t="s">
        <v>417</v>
      </c>
      <c r="O135" s="64" t="s">
        <v>417</v>
      </c>
      <c r="P135" s="2" t="s">
        <v>31</v>
      </c>
      <c r="Q135" s="2">
        <v>7</v>
      </c>
      <c r="R135" s="2" t="s">
        <v>156</v>
      </c>
      <c r="S135" s="2" t="s">
        <v>47</v>
      </c>
      <c r="T135" s="2"/>
      <c r="U135" s="2">
        <v>4</v>
      </c>
      <c r="V135" s="2" t="s">
        <v>17</v>
      </c>
      <c r="W135" s="2">
        <f>VLOOKUP(V135,Tables!$M$4:$N$7,2,FALSE)</f>
        <v>1</v>
      </c>
      <c r="X135" s="124">
        <f t="shared" si="253"/>
        <v>4</v>
      </c>
      <c r="Y135" s="2"/>
      <c r="Z135" s="2" t="str">
        <f t="shared" si="254"/>
        <v>NOAEL</v>
      </c>
      <c r="AA135" s="2">
        <f>VLOOKUP(Z135,Tables!C$5:D$21,2,FALSE)</f>
        <v>1</v>
      </c>
      <c r="AB135" s="2">
        <f t="shared" si="255"/>
        <v>4</v>
      </c>
      <c r="AC135" s="2" t="str">
        <f t="shared" si="256"/>
        <v>Chronic</v>
      </c>
      <c r="AD135" s="2">
        <f>VLOOKUP(AC135,Tables!C$24:D$25,2,FALSE)</f>
        <v>1</v>
      </c>
      <c r="AE135" s="2">
        <f t="shared" si="257"/>
        <v>4</v>
      </c>
      <c r="AF135" s="7"/>
      <c r="AG135" s="8" t="str">
        <f t="shared" si="258"/>
        <v>Daphnia pulex</v>
      </c>
      <c r="AH135" s="2" t="str">
        <f t="shared" si="259"/>
        <v>NOAEL</v>
      </c>
      <c r="AI135" s="2" t="str">
        <f t="shared" si="260"/>
        <v>Chronic</v>
      </c>
      <c r="AJ135" s="2"/>
      <c r="AK135" s="2">
        <f>VLOOKUP(SUM(AA135,AD135),Tables!J$5:K$10,2,FALSE)</f>
        <v>1</v>
      </c>
      <c r="AL135" s="65" t="str">
        <f t="shared" si="261"/>
        <v>YES!!!</v>
      </c>
      <c r="AM135" s="3" t="str">
        <f>O135</f>
        <v>Mortality &amp; Reduced number of young</v>
      </c>
      <c r="AN135" s="2" t="s">
        <v>118</v>
      </c>
      <c r="AO135" s="2" t="str">
        <f>CONCATENATE(Q135," ",R135)</f>
        <v>7 Day</v>
      </c>
      <c r="AP135" s="2" t="s">
        <v>119</v>
      </c>
      <c r="AQ135" s="2"/>
      <c r="AR135" s="2">
        <f>AE135</f>
        <v>4</v>
      </c>
      <c r="AS135" s="2">
        <f>GEOMEAN(AR135)</f>
        <v>4</v>
      </c>
      <c r="AT135" s="3">
        <f t="shared" ref="AT135:AU135" si="262">MIN(AS135)</f>
        <v>4</v>
      </c>
      <c r="AU135" s="3">
        <f t="shared" si="262"/>
        <v>4</v>
      </c>
      <c r="AV135" s="66" t="s">
        <v>120</v>
      </c>
      <c r="AW135" s="2"/>
      <c r="AX135" s="2"/>
      <c r="AY135" s="2"/>
      <c r="AZ135" s="2" t="str">
        <f>I135</f>
        <v>Microinvertebrate</v>
      </c>
      <c r="BA135" s="67" t="str">
        <f t="shared" ref="BA135:BC135" si="263">F135</f>
        <v>Daphnia pulex</v>
      </c>
      <c r="BB135" s="2" t="str">
        <f t="shared" si="263"/>
        <v>Arthropoda</v>
      </c>
      <c r="BC135" s="2" t="str">
        <f t="shared" si="263"/>
        <v>Branchiopoda</v>
      </c>
      <c r="BD135" s="2" t="str">
        <f>J135</f>
        <v>Heterotroph</v>
      </c>
      <c r="BE135" s="2">
        <f>AK135</f>
        <v>1</v>
      </c>
      <c r="BF135" s="2">
        <f>AU135</f>
        <v>4</v>
      </c>
      <c r="BG135" s="66" t="s">
        <v>120</v>
      </c>
      <c r="BH135" s="66" t="s">
        <v>120</v>
      </c>
      <c r="BI135" s="88"/>
      <c r="BJ135" s="69"/>
      <c r="BK135" s="2"/>
      <c r="BL135" s="116"/>
      <c r="BM135" s="117"/>
      <c r="BN135" s="116"/>
      <c r="BO135" s="116"/>
      <c r="BP135" s="116"/>
      <c r="BQ135" s="116"/>
      <c r="BR135" s="116"/>
      <c r="BS135" s="116"/>
      <c r="BT135" s="111"/>
      <c r="BU135" s="11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</row>
    <row r="136" spans="1:85" ht="14.25" customHeight="1" thickTop="1" thickBot="1" x14ac:dyDescent="0.3">
      <c r="A136" s="2">
        <v>1880</v>
      </c>
      <c r="B136" s="2" t="s">
        <v>419</v>
      </c>
      <c r="C136" s="2"/>
      <c r="D136" s="2"/>
      <c r="E136" s="2" t="s">
        <v>121</v>
      </c>
      <c r="F136" s="62" t="s">
        <v>288</v>
      </c>
      <c r="G136" s="2" t="s">
        <v>201</v>
      </c>
      <c r="H136" s="2" t="s">
        <v>231</v>
      </c>
      <c r="I136" s="2" t="s">
        <v>257</v>
      </c>
      <c r="J136" s="2" t="s">
        <v>152</v>
      </c>
      <c r="K136" s="2" t="s">
        <v>420</v>
      </c>
      <c r="L136" s="2"/>
      <c r="M136" s="63" t="s">
        <v>410</v>
      </c>
      <c r="N136" s="63" t="s">
        <v>410</v>
      </c>
      <c r="O136" s="64" t="s">
        <v>421</v>
      </c>
      <c r="P136" s="2" t="s">
        <v>38</v>
      </c>
      <c r="Q136" s="2">
        <v>48</v>
      </c>
      <c r="R136" s="2" t="s">
        <v>116</v>
      </c>
      <c r="S136" s="2" t="s">
        <v>48</v>
      </c>
      <c r="T136" s="2"/>
      <c r="U136" s="2">
        <v>1.4</v>
      </c>
      <c r="V136" s="2" t="s">
        <v>26</v>
      </c>
      <c r="W136" s="2">
        <f>VLOOKUP(V136,Tables!$M$5:$N$8,2,FALSE)</f>
        <v>1000</v>
      </c>
      <c r="X136" s="2">
        <f t="shared" si="253"/>
        <v>1400</v>
      </c>
      <c r="Y136" s="2"/>
      <c r="Z136" s="2" t="str">
        <f t="shared" si="254"/>
        <v>EC50</v>
      </c>
      <c r="AA136" s="2">
        <f>VLOOKUP(Z136,Tables!C$5:D$21,2,FALSE)</f>
        <v>5</v>
      </c>
      <c r="AB136" s="2">
        <f t="shared" si="255"/>
        <v>280</v>
      </c>
      <c r="AC136" s="2" t="str">
        <f t="shared" si="256"/>
        <v>Acute</v>
      </c>
      <c r="AD136" s="2">
        <f>VLOOKUP(AC136,Tables!C$24:D$25,2,FALSE)</f>
        <v>2</v>
      </c>
      <c r="AE136" s="2">
        <f t="shared" si="257"/>
        <v>140</v>
      </c>
      <c r="AF136" s="7"/>
      <c r="AG136" s="8" t="str">
        <f t="shared" si="258"/>
        <v>Daphnia pulex</v>
      </c>
      <c r="AH136" s="2" t="str">
        <f t="shared" si="259"/>
        <v>EC50</v>
      </c>
      <c r="AI136" s="2" t="str">
        <f t="shared" si="260"/>
        <v>Acute</v>
      </c>
      <c r="AJ136" s="2"/>
      <c r="AK136" s="2">
        <f>VLOOKUP(SUM(AA136,AD136),Tables!J$5:K$10,2,FALSE)</f>
        <v>4</v>
      </c>
      <c r="AL136" s="65" t="str">
        <f t="shared" si="261"/>
        <v>Reject</v>
      </c>
      <c r="AM136" s="2"/>
      <c r="AN136" s="2"/>
      <c r="AO136" s="2"/>
      <c r="AP136" s="2"/>
      <c r="AQ136" s="2"/>
      <c r="AR136" s="2"/>
      <c r="AS136" s="2"/>
      <c r="AT136" s="2"/>
      <c r="AU136" s="2"/>
      <c r="AV136" s="66" t="s">
        <v>120</v>
      </c>
      <c r="AW136" s="2"/>
      <c r="AX136" s="2"/>
      <c r="AY136" s="2"/>
      <c r="AZ136" s="2"/>
      <c r="BA136" s="67"/>
      <c r="BB136" s="2"/>
      <c r="BC136" s="2"/>
      <c r="BD136" s="2"/>
      <c r="BE136" s="2"/>
      <c r="BF136" s="2"/>
      <c r="BG136" s="2"/>
      <c r="BH136" s="2"/>
      <c r="BI136" s="88"/>
      <c r="BJ136" s="2"/>
      <c r="BK136" s="2"/>
      <c r="BL136" s="111"/>
      <c r="BM136" s="115"/>
      <c r="BN136" s="111"/>
      <c r="BO136" s="111"/>
      <c r="BP136" s="111"/>
      <c r="BQ136" s="111"/>
      <c r="BR136" s="111"/>
      <c r="BS136" s="111"/>
      <c r="BT136" s="111"/>
      <c r="BU136" s="11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</row>
    <row r="137" spans="1:85" ht="14.25" customHeight="1" thickTop="1" thickBot="1" x14ac:dyDescent="0.3">
      <c r="A137" s="2" t="s">
        <v>199</v>
      </c>
      <c r="B137" s="2">
        <v>200888</v>
      </c>
      <c r="C137" s="2"/>
      <c r="D137" s="2"/>
      <c r="E137" s="2" t="s">
        <v>121</v>
      </c>
      <c r="F137" s="62" t="s">
        <v>288</v>
      </c>
      <c r="G137" s="2" t="s">
        <v>201</v>
      </c>
      <c r="H137" s="2" t="s">
        <v>231</v>
      </c>
      <c r="I137" s="2" t="s">
        <v>257</v>
      </c>
      <c r="J137" s="2" t="s">
        <v>152</v>
      </c>
      <c r="K137" s="2" t="s">
        <v>112</v>
      </c>
      <c r="L137" s="2"/>
      <c r="M137" s="63" t="s">
        <v>392</v>
      </c>
      <c r="N137" s="63" t="s">
        <v>392</v>
      </c>
      <c r="O137" s="64" t="s">
        <v>422</v>
      </c>
      <c r="P137" s="2" t="s">
        <v>38</v>
      </c>
      <c r="Q137" s="2">
        <v>48</v>
      </c>
      <c r="R137" s="2" t="s">
        <v>116</v>
      </c>
      <c r="S137" s="2" t="s">
        <v>48</v>
      </c>
      <c r="T137" s="2"/>
      <c r="U137" s="2">
        <v>1400</v>
      </c>
      <c r="V137" s="2" t="s">
        <v>17</v>
      </c>
      <c r="W137" s="2">
        <f>VLOOKUP(V137,Tables!$M$4:$N$7,2,FALSE)</f>
        <v>1</v>
      </c>
      <c r="X137" s="2">
        <f t="shared" si="253"/>
        <v>1400</v>
      </c>
      <c r="Y137" s="2"/>
      <c r="Z137" s="2" t="str">
        <f t="shared" si="254"/>
        <v>EC50</v>
      </c>
      <c r="AA137" s="2">
        <f>VLOOKUP(Z137,Tables!C$5:D$21,2,FALSE)</f>
        <v>5</v>
      </c>
      <c r="AB137" s="2">
        <f t="shared" si="255"/>
        <v>280</v>
      </c>
      <c r="AC137" s="2" t="str">
        <f t="shared" si="256"/>
        <v>Acute</v>
      </c>
      <c r="AD137" s="2">
        <f>VLOOKUP(AC137,Tables!C$24:D$25,2,FALSE)</f>
        <v>2</v>
      </c>
      <c r="AE137" s="2">
        <f t="shared" si="257"/>
        <v>140</v>
      </c>
      <c r="AF137" s="7"/>
      <c r="AG137" s="8" t="str">
        <f t="shared" si="258"/>
        <v>Daphnia pulex</v>
      </c>
      <c r="AH137" s="2" t="str">
        <f t="shared" si="259"/>
        <v>EC50</v>
      </c>
      <c r="AI137" s="2" t="str">
        <f t="shared" si="260"/>
        <v>Acute</v>
      </c>
      <c r="AJ137" s="2"/>
      <c r="AK137" s="2">
        <f>VLOOKUP(SUM(AA137,AD137),Tables!J$5:K$10,2,FALSE)</f>
        <v>4</v>
      </c>
      <c r="AL137" s="65" t="str">
        <f t="shared" si="261"/>
        <v>Reject</v>
      </c>
      <c r="AM137" s="2"/>
      <c r="AN137" s="2"/>
      <c r="AO137" s="2"/>
      <c r="AP137" s="2"/>
      <c r="AQ137" s="2"/>
      <c r="AR137" s="2"/>
      <c r="AS137" s="2"/>
      <c r="AT137" s="2"/>
      <c r="AU137" s="2"/>
      <c r="AV137" s="66" t="s">
        <v>120</v>
      </c>
      <c r="AW137" s="2"/>
      <c r="AX137" s="2"/>
      <c r="AY137" s="2"/>
      <c r="AZ137" s="2"/>
      <c r="BA137" s="67"/>
      <c r="BB137" s="2"/>
      <c r="BC137" s="2"/>
      <c r="BD137" s="2"/>
      <c r="BE137" s="2"/>
      <c r="BF137" s="2"/>
      <c r="BG137" s="2"/>
      <c r="BH137" s="2"/>
      <c r="BI137" s="75"/>
      <c r="BJ137" s="2"/>
      <c r="BK137" s="2"/>
      <c r="BL137" s="111"/>
      <c r="BM137" s="115"/>
      <c r="BN137" s="111"/>
      <c r="BO137" s="111"/>
      <c r="BP137" s="111"/>
      <c r="BQ137" s="111"/>
      <c r="BR137" s="111"/>
      <c r="BS137" s="111"/>
      <c r="BT137" s="111"/>
      <c r="BU137" s="11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</row>
    <row r="138" spans="1:85" ht="14.25" customHeight="1" thickTop="1" thickBot="1" x14ac:dyDescent="0.3">
      <c r="A138" s="2" t="s">
        <v>199</v>
      </c>
      <c r="B138" s="2">
        <v>200666</v>
      </c>
      <c r="C138" s="2"/>
      <c r="D138" s="2"/>
      <c r="E138" s="2" t="s">
        <v>121</v>
      </c>
      <c r="F138" s="62" t="s">
        <v>288</v>
      </c>
      <c r="G138" s="2" t="s">
        <v>201</v>
      </c>
      <c r="H138" s="2" t="s">
        <v>231</v>
      </c>
      <c r="I138" s="2" t="s">
        <v>257</v>
      </c>
      <c r="J138" s="2" t="s">
        <v>152</v>
      </c>
      <c r="K138" s="2" t="s">
        <v>112</v>
      </c>
      <c r="L138" s="2"/>
      <c r="M138" s="63" t="s">
        <v>392</v>
      </c>
      <c r="N138" s="63" t="s">
        <v>392</v>
      </c>
      <c r="O138" s="64" t="s">
        <v>422</v>
      </c>
      <c r="P138" s="2" t="s">
        <v>38</v>
      </c>
      <c r="Q138" s="2">
        <v>48</v>
      </c>
      <c r="R138" s="2" t="s">
        <v>116</v>
      </c>
      <c r="S138" s="2" t="s">
        <v>48</v>
      </c>
      <c r="T138" s="2"/>
      <c r="U138" s="2">
        <v>1400</v>
      </c>
      <c r="V138" s="2" t="s">
        <v>17</v>
      </c>
      <c r="W138" s="2">
        <f>VLOOKUP(V138,Tables!$M$4:$N$7,2,FALSE)</f>
        <v>1</v>
      </c>
      <c r="X138" s="2">
        <f t="shared" si="253"/>
        <v>1400</v>
      </c>
      <c r="Y138" s="2"/>
      <c r="Z138" s="2" t="str">
        <f t="shared" si="254"/>
        <v>EC50</v>
      </c>
      <c r="AA138" s="2">
        <f>VLOOKUP(Z138,Tables!C$5:D$21,2,FALSE)</f>
        <v>5</v>
      </c>
      <c r="AB138" s="2">
        <f t="shared" si="255"/>
        <v>280</v>
      </c>
      <c r="AC138" s="2" t="str">
        <f t="shared" si="256"/>
        <v>Acute</v>
      </c>
      <c r="AD138" s="2">
        <f>VLOOKUP(AC138,Tables!C$24:D$25,2,FALSE)</f>
        <v>2</v>
      </c>
      <c r="AE138" s="2">
        <f t="shared" si="257"/>
        <v>140</v>
      </c>
      <c r="AF138" s="7"/>
      <c r="AG138" s="8" t="str">
        <f t="shared" si="258"/>
        <v>Daphnia pulex</v>
      </c>
      <c r="AH138" s="2" t="str">
        <f t="shared" si="259"/>
        <v>EC50</v>
      </c>
      <c r="AI138" s="2" t="str">
        <f t="shared" si="260"/>
        <v>Acute</v>
      </c>
      <c r="AJ138" s="2"/>
      <c r="AK138" s="2">
        <f>VLOOKUP(SUM(AA138,AD138),Tables!J$5:K$10,2,FALSE)</f>
        <v>4</v>
      </c>
      <c r="AL138" s="65" t="str">
        <f t="shared" si="261"/>
        <v>Reject</v>
      </c>
      <c r="AM138" s="2"/>
      <c r="AN138" s="2"/>
      <c r="AO138" s="2"/>
      <c r="AP138" s="2"/>
      <c r="AQ138" s="2"/>
      <c r="AR138" s="2"/>
      <c r="AS138" s="2"/>
      <c r="AT138" s="2"/>
      <c r="AU138" s="2"/>
      <c r="AV138" s="66" t="s">
        <v>120</v>
      </c>
      <c r="AW138" s="2"/>
      <c r="AX138" s="2"/>
      <c r="AY138" s="2"/>
      <c r="AZ138" s="2"/>
      <c r="BA138" s="67"/>
      <c r="BB138" s="2"/>
      <c r="BC138" s="2"/>
      <c r="BD138" s="2"/>
      <c r="BE138" s="2"/>
      <c r="BF138" s="2"/>
      <c r="BG138" s="2"/>
      <c r="BH138" s="2"/>
      <c r="BI138" s="69"/>
      <c r="BJ138" s="2"/>
      <c r="BK138" s="2"/>
      <c r="BL138" s="111"/>
      <c r="BM138" s="115"/>
      <c r="BN138" s="111"/>
      <c r="BO138" s="111"/>
      <c r="BP138" s="111"/>
      <c r="BQ138" s="111"/>
      <c r="BR138" s="111"/>
      <c r="BS138" s="111"/>
      <c r="BT138" s="111"/>
      <c r="BU138" s="11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</row>
    <row r="139" spans="1:85" ht="14.25" customHeight="1" thickTop="1" thickBot="1" x14ac:dyDescent="0.3">
      <c r="A139" s="7"/>
      <c r="B139" s="7"/>
      <c r="C139" s="7"/>
      <c r="D139" s="70"/>
      <c r="E139" s="7"/>
      <c r="F139" s="71"/>
      <c r="G139" s="7"/>
      <c r="H139" s="7"/>
      <c r="I139" s="7"/>
      <c r="J139" s="7"/>
      <c r="K139" s="7"/>
      <c r="L139" s="7"/>
      <c r="M139" s="72"/>
      <c r="N139" s="72"/>
      <c r="O139" s="7"/>
      <c r="P139" s="7"/>
      <c r="Q139" s="7"/>
      <c r="R139" s="7"/>
      <c r="S139" s="7"/>
      <c r="T139" s="73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4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2"/>
      <c r="AW139" s="75"/>
      <c r="AX139" s="75"/>
      <c r="AY139" s="75"/>
      <c r="AZ139" s="76"/>
      <c r="BA139" s="77"/>
      <c r="BB139" s="7"/>
      <c r="BC139" s="7"/>
      <c r="BD139" s="7"/>
      <c r="BE139" s="7"/>
      <c r="BF139" s="7"/>
      <c r="BG139" s="7"/>
      <c r="BH139" s="7"/>
      <c r="BI139" s="2"/>
      <c r="BJ139" s="2"/>
      <c r="BK139" s="2"/>
      <c r="BL139" s="116"/>
      <c r="BM139" s="117"/>
      <c r="BN139" s="116"/>
      <c r="BO139" s="116"/>
      <c r="BP139" s="116"/>
      <c r="BQ139" s="116"/>
      <c r="BR139" s="116"/>
      <c r="BS139" s="116"/>
      <c r="BT139" s="111"/>
      <c r="BU139" s="11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</row>
    <row r="140" spans="1:85" ht="14.25" customHeight="1" thickTop="1" thickBot="1" x14ac:dyDescent="0.3">
      <c r="A140" s="2">
        <v>620</v>
      </c>
      <c r="B140" s="2">
        <v>146</v>
      </c>
      <c r="C140" s="2"/>
      <c r="D140" s="2"/>
      <c r="E140" s="2" t="s">
        <v>121</v>
      </c>
      <c r="F140" s="62" t="s">
        <v>423</v>
      </c>
      <c r="G140" s="2" t="s">
        <v>179</v>
      </c>
      <c r="H140" s="2" t="s">
        <v>197</v>
      </c>
      <c r="I140" s="2" t="s">
        <v>110</v>
      </c>
      <c r="J140" s="2" t="s">
        <v>111</v>
      </c>
      <c r="K140" s="2" t="s">
        <v>112</v>
      </c>
      <c r="L140" s="2"/>
      <c r="M140" s="63" t="s">
        <v>223</v>
      </c>
      <c r="N140" s="63" t="s">
        <v>253</v>
      </c>
      <c r="O140" s="64" t="s">
        <v>253</v>
      </c>
      <c r="P140" s="2" t="s">
        <v>38</v>
      </c>
      <c r="Q140" s="2">
        <v>3</v>
      </c>
      <c r="R140" s="2" t="s">
        <v>156</v>
      </c>
      <c r="S140" s="2" t="s">
        <v>47</v>
      </c>
      <c r="T140" s="2"/>
      <c r="U140" s="2">
        <v>46.3</v>
      </c>
      <c r="V140" s="2" t="s">
        <v>17</v>
      </c>
      <c r="W140" s="2">
        <f>VLOOKUP(V140,Tables!$M$4:$N$7,2,FALSE)</f>
        <v>1</v>
      </c>
      <c r="X140" s="2">
        <f t="shared" ref="X140:X144" si="264">U140*W140</f>
        <v>46.3</v>
      </c>
      <c r="Y140" s="2"/>
      <c r="Z140" s="2" t="str">
        <f t="shared" ref="Z140:Z144" si="265">P140</f>
        <v>EC50</v>
      </c>
      <c r="AA140" s="2">
        <f>VLOOKUP(Z140,Tables!C$5:D$21,2,FALSE)</f>
        <v>5</v>
      </c>
      <c r="AB140" s="2">
        <f t="shared" ref="AB140:AB144" si="266">X140/AA140</f>
        <v>9.26</v>
      </c>
      <c r="AC140" s="2" t="str">
        <f t="shared" ref="AC140:AC144" si="267">S140</f>
        <v>Chronic</v>
      </c>
      <c r="AD140" s="2">
        <f>VLOOKUP(AC140,Tables!C$24:D$25,2,FALSE)</f>
        <v>1</v>
      </c>
      <c r="AE140" s="2">
        <f t="shared" ref="AE140:AE144" si="268">AB140/AD140</f>
        <v>9.26</v>
      </c>
      <c r="AF140" s="7"/>
      <c r="AG140" s="8" t="str">
        <f t="shared" ref="AG140:AG144" si="269">F140</f>
        <v>Desmodesmus subspicatus</v>
      </c>
      <c r="AH140" s="2" t="str">
        <f t="shared" ref="AH140:AH144" si="270">P140</f>
        <v>EC50</v>
      </c>
      <c r="AI140" s="2" t="str">
        <f t="shared" ref="AI140:AI144" si="271">S140</f>
        <v>Chronic</v>
      </c>
      <c r="AJ140" s="2"/>
      <c r="AK140" s="2">
        <f>VLOOKUP(SUM(AA140,AD140),Tables!J$5:K$10,2,FALSE)</f>
        <v>2</v>
      </c>
      <c r="AL140" s="65" t="str">
        <f>IF(AK140=MIN($AK$140,$AK$144:$AK$145),"YES!!!","Reject")</f>
        <v>Reject</v>
      </c>
      <c r="AM140" s="3"/>
      <c r="AN140" s="2"/>
      <c r="AO140" s="2"/>
      <c r="AP140" s="2"/>
      <c r="AQ140" s="2"/>
      <c r="AR140" s="2"/>
      <c r="AS140" s="2"/>
      <c r="AT140" s="3"/>
      <c r="AU140" s="3"/>
      <c r="AV140" s="66" t="s">
        <v>120</v>
      </c>
      <c r="AW140" s="2"/>
      <c r="AX140" s="2"/>
      <c r="AY140" s="2"/>
      <c r="AZ140" s="2"/>
      <c r="BA140" s="67"/>
      <c r="BB140" s="2"/>
      <c r="BC140" s="2"/>
      <c r="BD140" s="2"/>
      <c r="BE140" s="2"/>
      <c r="BF140" s="2"/>
      <c r="BG140" s="2"/>
      <c r="BH140" s="2"/>
      <c r="BI140" s="2"/>
      <c r="BJ140" s="75"/>
      <c r="BK140" s="2"/>
      <c r="BL140" s="116"/>
      <c r="BM140" s="117"/>
      <c r="BN140" s="116"/>
      <c r="BO140" s="116"/>
      <c r="BP140" s="116"/>
      <c r="BQ140" s="116"/>
      <c r="BR140" s="116"/>
      <c r="BS140" s="116"/>
      <c r="BT140" s="111"/>
      <c r="BU140" s="11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</row>
    <row r="141" spans="1:85" ht="14.25" customHeight="1" thickTop="1" thickBot="1" x14ac:dyDescent="0.3">
      <c r="A141" s="2">
        <v>624</v>
      </c>
      <c r="B141" s="2">
        <v>154</v>
      </c>
      <c r="C141" s="2"/>
      <c r="D141" s="2"/>
      <c r="E141" s="2" t="s">
        <v>121</v>
      </c>
      <c r="F141" s="62" t="s">
        <v>196</v>
      </c>
      <c r="G141" s="2" t="s">
        <v>179</v>
      </c>
      <c r="H141" s="2" t="s">
        <v>197</v>
      </c>
      <c r="I141" s="2" t="s">
        <v>110</v>
      </c>
      <c r="J141" s="2" t="s">
        <v>111</v>
      </c>
      <c r="K141" s="2" t="s">
        <v>112</v>
      </c>
      <c r="L141" s="2"/>
      <c r="M141" s="82" t="s">
        <v>223</v>
      </c>
      <c r="N141" s="82" t="s">
        <v>253</v>
      </c>
      <c r="O141" s="83" t="s">
        <v>253</v>
      </c>
      <c r="P141" s="84" t="s">
        <v>27</v>
      </c>
      <c r="Q141" s="84">
        <v>1</v>
      </c>
      <c r="R141" s="84" t="s">
        <v>156</v>
      </c>
      <c r="S141" s="84" t="s">
        <v>48</v>
      </c>
      <c r="T141" s="2"/>
      <c r="U141" s="84">
        <v>7</v>
      </c>
      <c r="V141" s="84" t="s">
        <v>17</v>
      </c>
      <c r="W141" s="84">
        <f>VLOOKUP(V141,Tables!$M$4:$N$7,2,FALSE)</f>
        <v>1</v>
      </c>
      <c r="X141" s="84">
        <f t="shared" si="264"/>
        <v>7</v>
      </c>
      <c r="Y141" s="84"/>
      <c r="Z141" s="84" t="str">
        <f t="shared" si="265"/>
        <v>NOEC</v>
      </c>
      <c r="AA141" s="84">
        <f>VLOOKUP(Z141,Tables!C$5:D$21,2,FALSE)</f>
        <v>1</v>
      </c>
      <c r="AB141" s="84">
        <f t="shared" si="266"/>
        <v>7</v>
      </c>
      <c r="AC141" s="84" t="str">
        <f t="shared" si="267"/>
        <v>Acute</v>
      </c>
      <c r="AD141" s="84">
        <f>VLOOKUP(AC141,Tables!C$24:D$25,2,FALSE)</f>
        <v>2</v>
      </c>
      <c r="AE141" s="84">
        <f t="shared" si="268"/>
        <v>3.5</v>
      </c>
      <c r="AF141" s="7"/>
      <c r="AG141" s="85" t="str">
        <f t="shared" si="269"/>
        <v>Scenedesmus subspicatus</v>
      </c>
      <c r="AH141" s="84" t="str">
        <f t="shared" si="270"/>
        <v>NOEC</v>
      </c>
      <c r="AI141" s="84" t="str">
        <f t="shared" si="271"/>
        <v>Acute</v>
      </c>
      <c r="AJ141" s="84"/>
      <c r="AK141" s="84">
        <f>VLOOKUP(SUM(AA141,AD141),Tables!J$5:K$10,2,FALSE)</f>
        <v>3</v>
      </c>
      <c r="AL141" s="65" t="str">
        <f>IF(AK141=MIN($AK$140,$AK$144:$AK$145),"YES!!!","Reject")</f>
        <v>Reject</v>
      </c>
      <c r="AM141" s="86"/>
      <c r="AN141" s="84"/>
      <c r="AO141" s="84"/>
      <c r="AP141" s="84"/>
      <c r="AQ141" s="84"/>
      <c r="AR141" s="84"/>
      <c r="AS141" s="84"/>
      <c r="AT141" s="86"/>
      <c r="AU141" s="86"/>
      <c r="AV141" s="66" t="s">
        <v>120</v>
      </c>
      <c r="AW141" s="2"/>
      <c r="AX141" s="2"/>
      <c r="AY141" s="2"/>
      <c r="AZ141" s="84"/>
      <c r="BA141" s="87"/>
      <c r="BB141" s="84"/>
      <c r="BC141" s="84"/>
      <c r="BD141" s="84"/>
      <c r="BE141" s="84"/>
      <c r="BF141" s="84"/>
      <c r="BG141" s="84"/>
      <c r="BH141" s="84"/>
      <c r="BI141" s="2"/>
      <c r="BJ141" s="75"/>
      <c r="BK141" s="2"/>
      <c r="BL141" s="111"/>
      <c r="BM141" s="115"/>
      <c r="BN141" s="111"/>
      <c r="BO141" s="111"/>
      <c r="BP141" s="111"/>
      <c r="BQ141" s="111"/>
      <c r="BR141" s="111"/>
      <c r="BS141" s="118"/>
      <c r="BT141" s="111"/>
      <c r="BU141" s="11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</row>
    <row r="142" spans="1:85" ht="14.25" customHeight="1" thickTop="1" thickBot="1" x14ac:dyDescent="0.3">
      <c r="A142" s="2">
        <v>624</v>
      </c>
      <c r="B142" s="2">
        <v>153</v>
      </c>
      <c r="C142" s="2"/>
      <c r="D142" s="2"/>
      <c r="E142" s="2" t="s">
        <v>121</v>
      </c>
      <c r="F142" s="62" t="s">
        <v>196</v>
      </c>
      <c r="G142" s="2" t="s">
        <v>179</v>
      </c>
      <c r="H142" s="2" t="s">
        <v>197</v>
      </c>
      <c r="I142" s="2" t="s">
        <v>110</v>
      </c>
      <c r="J142" s="2" t="s">
        <v>111</v>
      </c>
      <c r="K142" s="2" t="s">
        <v>112</v>
      </c>
      <c r="L142" s="2"/>
      <c r="M142" s="82" t="s">
        <v>223</v>
      </c>
      <c r="N142" s="82" t="s">
        <v>253</v>
      </c>
      <c r="O142" s="83" t="s">
        <v>253</v>
      </c>
      <c r="P142" s="84" t="s">
        <v>38</v>
      </c>
      <c r="Q142" s="84">
        <v>3</v>
      </c>
      <c r="R142" s="84" t="s">
        <v>156</v>
      </c>
      <c r="S142" s="84" t="s">
        <v>47</v>
      </c>
      <c r="T142" s="2"/>
      <c r="U142" s="84">
        <v>36</v>
      </c>
      <c r="V142" s="84" t="s">
        <v>17</v>
      </c>
      <c r="W142" s="84">
        <f>VLOOKUP(V142,Tables!$M$4:$N$7,2,FALSE)</f>
        <v>1</v>
      </c>
      <c r="X142" s="84">
        <f t="shared" si="264"/>
        <v>36</v>
      </c>
      <c r="Y142" s="84"/>
      <c r="Z142" s="84" t="str">
        <f t="shared" si="265"/>
        <v>EC50</v>
      </c>
      <c r="AA142" s="84">
        <f>VLOOKUP(Z142,Tables!C$5:D$21,2,FALSE)</f>
        <v>5</v>
      </c>
      <c r="AB142" s="84">
        <f t="shared" si="266"/>
        <v>7.2</v>
      </c>
      <c r="AC142" s="84" t="str">
        <f t="shared" si="267"/>
        <v>Chronic</v>
      </c>
      <c r="AD142" s="84">
        <f>VLOOKUP(AC142,Tables!C$24:D$25,2,FALSE)</f>
        <v>1</v>
      </c>
      <c r="AE142" s="84">
        <f t="shared" si="268"/>
        <v>7.2</v>
      </c>
      <c r="AF142" s="7"/>
      <c r="AG142" s="85" t="str">
        <f t="shared" si="269"/>
        <v>Scenedesmus subspicatus</v>
      </c>
      <c r="AH142" s="84" t="str">
        <f t="shared" si="270"/>
        <v>EC50</v>
      </c>
      <c r="AI142" s="84" t="str">
        <f t="shared" si="271"/>
        <v>Chronic</v>
      </c>
      <c r="AJ142" s="84"/>
      <c r="AK142" s="84">
        <f>VLOOKUP(SUM(AA142,AD142),Tables!J$5:K$10,2,FALSE)</f>
        <v>2</v>
      </c>
      <c r="AL142" s="65" t="str">
        <f>IF(AK142=MIN($AK$140,$AK$144:$AK$145),"YES!!!","Reject")</f>
        <v>Reject</v>
      </c>
      <c r="AM142" s="86"/>
      <c r="AN142" s="84"/>
      <c r="AO142" s="84"/>
      <c r="AP142" s="84"/>
      <c r="AQ142" s="84"/>
      <c r="AR142" s="84"/>
      <c r="AS142" s="84"/>
      <c r="AT142" s="84"/>
      <c r="AU142" s="84"/>
      <c r="AV142" s="66" t="s">
        <v>120</v>
      </c>
      <c r="AW142" s="2"/>
      <c r="AX142" s="2"/>
      <c r="AY142" s="2"/>
      <c r="AZ142" s="84"/>
      <c r="BA142" s="87"/>
      <c r="BB142" s="84"/>
      <c r="BC142" s="84"/>
      <c r="BD142" s="84"/>
      <c r="BE142" s="84"/>
      <c r="BF142" s="84"/>
      <c r="BG142" s="84"/>
      <c r="BH142" s="84"/>
      <c r="BI142" s="2"/>
      <c r="BJ142" s="2"/>
      <c r="BK142" s="2"/>
      <c r="BL142" s="116"/>
      <c r="BM142" s="117"/>
      <c r="BN142" s="116"/>
      <c r="BO142" s="116"/>
      <c r="BP142" s="116"/>
      <c r="BQ142" s="116"/>
      <c r="BR142" s="116"/>
      <c r="BS142" s="116"/>
      <c r="BT142" s="111"/>
      <c r="BU142" s="11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</row>
    <row r="143" spans="1:85" ht="14.25" customHeight="1" thickTop="1" thickBot="1" x14ac:dyDescent="0.3">
      <c r="A143" s="2">
        <v>624</v>
      </c>
      <c r="B143" s="2">
        <v>155</v>
      </c>
      <c r="C143" s="2"/>
      <c r="D143" s="2"/>
      <c r="E143" s="2" t="s">
        <v>121</v>
      </c>
      <c r="F143" s="62" t="s">
        <v>196</v>
      </c>
      <c r="G143" s="2" t="s">
        <v>179</v>
      </c>
      <c r="H143" s="2" t="s">
        <v>197</v>
      </c>
      <c r="I143" s="2" t="s">
        <v>110</v>
      </c>
      <c r="J143" s="2" t="s">
        <v>111</v>
      </c>
      <c r="K143" s="2" t="s">
        <v>112</v>
      </c>
      <c r="L143" s="2"/>
      <c r="M143" s="82" t="s">
        <v>223</v>
      </c>
      <c r="N143" s="82" t="s">
        <v>253</v>
      </c>
      <c r="O143" s="83" t="s">
        <v>253</v>
      </c>
      <c r="P143" s="84" t="s">
        <v>27</v>
      </c>
      <c r="Q143" s="84">
        <v>3</v>
      </c>
      <c r="R143" s="84" t="s">
        <v>156</v>
      </c>
      <c r="S143" s="84" t="s">
        <v>47</v>
      </c>
      <c r="T143" s="2"/>
      <c r="U143" s="84">
        <v>10</v>
      </c>
      <c r="V143" s="84" t="s">
        <v>17</v>
      </c>
      <c r="W143" s="84">
        <f>VLOOKUP(V143,Tables!$M$4:$N$7,2,FALSE)</f>
        <v>1</v>
      </c>
      <c r="X143" s="84">
        <f t="shared" si="264"/>
        <v>10</v>
      </c>
      <c r="Y143" s="84"/>
      <c r="Z143" s="84" t="str">
        <f t="shared" si="265"/>
        <v>NOEC</v>
      </c>
      <c r="AA143" s="84">
        <f>VLOOKUP(Z143,Tables!C$5:D$21,2,FALSE)</f>
        <v>1</v>
      </c>
      <c r="AB143" s="84">
        <f t="shared" si="266"/>
        <v>10</v>
      </c>
      <c r="AC143" s="84" t="str">
        <f t="shared" si="267"/>
        <v>Chronic</v>
      </c>
      <c r="AD143" s="84">
        <f>VLOOKUP(AC143,Tables!C$24:D$25,2,FALSE)</f>
        <v>1</v>
      </c>
      <c r="AE143" s="84">
        <f t="shared" si="268"/>
        <v>10</v>
      </c>
      <c r="AF143" s="7"/>
      <c r="AG143" s="85" t="str">
        <f t="shared" si="269"/>
        <v>Scenedesmus subspicatus</v>
      </c>
      <c r="AH143" s="84" t="str">
        <f t="shared" si="270"/>
        <v>NOEC</v>
      </c>
      <c r="AI143" s="84" t="str">
        <f t="shared" si="271"/>
        <v>Chronic</v>
      </c>
      <c r="AJ143" s="84"/>
      <c r="AK143" s="84">
        <f>VLOOKUP(SUM(AA143,AD143),Tables!J$5:K$10,2,FALSE)</f>
        <v>1</v>
      </c>
      <c r="AL143" s="65" t="str">
        <f>IF(AK140=MIN($AK$140,$AK$144:$AK$145),"YES!!!","Reject")</f>
        <v>Reject</v>
      </c>
      <c r="AM143" s="86"/>
      <c r="AN143" s="84"/>
      <c r="AO143" s="84"/>
      <c r="AP143" s="84"/>
      <c r="AQ143" s="84"/>
      <c r="AR143" s="84"/>
      <c r="AS143" s="84"/>
      <c r="AT143" s="86"/>
      <c r="AU143" s="86"/>
      <c r="AV143" s="66" t="s">
        <v>120</v>
      </c>
      <c r="AW143" s="2"/>
      <c r="AX143" s="2"/>
      <c r="AY143" s="2"/>
      <c r="AZ143" s="84"/>
      <c r="BA143" s="87"/>
      <c r="BB143" s="84"/>
      <c r="BC143" s="84"/>
      <c r="BD143" s="84"/>
      <c r="BE143" s="84"/>
      <c r="BF143" s="84"/>
      <c r="BG143" s="84"/>
      <c r="BH143" s="84"/>
      <c r="BI143" s="75"/>
      <c r="BJ143" s="75"/>
      <c r="BK143" s="2"/>
      <c r="BL143" s="116"/>
      <c r="BM143" s="117"/>
      <c r="BN143" s="116"/>
      <c r="BO143" s="116"/>
      <c r="BP143" s="116"/>
      <c r="BQ143" s="116"/>
      <c r="BR143" s="116"/>
      <c r="BS143" s="116"/>
      <c r="BT143" s="111"/>
      <c r="BU143" s="11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</row>
    <row r="144" spans="1:85" ht="14.25" customHeight="1" thickTop="1" thickBot="1" x14ac:dyDescent="0.3">
      <c r="A144" s="2">
        <v>35505</v>
      </c>
      <c r="B144" s="88">
        <v>47946501</v>
      </c>
      <c r="C144" s="2"/>
      <c r="D144" s="2"/>
      <c r="E144" s="2" t="s">
        <v>121</v>
      </c>
      <c r="F144" s="62" t="s">
        <v>196</v>
      </c>
      <c r="G144" s="2" t="s">
        <v>179</v>
      </c>
      <c r="H144" s="2" t="s">
        <v>197</v>
      </c>
      <c r="I144" s="2" t="s">
        <v>110</v>
      </c>
      <c r="J144" s="2" t="s">
        <v>111</v>
      </c>
      <c r="K144" s="2" t="s">
        <v>112</v>
      </c>
      <c r="L144" s="2"/>
      <c r="M144" s="63" t="s">
        <v>113</v>
      </c>
      <c r="N144" s="63" t="s">
        <v>114</v>
      </c>
      <c r="O144" s="64" t="s">
        <v>115</v>
      </c>
      <c r="P144" s="2" t="s">
        <v>24</v>
      </c>
      <c r="Q144" s="2">
        <v>96</v>
      </c>
      <c r="R144" s="2" t="s">
        <v>116</v>
      </c>
      <c r="S144" s="2" t="s">
        <v>47</v>
      </c>
      <c r="T144" s="2"/>
      <c r="U144" s="2">
        <v>2.2999999999999998</v>
      </c>
      <c r="V144" s="2" t="s">
        <v>20</v>
      </c>
      <c r="W144" s="2">
        <f>VLOOKUP(V144,Tables!$M$4:$N$7,2,FALSE)</f>
        <v>1</v>
      </c>
      <c r="X144" s="2">
        <f t="shared" si="264"/>
        <v>2.2999999999999998</v>
      </c>
      <c r="Y144" s="2"/>
      <c r="Z144" s="2" t="str">
        <f t="shared" si="265"/>
        <v>NOEL</v>
      </c>
      <c r="AA144" s="2">
        <f>VLOOKUP(Z144,Tables!C$5:D$21,2,FALSE)</f>
        <v>1</v>
      </c>
      <c r="AB144" s="2">
        <f t="shared" si="266"/>
        <v>2.2999999999999998</v>
      </c>
      <c r="AC144" s="2" t="str">
        <f t="shared" si="267"/>
        <v>Chronic</v>
      </c>
      <c r="AD144" s="2">
        <f>VLOOKUP(AC144,Tables!C$24:D$25,2,FALSE)</f>
        <v>1</v>
      </c>
      <c r="AE144" s="2">
        <f t="shared" si="268"/>
        <v>2.2999999999999998</v>
      </c>
      <c r="AF144" s="7"/>
      <c r="AG144" s="8" t="str">
        <f t="shared" si="269"/>
        <v>Scenedesmus subspicatus</v>
      </c>
      <c r="AH144" s="2" t="str">
        <f t="shared" si="270"/>
        <v>NOEL</v>
      </c>
      <c r="AI144" s="2" t="str">
        <f t="shared" si="271"/>
        <v>Chronic</v>
      </c>
      <c r="AJ144" s="2"/>
      <c r="AK144" s="2">
        <f>VLOOKUP(SUM(AA144,AD144),Tables!J$5:K$10,2,FALSE)</f>
        <v>1</v>
      </c>
      <c r="AL144" s="65" t="str">
        <f>IF(AK144=MIN($AK$140,$AK$144:$AK$145),"YES!!!","Reject")</f>
        <v>YES!!!</v>
      </c>
      <c r="AM144" s="3" t="str">
        <f>O144</f>
        <v>Biomass Yield, Growth Rate, AUC</v>
      </c>
      <c r="AN144" s="2" t="s">
        <v>118</v>
      </c>
      <c r="AO144" s="2" t="str">
        <f>CONCATENATE(Q144," ",R144)</f>
        <v>96 Hour</v>
      </c>
      <c r="AP144" s="2" t="s">
        <v>119</v>
      </c>
      <c r="AQ144" s="2"/>
      <c r="AR144" s="2">
        <f>AE144</f>
        <v>2.2999999999999998</v>
      </c>
      <c r="AS144" s="2">
        <f>GEOMEAN(AR144)</f>
        <v>2.2999999999999998</v>
      </c>
      <c r="AT144" s="3">
        <f t="shared" ref="AT144:AU144" si="272">MIN(AS144)</f>
        <v>2.2999999999999998</v>
      </c>
      <c r="AU144" s="3">
        <f t="shared" si="272"/>
        <v>2.2999999999999998</v>
      </c>
      <c r="AV144" s="66" t="s">
        <v>120</v>
      </c>
      <c r="AW144" s="2"/>
      <c r="AX144" s="2"/>
      <c r="AY144" s="2"/>
      <c r="AZ144" s="2" t="str">
        <f>I144</f>
        <v>Microalgae</v>
      </c>
      <c r="BA144" s="67" t="str">
        <f t="shared" ref="BA144:BC144" si="273">F144</f>
        <v>Scenedesmus subspicatus</v>
      </c>
      <c r="BB144" s="2" t="str">
        <f t="shared" si="273"/>
        <v>Chlorophyta</v>
      </c>
      <c r="BC144" s="2" t="str">
        <f t="shared" si="273"/>
        <v>Chlorophyceae</v>
      </c>
      <c r="BD144" s="2" t="str">
        <f>J144</f>
        <v>Phototroph</v>
      </c>
      <c r="BE144" s="2">
        <f>AK144</f>
        <v>1</v>
      </c>
      <c r="BF144" s="2">
        <f>AU144</f>
        <v>2.2999999999999998</v>
      </c>
      <c r="BG144" s="66" t="s">
        <v>120</v>
      </c>
      <c r="BH144" s="66" t="s">
        <v>120</v>
      </c>
      <c r="BI144" s="75"/>
      <c r="BJ144" s="2"/>
      <c r="BK144" s="2"/>
      <c r="BL144" s="116"/>
      <c r="BM144" s="117"/>
      <c r="BN144" s="116"/>
      <c r="BO144" s="116"/>
      <c r="BP144" s="116"/>
      <c r="BQ144" s="116"/>
      <c r="BR144" s="116"/>
      <c r="BS144" s="116"/>
      <c r="BT144" s="111"/>
      <c r="BU144" s="11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</row>
    <row r="145" spans="1:85" ht="14.25" customHeight="1" thickTop="1" thickBot="1" x14ac:dyDescent="0.3">
      <c r="A145" s="2" t="s">
        <v>639</v>
      </c>
      <c r="B145" s="5" t="s">
        <v>640</v>
      </c>
      <c r="C145" s="2"/>
      <c r="D145" s="2"/>
      <c r="E145" s="2" t="s">
        <v>121</v>
      </c>
      <c r="F145" s="62" t="s">
        <v>196</v>
      </c>
      <c r="G145" s="2" t="s">
        <v>179</v>
      </c>
      <c r="H145" s="2" t="s">
        <v>197</v>
      </c>
      <c r="I145" s="2" t="s">
        <v>110</v>
      </c>
      <c r="J145" s="2" t="s">
        <v>111</v>
      </c>
      <c r="K145" s="2" t="s">
        <v>112</v>
      </c>
      <c r="L145" s="2"/>
      <c r="M145" s="63" t="s">
        <v>113</v>
      </c>
      <c r="N145" s="63" t="s">
        <v>114</v>
      </c>
      <c r="O145" s="64" t="s">
        <v>115</v>
      </c>
      <c r="P145" s="2" t="s">
        <v>38</v>
      </c>
      <c r="Q145" s="2">
        <v>96</v>
      </c>
      <c r="R145" s="2" t="s">
        <v>116</v>
      </c>
      <c r="S145" s="2" t="s">
        <v>47</v>
      </c>
      <c r="T145" s="2"/>
      <c r="U145" s="2">
        <v>7</v>
      </c>
      <c r="V145" s="2" t="s">
        <v>20</v>
      </c>
      <c r="W145" s="2">
        <f>VLOOKUP(V145,Tables!$M$4:$N$7,2,FALSE)</f>
        <v>1</v>
      </c>
      <c r="X145" s="2">
        <f t="shared" ref="X145" si="274">U145*W145</f>
        <v>7</v>
      </c>
      <c r="Y145" s="2"/>
      <c r="Z145" s="2" t="str">
        <f t="shared" ref="Z145" si="275">P145</f>
        <v>EC50</v>
      </c>
      <c r="AA145" s="2">
        <f>VLOOKUP(Z145,Tables!C$5:D$21,2,FALSE)</f>
        <v>5</v>
      </c>
      <c r="AB145" s="2">
        <f t="shared" ref="AB145" si="276">X145/AA145</f>
        <v>1.4</v>
      </c>
      <c r="AC145" s="2" t="str">
        <f t="shared" ref="AC145" si="277">S145</f>
        <v>Chronic</v>
      </c>
      <c r="AD145" s="2">
        <f>VLOOKUP(AC145,Tables!C$24:D$25,2,FALSE)</f>
        <v>1</v>
      </c>
      <c r="AE145" s="2">
        <f t="shared" ref="AE145" si="278">AB145/AD145</f>
        <v>1.4</v>
      </c>
      <c r="AF145" s="7"/>
      <c r="AG145" s="8" t="str">
        <f t="shared" ref="AG145" si="279">F145</f>
        <v>Scenedesmus subspicatus</v>
      </c>
      <c r="AH145" s="2" t="str">
        <f t="shared" ref="AH145" si="280">P145</f>
        <v>EC50</v>
      </c>
      <c r="AI145" s="2" t="str">
        <f t="shared" ref="AI145" si="281">S145</f>
        <v>Chronic</v>
      </c>
      <c r="AJ145" s="2"/>
      <c r="AK145" s="2">
        <f>VLOOKUP(SUM(AA145,AD145),Tables!J$5:K$10,2,FALSE)</f>
        <v>2</v>
      </c>
      <c r="AL145" s="65" t="str">
        <f>IF(AK145=MIN($AK$140,$AK$144:$AK$145),"YES!!!","Reject")</f>
        <v>Reject</v>
      </c>
      <c r="AM145" s="3"/>
      <c r="AN145" s="2"/>
      <c r="AO145" s="2"/>
      <c r="AP145" s="2"/>
      <c r="AQ145" s="2"/>
      <c r="AR145" s="2"/>
      <c r="AS145" s="2"/>
      <c r="AT145" s="3"/>
      <c r="AU145" s="3"/>
      <c r="AV145" s="110"/>
      <c r="AW145" s="2"/>
      <c r="AX145" s="2"/>
      <c r="AY145" s="2"/>
      <c r="AZ145" s="2"/>
      <c r="BA145" s="67"/>
      <c r="BB145" s="2"/>
      <c r="BC145" s="2"/>
      <c r="BD145" s="2"/>
      <c r="BE145" s="2"/>
      <c r="BF145" s="2"/>
      <c r="BG145" s="110"/>
      <c r="BH145" s="110"/>
      <c r="BI145" s="2"/>
      <c r="BJ145" s="2"/>
      <c r="BK145" s="2"/>
      <c r="BL145" s="116"/>
      <c r="BM145" s="117"/>
      <c r="BN145" s="116"/>
      <c r="BO145" s="116"/>
      <c r="BP145" s="116"/>
      <c r="BQ145" s="116"/>
      <c r="BR145" s="116"/>
      <c r="BS145" s="116"/>
      <c r="BT145" s="111"/>
      <c r="BU145" s="11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</row>
    <row r="146" spans="1:85" ht="14.25" customHeight="1" thickTop="1" thickBot="1" x14ac:dyDescent="0.3">
      <c r="A146" s="7"/>
      <c r="B146" s="7"/>
      <c r="C146" s="7"/>
      <c r="D146" s="70"/>
      <c r="E146" s="7"/>
      <c r="F146" s="71"/>
      <c r="G146" s="7"/>
      <c r="H146" s="7"/>
      <c r="I146" s="7"/>
      <c r="J146" s="7"/>
      <c r="K146" s="7"/>
      <c r="L146" s="7"/>
      <c r="M146" s="72"/>
      <c r="N146" s="72"/>
      <c r="O146" s="7"/>
      <c r="P146" s="7"/>
      <c r="Q146" s="7"/>
      <c r="R146" s="7"/>
      <c r="S146" s="7"/>
      <c r="T146" s="73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4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2"/>
      <c r="AW146" s="75"/>
      <c r="AX146" s="75"/>
      <c r="AY146" s="75"/>
      <c r="AZ146" s="76"/>
      <c r="BA146" s="77"/>
      <c r="BB146" s="7"/>
      <c r="BC146" s="7"/>
      <c r="BD146" s="7"/>
      <c r="BE146" s="7"/>
      <c r="BF146" s="7"/>
      <c r="BG146" s="7"/>
      <c r="BH146" s="7"/>
      <c r="BI146" s="75"/>
      <c r="BJ146" s="75"/>
      <c r="BK146" s="2"/>
      <c r="BL146" s="116"/>
      <c r="BM146" s="117"/>
      <c r="BN146" s="116"/>
      <c r="BO146" s="116"/>
      <c r="BP146" s="116"/>
      <c r="BQ146" s="116"/>
      <c r="BR146" s="116"/>
      <c r="BS146" s="116"/>
      <c r="BT146" s="111"/>
      <c r="BU146" s="11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</row>
    <row r="147" spans="1:85" ht="14.25" customHeight="1" thickTop="1" thickBot="1" x14ac:dyDescent="0.3">
      <c r="A147" s="2" t="s">
        <v>424</v>
      </c>
      <c r="B147" s="2" t="s">
        <v>425</v>
      </c>
      <c r="C147" s="2"/>
      <c r="D147" s="69"/>
      <c r="E147" s="2" t="s">
        <v>106</v>
      </c>
      <c r="F147" s="62" t="s">
        <v>224</v>
      </c>
      <c r="G147" s="2" t="s">
        <v>179</v>
      </c>
      <c r="H147" s="2" t="s">
        <v>197</v>
      </c>
      <c r="I147" s="2" t="s">
        <v>110</v>
      </c>
      <c r="J147" s="2" t="s">
        <v>111</v>
      </c>
      <c r="K147" s="2" t="s">
        <v>426</v>
      </c>
      <c r="L147" s="2"/>
      <c r="M147" s="63" t="s">
        <v>427</v>
      </c>
      <c r="N147" s="63" t="s">
        <v>129</v>
      </c>
      <c r="O147" s="64" t="s">
        <v>428</v>
      </c>
      <c r="P147" s="2" t="s">
        <v>38</v>
      </c>
      <c r="Q147" s="2">
        <v>96</v>
      </c>
      <c r="R147" s="2" t="s">
        <v>116</v>
      </c>
      <c r="S147" s="2" t="s">
        <v>47</v>
      </c>
      <c r="T147" s="2"/>
      <c r="U147" s="2">
        <v>9.8000000000000007</v>
      </c>
      <c r="V147" s="2" t="s">
        <v>17</v>
      </c>
      <c r="W147" s="2">
        <f>VLOOKUP(V147,Tables!$M$4:$N$7,2,FALSE)</f>
        <v>1</v>
      </c>
      <c r="X147" s="2">
        <f t="shared" ref="X147:X151" si="282">U147*W147</f>
        <v>9.8000000000000007</v>
      </c>
      <c r="Y147" s="2"/>
      <c r="Z147" s="2" t="str">
        <f t="shared" ref="Z147:Z151" si="283">P147</f>
        <v>EC50</v>
      </c>
      <c r="AA147" s="2">
        <f>VLOOKUP(Z147,Tables!C$5:D$21,2,FALSE)</f>
        <v>5</v>
      </c>
      <c r="AB147" s="2">
        <f t="shared" ref="AB147:AB151" si="284">X147/AA147</f>
        <v>1.9600000000000002</v>
      </c>
      <c r="AC147" s="2" t="str">
        <f t="shared" ref="AC147:AC151" si="285">S147</f>
        <v>Chronic</v>
      </c>
      <c r="AD147" s="2">
        <f>VLOOKUP(AC147,Tables!C$24:D$25,2,FALSE)</f>
        <v>1</v>
      </c>
      <c r="AE147" s="2">
        <f t="shared" ref="AE147:AE151" si="286">AB147/AD147</f>
        <v>1.9600000000000002</v>
      </c>
      <c r="AF147" s="7"/>
      <c r="AG147" s="8" t="str">
        <f t="shared" ref="AG147:AG151" si="287">F147</f>
        <v>Dunaliella tertiolecta</v>
      </c>
      <c r="AH147" s="2" t="str">
        <f t="shared" ref="AH147:AH151" si="288">P147</f>
        <v>EC50</v>
      </c>
      <c r="AI147" s="2" t="str">
        <f t="shared" ref="AI147:AI151" si="289">S147</f>
        <v>Chronic</v>
      </c>
      <c r="AJ147" s="2"/>
      <c r="AK147" s="2">
        <f>VLOOKUP(SUM(AA147,AD147),Tables!J$5:K$10,2,FALSE)</f>
        <v>2</v>
      </c>
      <c r="AL147" s="65" t="str">
        <f t="shared" ref="AL147:AL151" si="290">IF(AK147=MIN($AK$147:$AK$151),"YES!!!","Reject")</f>
        <v>YES!!!</v>
      </c>
      <c r="AM147" s="3" t="str">
        <f t="shared" ref="AM147:AM151" si="291">O147</f>
        <v>Optical density</v>
      </c>
      <c r="AN147" s="2" t="s">
        <v>118</v>
      </c>
      <c r="AO147" s="2" t="str">
        <f t="shared" ref="AO147:AO151" si="292">CONCATENATE(Q147," ",R147)</f>
        <v>96 Hour</v>
      </c>
      <c r="AP147" s="2" t="s">
        <v>119</v>
      </c>
      <c r="AQ147" s="2"/>
      <c r="AR147" s="2">
        <f t="shared" ref="AR147:AR151" si="293">AE147</f>
        <v>1.9600000000000002</v>
      </c>
      <c r="AS147" s="69">
        <f>GEOMEAN(AR147:AR148)</f>
        <v>1.7260359208313134</v>
      </c>
      <c r="AT147" s="80">
        <f>MIN(AS147)</f>
        <v>1.7260359208313134</v>
      </c>
      <c r="AU147" s="80">
        <f>MIN(AT147:AT151)</f>
        <v>1.6723635968293498</v>
      </c>
      <c r="AV147" s="66" t="s">
        <v>120</v>
      </c>
      <c r="AW147" s="2"/>
      <c r="AX147" s="2"/>
      <c r="AY147" s="2"/>
      <c r="AZ147" s="2" t="str">
        <f>I147</f>
        <v>Microalgae</v>
      </c>
      <c r="BA147" s="67" t="str">
        <f t="shared" ref="BA147:BC147" si="294">F147</f>
        <v>Dunaliella tertiolecta</v>
      </c>
      <c r="BB147" s="2" t="str">
        <f t="shared" si="294"/>
        <v>Chlorophyta</v>
      </c>
      <c r="BC147" s="2" t="str">
        <f t="shared" si="294"/>
        <v>Chlorophyceae</v>
      </c>
      <c r="BD147" s="2" t="str">
        <f>J147</f>
        <v>Phototroph</v>
      </c>
      <c r="BE147" s="2">
        <f>AK147</f>
        <v>2</v>
      </c>
      <c r="BF147" s="69">
        <f>AU147</f>
        <v>1.6723635968293498</v>
      </c>
      <c r="BG147" s="66" t="s">
        <v>120</v>
      </c>
      <c r="BH147" s="66" t="s">
        <v>120</v>
      </c>
      <c r="BI147" s="2"/>
      <c r="BJ147" s="2"/>
      <c r="BK147" s="2"/>
      <c r="BL147" s="116"/>
      <c r="BM147" s="117"/>
      <c r="BN147" s="116"/>
      <c r="BO147" s="116"/>
      <c r="BP147" s="116"/>
      <c r="BQ147" s="116"/>
      <c r="BR147" s="116"/>
      <c r="BS147" s="116"/>
      <c r="BT147" s="111"/>
      <c r="BU147" s="11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</row>
    <row r="148" spans="1:85" ht="14.25" customHeight="1" thickTop="1" thickBot="1" x14ac:dyDescent="0.3">
      <c r="A148" s="2" t="s">
        <v>424</v>
      </c>
      <c r="B148" s="2" t="s">
        <v>429</v>
      </c>
      <c r="C148" s="2"/>
      <c r="D148" s="2"/>
      <c r="E148" s="2" t="s">
        <v>106</v>
      </c>
      <c r="F148" s="62" t="s">
        <v>224</v>
      </c>
      <c r="G148" s="2" t="s">
        <v>179</v>
      </c>
      <c r="H148" s="2" t="s">
        <v>197</v>
      </c>
      <c r="I148" s="2" t="s">
        <v>110</v>
      </c>
      <c r="J148" s="2" t="s">
        <v>111</v>
      </c>
      <c r="K148" s="2" t="s">
        <v>426</v>
      </c>
      <c r="L148" s="2"/>
      <c r="M148" s="63" t="s">
        <v>427</v>
      </c>
      <c r="N148" s="63" t="s">
        <v>129</v>
      </c>
      <c r="O148" s="64" t="s">
        <v>428</v>
      </c>
      <c r="P148" s="2" t="s">
        <v>33</v>
      </c>
      <c r="Q148" s="2">
        <v>96</v>
      </c>
      <c r="R148" s="2" t="s">
        <v>116</v>
      </c>
      <c r="S148" s="2" t="s">
        <v>47</v>
      </c>
      <c r="T148" s="2"/>
      <c r="U148" s="2">
        <v>3.8</v>
      </c>
      <c r="V148" s="2" t="s">
        <v>17</v>
      </c>
      <c r="W148" s="2">
        <f>VLOOKUP(V148,Tables!$M$4:$N$7,2,FALSE)</f>
        <v>1</v>
      </c>
      <c r="X148" s="2">
        <f t="shared" si="282"/>
        <v>3.8</v>
      </c>
      <c r="Y148" s="2"/>
      <c r="Z148" s="2" t="str">
        <f t="shared" si="283"/>
        <v>LOEC</v>
      </c>
      <c r="AA148" s="2">
        <f>VLOOKUP(Z148,Tables!C$5:D$21,2,FALSE)</f>
        <v>2.5</v>
      </c>
      <c r="AB148" s="2">
        <f t="shared" si="284"/>
        <v>1.52</v>
      </c>
      <c r="AC148" s="2" t="str">
        <f t="shared" si="285"/>
        <v>Chronic</v>
      </c>
      <c r="AD148" s="2">
        <f>VLOOKUP(AC148,Tables!C$24:D$25,2,FALSE)</f>
        <v>1</v>
      </c>
      <c r="AE148" s="2">
        <f t="shared" si="286"/>
        <v>1.52</v>
      </c>
      <c r="AF148" s="7"/>
      <c r="AG148" s="8" t="str">
        <f t="shared" si="287"/>
        <v>Dunaliella tertiolecta</v>
      </c>
      <c r="AH148" s="2" t="str">
        <f t="shared" si="288"/>
        <v>LOEC</v>
      </c>
      <c r="AI148" s="2" t="str">
        <f t="shared" si="289"/>
        <v>Chronic</v>
      </c>
      <c r="AJ148" s="2"/>
      <c r="AK148" s="2">
        <f>VLOOKUP(SUM(AA148,AD148),Tables!J$5:K$10,2,FALSE)</f>
        <v>2</v>
      </c>
      <c r="AL148" s="65" t="str">
        <f t="shared" si="290"/>
        <v>YES!!!</v>
      </c>
      <c r="AM148" s="3" t="str">
        <f t="shared" si="291"/>
        <v>Optical density</v>
      </c>
      <c r="AN148" s="2" t="s">
        <v>118</v>
      </c>
      <c r="AO148" s="2" t="str">
        <f t="shared" si="292"/>
        <v>96 Hour</v>
      </c>
      <c r="AP148" s="2" t="s">
        <v>119</v>
      </c>
      <c r="AQ148" s="2"/>
      <c r="AR148" s="2">
        <f t="shared" si="293"/>
        <v>1.52</v>
      </c>
      <c r="AS148" s="69"/>
      <c r="AT148" s="69"/>
      <c r="AU148" s="69"/>
      <c r="AV148" s="66" t="s">
        <v>120</v>
      </c>
      <c r="AW148" s="2"/>
      <c r="AX148" s="2"/>
      <c r="AY148" s="2"/>
      <c r="AZ148" s="2"/>
      <c r="BA148" s="67"/>
      <c r="BB148" s="2"/>
      <c r="BC148" s="2"/>
      <c r="BD148" s="2"/>
      <c r="BE148" s="2"/>
      <c r="BF148" s="2"/>
      <c r="BG148" s="2"/>
      <c r="BH148" s="2"/>
      <c r="BI148" s="2"/>
      <c r="BJ148" s="69"/>
      <c r="BK148" s="2"/>
      <c r="BL148" s="111"/>
      <c r="BM148" s="115"/>
      <c r="BN148" s="111"/>
      <c r="BO148" s="111"/>
      <c r="BP148" s="111"/>
      <c r="BQ148" s="111"/>
      <c r="BR148" s="111"/>
      <c r="BS148" s="111"/>
      <c r="BT148" s="111"/>
      <c r="BU148" s="11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</row>
    <row r="149" spans="1:85" ht="14.25" customHeight="1" thickTop="1" thickBot="1" x14ac:dyDescent="0.3">
      <c r="A149" s="2" t="s">
        <v>424</v>
      </c>
      <c r="B149" s="2" t="s">
        <v>425</v>
      </c>
      <c r="C149" s="2"/>
      <c r="D149" s="2"/>
      <c r="E149" s="2" t="s">
        <v>106</v>
      </c>
      <c r="F149" s="62" t="s">
        <v>224</v>
      </c>
      <c r="G149" s="2" t="s">
        <v>179</v>
      </c>
      <c r="H149" s="2" t="s">
        <v>197</v>
      </c>
      <c r="I149" s="2" t="s">
        <v>110</v>
      </c>
      <c r="J149" s="2" t="s">
        <v>111</v>
      </c>
      <c r="K149" s="2" t="s">
        <v>426</v>
      </c>
      <c r="L149" s="2"/>
      <c r="M149" s="63" t="s">
        <v>430</v>
      </c>
      <c r="N149" s="63" t="s">
        <v>129</v>
      </c>
      <c r="O149" s="64" t="s">
        <v>431</v>
      </c>
      <c r="P149" s="2" t="s">
        <v>38</v>
      </c>
      <c r="Q149" s="2">
        <v>96</v>
      </c>
      <c r="R149" s="2" t="s">
        <v>116</v>
      </c>
      <c r="S149" s="2" t="s">
        <v>47</v>
      </c>
      <c r="T149" s="2"/>
      <c r="U149" s="2">
        <v>9.1999999999999993</v>
      </c>
      <c r="V149" s="2" t="s">
        <v>17</v>
      </c>
      <c r="W149" s="2">
        <f>VLOOKUP(V149,Tables!$M$4:$N$7,2,FALSE)</f>
        <v>1</v>
      </c>
      <c r="X149" s="2">
        <f t="shared" si="282"/>
        <v>9.1999999999999993</v>
      </c>
      <c r="Y149" s="2"/>
      <c r="Z149" s="2" t="str">
        <f t="shared" si="283"/>
        <v>EC50</v>
      </c>
      <c r="AA149" s="2">
        <f>VLOOKUP(Z149,Tables!C$5:D$21,2,FALSE)</f>
        <v>5</v>
      </c>
      <c r="AB149" s="2">
        <f t="shared" si="284"/>
        <v>1.8399999999999999</v>
      </c>
      <c r="AC149" s="2" t="str">
        <f t="shared" si="285"/>
        <v>Chronic</v>
      </c>
      <c r="AD149" s="2">
        <f>VLOOKUP(AC149,Tables!C$24:D$25,2,FALSE)</f>
        <v>1</v>
      </c>
      <c r="AE149" s="2">
        <f t="shared" si="286"/>
        <v>1.8399999999999999</v>
      </c>
      <c r="AF149" s="7"/>
      <c r="AG149" s="8" t="str">
        <f t="shared" si="287"/>
        <v>Dunaliella tertiolecta</v>
      </c>
      <c r="AH149" s="2" t="str">
        <f t="shared" si="288"/>
        <v>EC50</v>
      </c>
      <c r="AI149" s="2" t="str">
        <f t="shared" si="289"/>
        <v>Chronic</v>
      </c>
      <c r="AJ149" s="2"/>
      <c r="AK149" s="2">
        <f>VLOOKUP(SUM(AA149,AD149),Tables!J$5:K$10,2,FALSE)</f>
        <v>2</v>
      </c>
      <c r="AL149" s="65" t="str">
        <f t="shared" si="290"/>
        <v>YES!!!</v>
      </c>
      <c r="AM149" s="3" t="str">
        <f t="shared" si="291"/>
        <v>Cell counts</v>
      </c>
      <c r="AN149" s="2" t="s">
        <v>170</v>
      </c>
      <c r="AO149" s="2" t="str">
        <f t="shared" si="292"/>
        <v>96 Hour</v>
      </c>
      <c r="AP149" s="2" t="s">
        <v>171</v>
      </c>
      <c r="AQ149" s="2"/>
      <c r="AR149" s="2">
        <f t="shared" si="293"/>
        <v>1.8399999999999999</v>
      </c>
      <c r="AS149" s="69">
        <f>GEOMEAN(AR149:AR150)</f>
        <v>1.6723635968293498</v>
      </c>
      <c r="AT149" s="80">
        <f>MIN(AS149)</f>
        <v>1.6723635968293498</v>
      </c>
      <c r="AU149" s="69"/>
      <c r="AV149" s="66" t="s">
        <v>120</v>
      </c>
      <c r="AW149" s="2"/>
      <c r="AX149" s="2"/>
      <c r="AY149" s="2"/>
      <c r="AZ149" s="2"/>
      <c r="BA149" s="67"/>
      <c r="BB149" s="2"/>
      <c r="BC149" s="2"/>
      <c r="BD149" s="2"/>
      <c r="BE149" s="2"/>
      <c r="BF149" s="2"/>
      <c r="BG149" s="2"/>
      <c r="BH149" s="2"/>
      <c r="BI149" s="75"/>
      <c r="BJ149" s="2"/>
      <c r="BK149" s="2"/>
      <c r="BL149" s="116"/>
      <c r="BM149" s="117"/>
      <c r="BN149" s="116"/>
      <c r="BO149" s="116"/>
      <c r="BP149" s="116"/>
      <c r="BQ149" s="116"/>
      <c r="BR149" s="116"/>
      <c r="BS149" s="116"/>
      <c r="BT149" s="111"/>
      <c r="BU149" s="11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</row>
    <row r="150" spans="1:85" ht="14.25" customHeight="1" thickTop="1" thickBot="1" x14ac:dyDescent="0.3">
      <c r="A150" s="2" t="s">
        <v>424</v>
      </c>
      <c r="B150" s="2" t="s">
        <v>432</v>
      </c>
      <c r="C150" s="2"/>
      <c r="D150" s="2"/>
      <c r="E150" s="2" t="s">
        <v>106</v>
      </c>
      <c r="F150" s="62" t="s">
        <v>224</v>
      </c>
      <c r="G150" s="2" t="s">
        <v>179</v>
      </c>
      <c r="H150" s="2" t="s">
        <v>197</v>
      </c>
      <c r="I150" s="2" t="s">
        <v>110</v>
      </c>
      <c r="J150" s="2" t="s">
        <v>111</v>
      </c>
      <c r="K150" s="2" t="s">
        <v>426</v>
      </c>
      <c r="L150" s="2"/>
      <c r="M150" s="63" t="s">
        <v>430</v>
      </c>
      <c r="N150" s="63" t="s">
        <v>129</v>
      </c>
      <c r="O150" s="64" t="s">
        <v>431</v>
      </c>
      <c r="P150" s="2" t="s">
        <v>33</v>
      </c>
      <c r="Q150" s="2">
        <v>96</v>
      </c>
      <c r="R150" s="2" t="s">
        <v>116</v>
      </c>
      <c r="S150" s="2" t="s">
        <v>47</v>
      </c>
      <c r="T150" s="2"/>
      <c r="U150" s="2">
        <v>3.8</v>
      </c>
      <c r="V150" s="2" t="s">
        <v>17</v>
      </c>
      <c r="W150" s="2">
        <f>VLOOKUP(V150,Tables!$M$4:$N$7,2,FALSE)</f>
        <v>1</v>
      </c>
      <c r="X150" s="2">
        <f t="shared" si="282"/>
        <v>3.8</v>
      </c>
      <c r="Y150" s="2"/>
      <c r="Z150" s="2" t="str">
        <f t="shared" si="283"/>
        <v>LOEC</v>
      </c>
      <c r="AA150" s="2">
        <f>VLOOKUP(Z150,Tables!C$5:D$21,2,FALSE)</f>
        <v>2.5</v>
      </c>
      <c r="AB150" s="2">
        <f t="shared" si="284"/>
        <v>1.52</v>
      </c>
      <c r="AC150" s="2" t="str">
        <f t="shared" si="285"/>
        <v>Chronic</v>
      </c>
      <c r="AD150" s="2">
        <f>VLOOKUP(AC150,Tables!C$24:D$25,2,FALSE)</f>
        <v>1</v>
      </c>
      <c r="AE150" s="2">
        <f t="shared" si="286"/>
        <v>1.52</v>
      </c>
      <c r="AF150" s="7"/>
      <c r="AG150" s="8" t="str">
        <f t="shared" si="287"/>
        <v>Dunaliella tertiolecta</v>
      </c>
      <c r="AH150" s="2" t="str">
        <f t="shared" si="288"/>
        <v>LOEC</v>
      </c>
      <c r="AI150" s="2" t="str">
        <f t="shared" si="289"/>
        <v>Chronic</v>
      </c>
      <c r="AJ150" s="2"/>
      <c r="AK150" s="2">
        <f>VLOOKUP(SUM(AA150,AD150),Tables!J$5:K$10,2,FALSE)</f>
        <v>2</v>
      </c>
      <c r="AL150" s="65" t="str">
        <f t="shared" si="290"/>
        <v>YES!!!</v>
      </c>
      <c r="AM150" s="3" t="str">
        <f t="shared" si="291"/>
        <v>Cell counts</v>
      </c>
      <c r="AN150" s="2" t="s">
        <v>170</v>
      </c>
      <c r="AO150" s="2" t="str">
        <f t="shared" si="292"/>
        <v>96 Hour</v>
      </c>
      <c r="AP150" s="2" t="s">
        <v>171</v>
      </c>
      <c r="AQ150" s="2"/>
      <c r="AR150" s="2">
        <f t="shared" si="293"/>
        <v>1.52</v>
      </c>
      <c r="AS150" s="2"/>
      <c r="AT150" s="2"/>
      <c r="AU150" s="2"/>
      <c r="AV150" s="66" t="s">
        <v>120</v>
      </c>
      <c r="AW150" s="2"/>
      <c r="AX150" s="2"/>
      <c r="AY150" s="2"/>
      <c r="AZ150" s="2"/>
      <c r="BA150" s="67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116"/>
      <c r="BM150" s="117"/>
      <c r="BN150" s="116"/>
      <c r="BO150" s="116"/>
      <c r="BP150" s="116"/>
      <c r="BQ150" s="116"/>
      <c r="BR150" s="116"/>
      <c r="BS150" s="116"/>
      <c r="BT150" s="111"/>
      <c r="BU150" s="11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</row>
    <row r="151" spans="1:85" ht="14.25" customHeight="1" thickTop="1" thickBot="1" x14ac:dyDescent="0.3">
      <c r="A151" s="2">
        <v>1876</v>
      </c>
      <c r="B151" s="2" t="s">
        <v>105</v>
      </c>
      <c r="C151" s="2"/>
      <c r="D151" s="2"/>
      <c r="E151" s="2" t="s">
        <v>106</v>
      </c>
      <c r="F151" s="62" t="s">
        <v>224</v>
      </c>
      <c r="G151" s="2" t="s">
        <v>179</v>
      </c>
      <c r="H151" s="2" t="s">
        <v>197</v>
      </c>
      <c r="I151" s="2" t="s">
        <v>110</v>
      </c>
      <c r="J151" s="2" t="s">
        <v>111</v>
      </c>
      <c r="K151" s="2" t="s">
        <v>112</v>
      </c>
      <c r="L151" s="2"/>
      <c r="M151" s="63" t="s">
        <v>113</v>
      </c>
      <c r="N151" s="63" t="s">
        <v>114</v>
      </c>
      <c r="O151" s="64" t="s">
        <v>115</v>
      </c>
      <c r="P151" s="2" t="s">
        <v>38</v>
      </c>
      <c r="Q151" s="2">
        <v>10</v>
      </c>
      <c r="R151" s="2" t="s">
        <v>156</v>
      </c>
      <c r="S151" s="2" t="s">
        <v>47</v>
      </c>
      <c r="T151" s="2"/>
      <c r="U151" s="2">
        <v>20</v>
      </c>
      <c r="V151" s="2" t="s">
        <v>20</v>
      </c>
      <c r="W151" s="2">
        <f>VLOOKUP(V151,Tables!$M$4:$N$7,2,FALSE)</f>
        <v>1</v>
      </c>
      <c r="X151" s="2">
        <f t="shared" si="282"/>
        <v>20</v>
      </c>
      <c r="Y151" s="2"/>
      <c r="Z151" s="2" t="str">
        <f t="shared" si="283"/>
        <v>EC50</v>
      </c>
      <c r="AA151" s="2">
        <f>VLOOKUP(Z151,Tables!C$5:D$21,2,FALSE)</f>
        <v>5</v>
      </c>
      <c r="AB151" s="2">
        <f t="shared" si="284"/>
        <v>4</v>
      </c>
      <c r="AC151" s="2" t="str">
        <f t="shared" si="285"/>
        <v>Chronic</v>
      </c>
      <c r="AD151" s="2">
        <f>VLOOKUP(AC151,Tables!C$24:D$25,2,FALSE)</f>
        <v>1</v>
      </c>
      <c r="AE151" s="2">
        <f t="shared" si="286"/>
        <v>4</v>
      </c>
      <c r="AF151" s="7"/>
      <c r="AG151" s="8" t="str">
        <f t="shared" si="287"/>
        <v>Dunaliella tertiolecta</v>
      </c>
      <c r="AH151" s="2" t="str">
        <f t="shared" si="288"/>
        <v>EC50</v>
      </c>
      <c r="AI151" s="2" t="str">
        <f t="shared" si="289"/>
        <v>Chronic</v>
      </c>
      <c r="AJ151" s="2"/>
      <c r="AK151" s="2">
        <f>VLOOKUP(SUM(AA151,AD151),Tables!J$5:K$10,2,FALSE)</f>
        <v>2</v>
      </c>
      <c r="AL151" s="65" t="str">
        <f t="shared" si="290"/>
        <v>YES!!!</v>
      </c>
      <c r="AM151" s="3" t="str">
        <f t="shared" si="291"/>
        <v>Biomass Yield, Growth Rate, AUC</v>
      </c>
      <c r="AN151" s="2" t="s">
        <v>433</v>
      </c>
      <c r="AO151" s="2" t="str">
        <f t="shared" si="292"/>
        <v>10 Day</v>
      </c>
      <c r="AP151" s="2" t="s">
        <v>434</v>
      </c>
      <c r="AQ151" s="2"/>
      <c r="AR151" s="2">
        <f t="shared" si="293"/>
        <v>4</v>
      </c>
      <c r="AS151" s="2">
        <f>GEOMEAN(AR151)</f>
        <v>4</v>
      </c>
      <c r="AT151" s="3">
        <f>MIN(AS151)</f>
        <v>4</v>
      </c>
      <c r="AU151" s="2"/>
      <c r="AV151" s="66" t="s">
        <v>120</v>
      </c>
      <c r="AW151" s="2"/>
      <c r="AX151" s="2"/>
      <c r="AY151" s="2"/>
      <c r="AZ151" s="2"/>
      <c r="BA151" s="67"/>
      <c r="BB151" s="2"/>
      <c r="BC151" s="2"/>
      <c r="BD151" s="2"/>
      <c r="BE151" s="2"/>
      <c r="BF151" s="2"/>
      <c r="BG151" s="2"/>
      <c r="BH151" s="2"/>
      <c r="BI151" s="69"/>
      <c r="BJ151" s="75"/>
      <c r="BK151" s="2"/>
      <c r="BL151" s="111"/>
      <c r="BM151" s="115"/>
      <c r="BN151" s="111"/>
      <c r="BO151" s="111"/>
      <c r="BP151" s="111"/>
      <c r="BQ151" s="111"/>
      <c r="BR151" s="119"/>
      <c r="BS151" s="111"/>
      <c r="BT151" s="111"/>
      <c r="BU151" s="11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</row>
    <row r="152" spans="1:85" ht="14.25" customHeight="1" thickTop="1" thickBot="1" x14ac:dyDescent="0.3">
      <c r="A152" s="7"/>
      <c r="B152" s="7"/>
      <c r="C152" s="7"/>
      <c r="D152" s="70"/>
      <c r="E152" s="7"/>
      <c r="F152" s="71"/>
      <c r="G152" s="7"/>
      <c r="H152" s="7"/>
      <c r="I152" s="7"/>
      <c r="J152" s="7"/>
      <c r="K152" s="7"/>
      <c r="L152" s="7"/>
      <c r="M152" s="72"/>
      <c r="N152" s="72"/>
      <c r="O152" s="7"/>
      <c r="P152" s="7"/>
      <c r="Q152" s="7"/>
      <c r="R152" s="7"/>
      <c r="S152" s="7"/>
      <c r="T152" s="73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4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2"/>
      <c r="AW152" s="75"/>
      <c r="AX152" s="75"/>
      <c r="AY152" s="75"/>
      <c r="AZ152" s="76"/>
      <c r="BA152" s="77"/>
      <c r="BB152" s="7"/>
      <c r="BC152" s="7"/>
      <c r="BD152" s="7"/>
      <c r="BE152" s="7"/>
      <c r="BF152" s="7"/>
      <c r="BG152" s="7"/>
      <c r="BH152" s="7"/>
      <c r="BI152" s="2"/>
      <c r="BJ152" s="2"/>
      <c r="BK152" s="2"/>
      <c r="BL152" s="111"/>
      <c r="BM152" s="111"/>
      <c r="BN152" s="111"/>
      <c r="BO152" s="111"/>
      <c r="BP152" s="111"/>
      <c r="BQ152" s="111"/>
      <c r="BR152" s="111"/>
      <c r="BS152" s="111"/>
      <c r="BT152" s="111"/>
      <c r="BU152" s="11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</row>
    <row r="153" spans="1:85" ht="14.25" customHeight="1" thickTop="1" thickBot="1" x14ac:dyDescent="0.3">
      <c r="A153" s="2" t="s">
        <v>187</v>
      </c>
      <c r="B153" s="2" t="s">
        <v>435</v>
      </c>
      <c r="C153" s="2"/>
      <c r="D153" s="2"/>
      <c r="E153" s="2" t="s">
        <v>106</v>
      </c>
      <c r="F153" s="62" t="s">
        <v>344</v>
      </c>
      <c r="G153" s="2" t="s">
        <v>201</v>
      </c>
      <c r="H153" s="2" t="s">
        <v>208</v>
      </c>
      <c r="I153" s="2" t="s">
        <v>242</v>
      </c>
      <c r="J153" s="2" t="s">
        <v>152</v>
      </c>
      <c r="K153" s="2" t="s">
        <v>436</v>
      </c>
      <c r="L153" s="2"/>
      <c r="M153" s="63" t="s">
        <v>190</v>
      </c>
      <c r="N153" s="63" t="s">
        <v>190</v>
      </c>
      <c r="O153" s="64" t="s">
        <v>190</v>
      </c>
      <c r="P153" s="2" t="s">
        <v>40</v>
      </c>
      <c r="Q153" s="2">
        <v>96</v>
      </c>
      <c r="R153" s="2" t="s">
        <v>116</v>
      </c>
      <c r="S153" s="2" t="s">
        <v>48</v>
      </c>
      <c r="T153" s="2" t="s">
        <v>314</v>
      </c>
      <c r="U153" s="2">
        <v>3000</v>
      </c>
      <c r="V153" s="2" t="s">
        <v>17</v>
      </c>
      <c r="W153" s="2">
        <f>VLOOKUP(V153,Tables!M5:N8,2,FALSE)</f>
        <v>1</v>
      </c>
      <c r="X153" s="2">
        <f>U153*W153</f>
        <v>3000</v>
      </c>
      <c r="Y153" s="2"/>
      <c r="Z153" s="2" t="str">
        <f>P153</f>
        <v>LC50</v>
      </c>
      <c r="AA153" s="2">
        <f>VLOOKUP(Z153,Tables!C$5:D$21,2,FALSE)</f>
        <v>5</v>
      </c>
      <c r="AB153" s="2">
        <f>X153/AA153</f>
        <v>600</v>
      </c>
      <c r="AC153" s="2" t="str">
        <f>S153</f>
        <v>Acute</v>
      </c>
      <c r="AD153" s="2">
        <f>VLOOKUP(AC153,Tables!C$24:D$25,2,FALSE)</f>
        <v>2</v>
      </c>
      <c r="AE153" s="2">
        <f>AB153/AD153</f>
        <v>300</v>
      </c>
      <c r="AF153" s="7"/>
      <c r="AG153" s="8" t="str">
        <f>F153</f>
        <v>Elasmopus rapax</v>
      </c>
      <c r="AH153" s="2" t="str">
        <f>P153</f>
        <v>LC50</v>
      </c>
      <c r="AI153" s="2" t="str">
        <f>S153</f>
        <v>Acute</v>
      </c>
      <c r="AJ153" s="2"/>
      <c r="AK153" s="2">
        <f>VLOOKUP(SUM(AA153,AD153),Tables!J$5:K$10,2,FALSE)</f>
        <v>4</v>
      </c>
      <c r="AL153" s="65" t="str">
        <f>IF(AK153=MIN($AK$153),"YES!!!","Reject")</f>
        <v>YES!!!</v>
      </c>
      <c r="AM153" s="3" t="str">
        <f>O153</f>
        <v>Mortality</v>
      </c>
      <c r="AN153" s="2" t="s">
        <v>118</v>
      </c>
      <c r="AO153" s="2" t="str">
        <f>CONCATENATE(Q153," ",R153)</f>
        <v>96 Hour</v>
      </c>
      <c r="AP153" s="2" t="s">
        <v>119</v>
      </c>
      <c r="AQ153" s="2"/>
      <c r="AR153" s="2">
        <f>AE153</f>
        <v>300</v>
      </c>
      <c r="AS153" s="2">
        <f>GEOMEAN(AR153)</f>
        <v>300</v>
      </c>
      <c r="AT153" s="3">
        <f t="shared" ref="AT153:AU153" si="295">MIN(AS153)</f>
        <v>300</v>
      </c>
      <c r="AU153" s="3">
        <f t="shared" si="295"/>
        <v>300</v>
      </c>
      <c r="AV153" s="66" t="s">
        <v>120</v>
      </c>
      <c r="AW153" s="2"/>
      <c r="AX153" s="2"/>
      <c r="AY153" s="2"/>
      <c r="AZ153" s="2" t="str">
        <f>I153</f>
        <v>Crustacean</v>
      </c>
      <c r="BA153" s="67" t="str">
        <f t="shared" ref="BA153:BC153" si="296">F153</f>
        <v>Elasmopus rapax</v>
      </c>
      <c r="BB153" s="2" t="str">
        <f t="shared" si="296"/>
        <v>Arthropoda</v>
      </c>
      <c r="BC153" s="2" t="str">
        <f t="shared" si="296"/>
        <v>Malacostraca</v>
      </c>
      <c r="BD153" s="2" t="str">
        <f>J153</f>
        <v>Heterotroph</v>
      </c>
      <c r="BE153" s="2">
        <f>AK153</f>
        <v>4</v>
      </c>
      <c r="BF153" s="2">
        <f>AU153</f>
        <v>300</v>
      </c>
      <c r="BG153" s="66" t="s">
        <v>120</v>
      </c>
      <c r="BH153" s="66" t="s">
        <v>120</v>
      </c>
      <c r="BI153" s="2"/>
      <c r="BJ153" s="2"/>
      <c r="BK153" s="2"/>
      <c r="BL153" s="117"/>
      <c r="BM153" s="117"/>
      <c r="BN153" s="116"/>
      <c r="BO153" s="116"/>
      <c r="BP153" s="116"/>
      <c r="BQ153" s="116"/>
      <c r="BR153" s="116"/>
      <c r="BS153" s="116"/>
      <c r="BT153" s="111"/>
      <c r="BU153" s="11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</row>
    <row r="154" spans="1:85" ht="14.25" customHeight="1" thickTop="1" thickBot="1" x14ac:dyDescent="0.3">
      <c r="A154" s="7"/>
      <c r="B154" s="7"/>
      <c r="C154" s="7"/>
      <c r="D154" s="70"/>
      <c r="E154" s="7"/>
      <c r="F154" s="71"/>
      <c r="G154" s="7"/>
      <c r="H154" s="7"/>
      <c r="I154" s="7"/>
      <c r="J154" s="7"/>
      <c r="K154" s="7"/>
      <c r="L154" s="7"/>
      <c r="M154" s="72"/>
      <c r="N154" s="72"/>
      <c r="O154" s="7"/>
      <c r="P154" s="7"/>
      <c r="Q154" s="7"/>
      <c r="R154" s="7"/>
      <c r="S154" s="7"/>
      <c r="T154" s="73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4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2"/>
      <c r="AW154" s="75"/>
      <c r="AX154" s="75"/>
      <c r="AY154" s="75"/>
      <c r="AZ154" s="76"/>
      <c r="BA154" s="77"/>
      <c r="BB154" s="7"/>
      <c r="BC154" s="7"/>
      <c r="BD154" s="7"/>
      <c r="BE154" s="7"/>
      <c r="BF154" s="7"/>
      <c r="BG154" s="7"/>
      <c r="BH154" s="7"/>
      <c r="BI154" s="75"/>
      <c r="BJ154" s="2"/>
      <c r="BK154" s="2"/>
      <c r="BL154" s="117"/>
      <c r="BM154" s="117"/>
      <c r="BN154" s="116"/>
      <c r="BO154" s="116"/>
      <c r="BP154" s="116"/>
      <c r="BQ154" s="116"/>
      <c r="BR154" s="116"/>
      <c r="BS154" s="116"/>
      <c r="BT154" s="111"/>
      <c r="BU154" s="11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</row>
    <row r="155" spans="1:85" ht="14.25" customHeight="1" thickTop="1" thickBot="1" x14ac:dyDescent="0.3">
      <c r="A155" s="2">
        <v>702</v>
      </c>
      <c r="B155" s="2">
        <v>1501</v>
      </c>
      <c r="C155" s="2"/>
      <c r="D155" s="2"/>
      <c r="E155" s="2" t="s">
        <v>106</v>
      </c>
      <c r="F155" s="62" t="s">
        <v>141</v>
      </c>
      <c r="G155" s="2" t="s">
        <v>142</v>
      </c>
      <c r="H155" s="2" t="s">
        <v>143</v>
      </c>
      <c r="I155" s="2" t="s">
        <v>110</v>
      </c>
      <c r="J155" s="2" t="s">
        <v>111</v>
      </c>
      <c r="K155" s="2" t="s">
        <v>112</v>
      </c>
      <c r="L155" s="2"/>
      <c r="M155" s="63" t="s">
        <v>223</v>
      </c>
      <c r="N155" s="63" t="s">
        <v>263</v>
      </c>
      <c r="O155" s="64" t="s">
        <v>263</v>
      </c>
      <c r="P155" s="2" t="s">
        <v>38</v>
      </c>
      <c r="Q155" s="2">
        <v>3</v>
      </c>
      <c r="R155" s="2" t="s">
        <v>156</v>
      </c>
      <c r="S155" s="2" t="s">
        <v>47</v>
      </c>
      <c r="T155" s="2"/>
      <c r="U155" s="2">
        <v>2.2599999999999998</v>
      </c>
      <c r="V155" s="2" t="s">
        <v>17</v>
      </c>
      <c r="W155" s="2">
        <f>VLOOKUP(V155,Tables!$M$4:$N$7,2,FALSE)</f>
        <v>1</v>
      </c>
      <c r="X155" s="2">
        <f t="shared" ref="X155:X156" si="297">U155*W155</f>
        <v>2.2599999999999998</v>
      </c>
      <c r="Y155" s="2"/>
      <c r="Z155" s="2" t="str">
        <f t="shared" ref="Z155:Z156" si="298">P155</f>
        <v>EC50</v>
      </c>
      <c r="AA155" s="2">
        <f>VLOOKUP(Z155,Tables!C$5:D$21,2,FALSE)</f>
        <v>5</v>
      </c>
      <c r="AB155" s="2">
        <f t="shared" ref="AB155:AB156" si="299">X155/AA155</f>
        <v>0.45199999999999996</v>
      </c>
      <c r="AC155" s="2" t="str">
        <f t="shared" ref="AC155:AC156" si="300">S155</f>
        <v>Chronic</v>
      </c>
      <c r="AD155" s="2">
        <f>VLOOKUP(AC155,Tables!C$24:D$25,2,FALSE)</f>
        <v>1</v>
      </c>
      <c r="AE155" s="2">
        <f t="shared" ref="AE155:AE156" si="301">AB155/AD155</f>
        <v>0.45199999999999996</v>
      </c>
      <c r="AF155" s="7"/>
      <c r="AG155" s="8" t="str">
        <f t="shared" ref="AG155:AG156" si="302">F155</f>
        <v>Emiliania huxleyi</v>
      </c>
      <c r="AH155" s="2" t="str">
        <f t="shared" ref="AH155:AH156" si="303">P155</f>
        <v>EC50</v>
      </c>
      <c r="AI155" s="2" t="str">
        <f t="shared" ref="AI155:AI156" si="304">S155</f>
        <v>Chronic</v>
      </c>
      <c r="AJ155" s="2"/>
      <c r="AK155" s="2">
        <f>VLOOKUP(SUM(AA155,AD155),Tables!J$5:K$10,2,FALSE)</f>
        <v>2</v>
      </c>
      <c r="AL155" s="65" t="str">
        <f t="shared" ref="AL155:AL156" si="305">IF(AK155=MIN($AK$155:$AK$156),"YES!!!","Reject")</f>
        <v>Reject</v>
      </c>
      <c r="AM155" s="3"/>
      <c r="AN155" s="2"/>
      <c r="AO155" s="2"/>
      <c r="AP155" s="2"/>
      <c r="AQ155" s="2"/>
      <c r="AR155" s="2"/>
      <c r="AS155" s="2"/>
      <c r="AT155" s="3"/>
      <c r="AU155" s="3"/>
      <c r="AV155" s="66" t="s">
        <v>120</v>
      </c>
      <c r="AW155" s="2"/>
      <c r="AX155" s="2"/>
      <c r="AY155" s="2"/>
      <c r="AZ155" s="2"/>
      <c r="BA155" s="67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111"/>
      <c r="BM155" s="115"/>
      <c r="BN155" s="111"/>
      <c r="BO155" s="111"/>
      <c r="BP155" s="111"/>
      <c r="BQ155" s="111"/>
      <c r="BR155" s="111"/>
      <c r="BS155" s="111"/>
      <c r="BT155" s="111"/>
      <c r="BU155" s="11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</row>
    <row r="156" spans="1:85" ht="14.25" customHeight="1" thickTop="1" thickBot="1" x14ac:dyDescent="0.3">
      <c r="A156" s="2">
        <v>702</v>
      </c>
      <c r="B156" s="2">
        <v>1504</v>
      </c>
      <c r="C156" s="2"/>
      <c r="D156" s="2"/>
      <c r="E156" s="2" t="s">
        <v>106</v>
      </c>
      <c r="F156" s="62" t="s">
        <v>141</v>
      </c>
      <c r="G156" s="2" t="s">
        <v>142</v>
      </c>
      <c r="H156" s="2" t="s">
        <v>143</v>
      </c>
      <c r="I156" s="2" t="s">
        <v>110</v>
      </c>
      <c r="J156" s="2" t="s">
        <v>111</v>
      </c>
      <c r="K156" s="2" t="s">
        <v>112</v>
      </c>
      <c r="L156" s="2"/>
      <c r="M156" s="63" t="s">
        <v>223</v>
      </c>
      <c r="N156" s="63" t="s">
        <v>263</v>
      </c>
      <c r="O156" s="64" t="s">
        <v>263</v>
      </c>
      <c r="P156" s="2" t="s">
        <v>27</v>
      </c>
      <c r="Q156" s="2">
        <v>3</v>
      </c>
      <c r="R156" s="2" t="s">
        <v>156</v>
      </c>
      <c r="S156" s="2" t="s">
        <v>47</v>
      </c>
      <c r="T156" s="2"/>
      <c r="U156" s="2">
        <v>0.54</v>
      </c>
      <c r="V156" s="2" t="s">
        <v>17</v>
      </c>
      <c r="W156" s="2">
        <f>VLOOKUP(V156,Tables!$M$4:$N$7,2,FALSE)</f>
        <v>1</v>
      </c>
      <c r="X156" s="2">
        <f t="shared" si="297"/>
        <v>0.54</v>
      </c>
      <c r="Y156" s="2"/>
      <c r="Z156" s="2" t="str">
        <f t="shared" si="298"/>
        <v>NOEC</v>
      </c>
      <c r="AA156" s="2">
        <f>VLOOKUP(Z156,Tables!C$5:D$21,2,FALSE)</f>
        <v>1</v>
      </c>
      <c r="AB156" s="2">
        <f t="shared" si="299"/>
        <v>0.54</v>
      </c>
      <c r="AC156" s="2" t="str">
        <f t="shared" si="300"/>
        <v>Chronic</v>
      </c>
      <c r="AD156" s="2">
        <f>VLOOKUP(AC156,Tables!C$24:D$25,2,FALSE)</f>
        <v>1</v>
      </c>
      <c r="AE156" s="2">
        <f t="shared" si="301"/>
        <v>0.54</v>
      </c>
      <c r="AF156" s="7"/>
      <c r="AG156" s="8" t="str">
        <f t="shared" si="302"/>
        <v>Emiliania huxleyi</v>
      </c>
      <c r="AH156" s="2" t="str">
        <f t="shared" si="303"/>
        <v>NOEC</v>
      </c>
      <c r="AI156" s="2" t="str">
        <f t="shared" si="304"/>
        <v>Chronic</v>
      </c>
      <c r="AJ156" s="2"/>
      <c r="AK156" s="2">
        <f>VLOOKUP(SUM(AA156,AD156),Tables!J$5:K$10,2,FALSE)</f>
        <v>1</v>
      </c>
      <c r="AL156" s="65" t="str">
        <f t="shared" si="305"/>
        <v>YES!!!</v>
      </c>
      <c r="AM156" s="3" t="str">
        <f>O156</f>
        <v>Abundance</v>
      </c>
      <c r="AN156" s="2" t="s">
        <v>118</v>
      </c>
      <c r="AO156" s="2" t="str">
        <f>CONCATENATE(Q156," ",R156)</f>
        <v>3 Day</v>
      </c>
      <c r="AP156" s="2" t="s">
        <v>119</v>
      </c>
      <c r="AQ156" s="2"/>
      <c r="AR156" s="2">
        <f>AE156</f>
        <v>0.54</v>
      </c>
      <c r="AS156" s="2">
        <f>GEOMEAN(AR156)</f>
        <v>0.54</v>
      </c>
      <c r="AT156" s="3">
        <f t="shared" ref="AT156:AU156" si="306">MIN(AS156)</f>
        <v>0.54</v>
      </c>
      <c r="AU156" s="3">
        <f t="shared" si="306"/>
        <v>0.54</v>
      </c>
      <c r="AV156" s="66" t="s">
        <v>120</v>
      </c>
      <c r="AW156" s="2"/>
      <c r="AX156" s="2"/>
      <c r="AY156" s="2"/>
      <c r="AZ156" s="2" t="str">
        <f>I156</f>
        <v>Microalgae</v>
      </c>
      <c r="BA156" s="67" t="str">
        <f t="shared" ref="BA156:BC156" si="307">F156</f>
        <v>Emiliania huxleyi</v>
      </c>
      <c r="BB156" s="2" t="str">
        <f t="shared" si="307"/>
        <v>Haptophyta</v>
      </c>
      <c r="BC156" s="2" t="str">
        <f t="shared" si="307"/>
        <v>Coccolithophyceae</v>
      </c>
      <c r="BD156" s="2" t="str">
        <f>J156</f>
        <v>Phototroph</v>
      </c>
      <c r="BE156" s="2">
        <f>AK156</f>
        <v>1</v>
      </c>
      <c r="BF156" s="2">
        <f>AU156</f>
        <v>0.54</v>
      </c>
      <c r="BG156" s="66" t="s">
        <v>120</v>
      </c>
      <c r="BH156" s="66" t="s">
        <v>120</v>
      </c>
      <c r="BI156" s="2"/>
      <c r="BJ156" s="75"/>
      <c r="BK156" s="2"/>
      <c r="BL156" s="111"/>
      <c r="BM156" s="115"/>
      <c r="BN156" s="111"/>
      <c r="BO156" s="111"/>
      <c r="BP156" s="111"/>
      <c r="BQ156" s="111"/>
      <c r="BR156" s="111"/>
      <c r="BS156" s="111"/>
      <c r="BT156" s="111"/>
      <c r="BU156" s="11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</row>
    <row r="157" spans="1:85" ht="14.25" customHeight="1" thickTop="1" thickBot="1" x14ac:dyDescent="0.3">
      <c r="A157" s="7"/>
      <c r="B157" s="7"/>
      <c r="C157" s="7"/>
      <c r="D157" s="70"/>
      <c r="E157" s="7"/>
      <c r="F157" s="71"/>
      <c r="G157" s="7"/>
      <c r="H157" s="7"/>
      <c r="I157" s="7"/>
      <c r="J157" s="7"/>
      <c r="K157" s="7"/>
      <c r="L157" s="7"/>
      <c r="M157" s="72"/>
      <c r="N157" s="72"/>
      <c r="O157" s="7"/>
      <c r="P157" s="7"/>
      <c r="Q157" s="7"/>
      <c r="R157" s="7"/>
      <c r="S157" s="7"/>
      <c r="T157" s="73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4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2"/>
      <c r="AW157" s="75"/>
      <c r="AX157" s="75"/>
      <c r="AY157" s="75"/>
      <c r="AZ157" s="76"/>
      <c r="BA157" s="77"/>
      <c r="BB157" s="7"/>
      <c r="BC157" s="7"/>
      <c r="BD157" s="7"/>
      <c r="BE157" s="7"/>
      <c r="BF157" s="7"/>
      <c r="BG157" s="7"/>
      <c r="BH157" s="7"/>
      <c r="BI157" s="2"/>
      <c r="BJ157" s="75"/>
      <c r="BK157" s="2"/>
      <c r="BL157" s="111"/>
      <c r="BM157" s="115"/>
      <c r="BN157" s="111"/>
      <c r="BO157" s="111"/>
      <c r="BP157" s="111"/>
      <c r="BQ157" s="111"/>
      <c r="BR157" s="111"/>
      <c r="BS157" s="111"/>
      <c r="BT157" s="111"/>
      <c r="BU157" s="11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</row>
    <row r="158" spans="1:85" ht="14.25" customHeight="1" thickTop="1" thickBot="1" x14ac:dyDescent="0.3">
      <c r="A158" s="2" t="s">
        <v>126</v>
      </c>
      <c r="B158" s="2" t="s">
        <v>437</v>
      </c>
      <c r="C158" s="5" t="s">
        <v>652</v>
      </c>
      <c r="D158" s="129" t="s">
        <v>653</v>
      </c>
      <c r="E158" s="2" t="s">
        <v>121</v>
      </c>
      <c r="F158" s="62" t="s">
        <v>145</v>
      </c>
      <c r="G158" s="2" t="s">
        <v>108</v>
      </c>
      <c r="H158" s="2" t="s">
        <v>109</v>
      </c>
      <c r="I158" s="2" t="s">
        <v>110</v>
      </c>
      <c r="J158" s="2" t="s">
        <v>111</v>
      </c>
      <c r="K158" s="2" t="s">
        <v>112</v>
      </c>
      <c r="L158" s="2"/>
      <c r="M158" s="63" t="s">
        <v>139</v>
      </c>
      <c r="N158" s="63" t="s">
        <v>129</v>
      </c>
      <c r="O158" s="64" t="s">
        <v>140</v>
      </c>
      <c r="P158" s="2" t="s">
        <v>38</v>
      </c>
      <c r="Q158" s="2">
        <v>96</v>
      </c>
      <c r="R158" s="2" t="s">
        <v>116</v>
      </c>
      <c r="S158" s="2" t="s">
        <v>47</v>
      </c>
      <c r="T158" s="2"/>
      <c r="U158" s="2">
        <v>286</v>
      </c>
      <c r="V158" s="2" t="s">
        <v>17</v>
      </c>
      <c r="W158" s="2">
        <f>VLOOKUP(V158,Tables!$M$4:$N$7,2,FALSE)</f>
        <v>1</v>
      </c>
      <c r="X158" s="2">
        <f t="shared" ref="X158:X163" si="308">U158*W158</f>
        <v>286</v>
      </c>
      <c r="Y158" s="2"/>
      <c r="Z158" s="2" t="str">
        <f t="shared" ref="Z158:Z163" si="309">P158</f>
        <v>EC50</v>
      </c>
      <c r="AA158" s="2">
        <f>VLOOKUP(Z158,Tables!C$5:D$21,2,FALSE)</f>
        <v>5</v>
      </c>
      <c r="AB158" s="2">
        <f t="shared" ref="AB158:AB163" si="310">X158/AA158</f>
        <v>57.2</v>
      </c>
      <c r="AC158" s="2" t="str">
        <f t="shared" ref="AC158:AC163" si="311">S158</f>
        <v>Chronic</v>
      </c>
      <c r="AD158" s="2">
        <f>VLOOKUP(AC158,Tables!C$24:D$25,2,FALSE)</f>
        <v>1</v>
      </c>
      <c r="AE158" s="2">
        <f t="shared" ref="AE158:AE163" si="312">AB158/AD158</f>
        <v>57.2</v>
      </c>
      <c r="AF158" s="7"/>
      <c r="AG158" s="8" t="str">
        <f t="shared" ref="AG158" si="313">F158</f>
        <v>Encyonema silesiacum</v>
      </c>
      <c r="AH158" s="2" t="str">
        <f t="shared" ref="AH158" si="314">P158</f>
        <v>EC50</v>
      </c>
      <c r="AI158" s="2" t="str">
        <f t="shared" ref="AI158" si="315">S158</f>
        <v>Chronic</v>
      </c>
      <c r="AJ158" s="2"/>
      <c r="AK158" s="2">
        <f>VLOOKUP(SUM(AA158,AD158),Tables!J$5:K$10,2,FALSE)</f>
        <v>2</v>
      </c>
      <c r="AL158" s="65" t="str">
        <f>IF(AK158=MIN($AK$158:$AK$163),"YES!!!","Reject")</f>
        <v>Reject</v>
      </c>
      <c r="AM158" s="2"/>
      <c r="AN158" s="2"/>
      <c r="AO158" s="2"/>
      <c r="AP158" s="2"/>
      <c r="AQ158" s="2"/>
      <c r="AR158" s="2"/>
      <c r="AS158" s="2"/>
      <c r="AT158" s="2"/>
      <c r="AU158" s="2"/>
      <c r="AV158" s="66" t="s">
        <v>120</v>
      </c>
      <c r="AW158" s="2"/>
      <c r="AX158" s="2"/>
      <c r="AY158" s="2"/>
      <c r="AZ158" s="2"/>
      <c r="BA158" s="67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111"/>
      <c r="BM158" s="115"/>
      <c r="BN158" s="111"/>
      <c r="BO158" s="111"/>
      <c r="BP158" s="111"/>
      <c r="BQ158" s="111"/>
      <c r="BR158" s="111"/>
      <c r="BS158" s="111"/>
      <c r="BT158" s="111"/>
      <c r="BU158" s="11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</row>
    <row r="159" spans="1:85" ht="14.25" customHeight="1" thickTop="1" thickBot="1" x14ac:dyDescent="0.3">
      <c r="A159" s="2" t="s">
        <v>126</v>
      </c>
      <c r="B159" s="2" t="s">
        <v>655</v>
      </c>
      <c r="C159" s="5" t="s">
        <v>652</v>
      </c>
      <c r="D159" s="129" t="s">
        <v>654</v>
      </c>
      <c r="E159" s="2" t="s">
        <v>121</v>
      </c>
      <c r="F159" s="62" t="s">
        <v>145</v>
      </c>
      <c r="G159" s="2" t="s">
        <v>108</v>
      </c>
      <c r="H159" s="2" t="s">
        <v>109</v>
      </c>
      <c r="I159" s="2" t="s">
        <v>110</v>
      </c>
      <c r="J159" s="2" t="s">
        <v>111</v>
      </c>
      <c r="K159" s="2" t="s">
        <v>112</v>
      </c>
      <c r="L159" s="2"/>
      <c r="M159" s="63" t="s">
        <v>139</v>
      </c>
      <c r="N159" s="63" t="s">
        <v>129</v>
      </c>
      <c r="O159" s="64" t="s">
        <v>140</v>
      </c>
      <c r="P159" s="2" t="s">
        <v>38</v>
      </c>
      <c r="Q159" s="2">
        <v>96</v>
      </c>
      <c r="R159" s="2" t="s">
        <v>116</v>
      </c>
      <c r="S159" s="2" t="s">
        <v>47</v>
      </c>
      <c r="T159" s="2"/>
      <c r="U159" s="2">
        <v>8.7899999999999991</v>
      </c>
      <c r="V159" s="2" t="s">
        <v>17</v>
      </c>
      <c r="W159" s="84">
        <f>VLOOKUP(V159,Tables!$M$4:$N$7,2,FALSE)</f>
        <v>1</v>
      </c>
      <c r="X159" s="84">
        <f t="shared" si="308"/>
        <v>8.7899999999999991</v>
      </c>
      <c r="Y159" s="84"/>
      <c r="Z159" s="84" t="str">
        <f t="shared" si="309"/>
        <v>EC50</v>
      </c>
      <c r="AA159" s="84">
        <f>VLOOKUP(Z159,Tables!C$5:D$21,2,FALSE)</f>
        <v>5</v>
      </c>
      <c r="AB159" s="84">
        <f t="shared" si="310"/>
        <v>1.7579999999999998</v>
      </c>
      <c r="AC159" s="84" t="str">
        <f t="shared" si="311"/>
        <v>Chronic</v>
      </c>
      <c r="AD159" s="84">
        <f>VLOOKUP(AC159,Tables!C$24:D$25,2,FALSE)</f>
        <v>1</v>
      </c>
      <c r="AE159" s="84">
        <f t="shared" si="312"/>
        <v>1.7579999999999998</v>
      </c>
      <c r="AF159" s="7"/>
      <c r="AG159" s="85" t="str">
        <f t="shared" ref="AG159:AG163" si="316">F159</f>
        <v>Encyonema silesiacum</v>
      </c>
      <c r="AH159" s="84" t="str">
        <f t="shared" ref="AH159:AH163" si="317">P159</f>
        <v>EC50</v>
      </c>
      <c r="AI159" s="84" t="str">
        <f t="shared" ref="AI159:AI163" si="318">S159</f>
        <v>Chronic</v>
      </c>
      <c r="AJ159" s="84"/>
      <c r="AK159" s="84">
        <f>VLOOKUP(SUM(AA159,AD159),Tables!J$5:K$10,2,FALSE)</f>
        <v>2</v>
      </c>
      <c r="AL159" s="65" t="str">
        <f>IF(AK159=MIN($AK$158:$AK$163),"YES!!!","Reject")</f>
        <v>Reject</v>
      </c>
      <c r="AM159" s="135" t="s">
        <v>656</v>
      </c>
      <c r="AN159" s="2"/>
      <c r="AO159" s="2"/>
      <c r="AP159" s="2"/>
      <c r="AQ159" s="2"/>
      <c r="AR159" s="2"/>
      <c r="AS159" s="2"/>
      <c r="AT159" s="2"/>
      <c r="AU159" s="2"/>
      <c r="AV159" s="110"/>
      <c r="AW159" s="2"/>
      <c r="AX159" s="2"/>
      <c r="AY159" s="2"/>
      <c r="AZ159" s="2"/>
      <c r="BA159" s="67"/>
      <c r="BB159" s="2"/>
      <c r="BC159" s="2"/>
      <c r="BD159" s="2"/>
      <c r="BE159" s="2"/>
      <c r="BF159" s="2"/>
      <c r="BG159" s="2"/>
      <c r="BH159" s="2"/>
      <c r="BI159" s="75"/>
      <c r="BJ159" s="2"/>
      <c r="BK159" s="2"/>
      <c r="BL159" s="111"/>
      <c r="BM159" s="115"/>
      <c r="BN159" s="111"/>
      <c r="BO159" s="111"/>
      <c r="BP159" s="111"/>
      <c r="BQ159" s="111"/>
      <c r="BR159" s="111"/>
      <c r="BS159" s="111"/>
      <c r="BT159" s="111"/>
      <c r="BU159" s="11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</row>
    <row r="160" spans="1:85" ht="14.25" customHeight="1" thickTop="1" thickBot="1" x14ac:dyDescent="0.3">
      <c r="A160" s="2">
        <v>959</v>
      </c>
      <c r="B160" s="2" t="s">
        <v>438</v>
      </c>
      <c r="C160" s="5" t="s">
        <v>652</v>
      </c>
      <c r="D160" s="129" t="s">
        <v>653</v>
      </c>
      <c r="E160" s="2" t="s">
        <v>121</v>
      </c>
      <c r="F160" s="62" t="s">
        <v>145</v>
      </c>
      <c r="G160" s="2" t="s">
        <v>108</v>
      </c>
      <c r="H160" s="2" t="s">
        <v>109</v>
      </c>
      <c r="I160" s="2" t="s">
        <v>110</v>
      </c>
      <c r="J160" s="2" t="s">
        <v>111</v>
      </c>
      <c r="K160" s="2" t="s">
        <v>112</v>
      </c>
      <c r="L160" s="2"/>
      <c r="M160" s="63" t="s">
        <v>139</v>
      </c>
      <c r="N160" s="63" t="s">
        <v>129</v>
      </c>
      <c r="O160" s="64" t="s">
        <v>140</v>
      </c>
      <c r="P160" s="2" t="s">
        <v>14</v>
      </c>
      <c r="Q160" s="2">
        <v>96</v>
      </c>
      <c r="R160" s="2" t="s">
        <v>116</v>
      </c>
      <c r="S160" s="2" t="s">
        <v>47</v>
      </c>
      <c r="T160" s="2"/>
      <c r="U160" s="2">
        <v>90</v>
      </c>
      <c r="V160" s="2" t="s">
        <v>17</v>
      </c>
      <c r="W160" s="2">
        <f>VLOOKUP(V160,Tables!$M$4:$N$7,2,FALSE)</f>
        <v>1</v>
      </c>
      <c r="X160" s="2">
        <f t="shared" si="308"/>
        <v>90</v>
      </c>
      <c r="Y160" s="2"/>
      <c r="Z160" s="2" t="str">
        <f t="shared" si="309"/>
        <v>EC10</v>
      </c>
      <c r="AA160" s="2">
        <f>VLOOKUP(Z160,Tables!C$5:D$21,2,FALSE)</f>
        <v>1</v>
      </c>
      <c r="AB160" s="2">
        <f t="shared" si="310"/>
        <v>90</v>
      </c>
      <c r="AC160" s="2" t="str">
        <f t="shared" si="311"/>
        <v>Chronic</v>
      </c>
      <c r="AD160" s="2">
        <f>VLOOKUP(AC160,Tables!C$24:D$25,2,FALSE)</f>
        <v>1</v>
      </c>
      <c r="AE160" s="2">
        <f t="shared" si="312"/>
        <v>90</v>
      </c>
      <c r="AF160" s="7"/>
      <c r="AG160" s="8" t="str">
        <f t="shared" si="316"/>
        <v>Encyonema silesiacum</v>
      </c>
      <c r="AH160" s="2" t="str">
        <f t="shared" si="317"/>
        <v>EC10</v>
      </c>
      <c r="AI160" s="2" t="str">
        <f t="shared" si="318"/>
        <v>Chronic</v>
      </c>
      <c r="AJ160" s="2"/>
      <c r="AK160" s="2">
        <f>VLOOKUP(SUM(AA160,AD160),Tables!J$5:K$10,2,FALSE)</f>
        <v>1</v>
      </c>
      <c r="AL160" s="65" t="str">
        <f t="shared" ref="AL160:AL163" si="319">IF(AK160=MIN($AK$158:$AK$163),"YES!!!","Reject")</f>
        <v>YES!!!</v>
      </c>
      <c r="AM160" s="3" t="str">
        <f>O160</f>
        <v>Cell density</v>
      </c>
      <c r="AN160" s="2" t="s">
        <v>118</v>
      </c>
      <c r="AO160" s="2" t="str">
        <f>CONCATENATE(Q160," ",R160)</f>
        <v>96 Hour</v>
      </c>
      <c r="AP160" s="2" t="s">
        <v>119</v>
      </c>
      <c r="AQ160" s="2"/>
      <c r="AR160" s="2">
        <f>AE160</f>
        <v>90</v>
      </c>
      <c r="AS160" s="69">
        <f>GEOMEAN(AR160:AR163)</f>
        <v>10.366416571315563</v>
      </c>
      <c r="AT160" s="80">
        <f>MIN(AS160)</f>
        <v>10.366416571315563</v>
      </c>
      <c r="AU160" s="80">
        <f>MIN(AT160:AT163)</f>
        <v>10.366416571315563</v>
      </c>
      <c r="AV160" s="66" t="s">
        <v>120</v>
      </c>
      <c r="AW160" s="2"/>
      <c r="AX160" s="2"/>
      <c r="AY160" s="2"/>
      <c r="AZ160" s="2" t="str">
        <f>I160</f>
        <v>Microalgae</v>
      </c>
      <c r="BA160" s="67" t="str">
        <f t="shared" ref="BA160:BC160" si="320">F160</f>
        <v>Encyonema silesiacum</v>
      </c>
      <c r="BB160" s="2" t="str">
        <f t="shared" si="320"/>
        <v>Bacillariophyta</v>
      </c>
      <c r="BC160" s="2" t="str">
        <f t="shared" si="320"/>
        <v>Bacillariophyceae</v>
      </c>
      <c r="BD160" s="2" t="str">
        <f>J160</f>
        <v>Phototroph</v>
      </c>
      <c r="BE160" s="2">
        <f>AK160</f>
        <v>1</v>
      </c>
      <c r="BF160" s="69">
        <f>AU160</f>
        <v>10.366416571315563</v>
      </c>
      <c r="BG160" s="66" t="s">
        <v>120</v>
      </c>
      <c r="BH160" s="66" t="s">
        <v>120</v>
      </c>
      <c r="BI160" s="75"/>
      <c r="BJ160" s="2"/>
      <c r="BK160" s="2"/>
      <c r="BL160" s="116"/>
      <c r="BM160" s="117"/>
      <c r="BN160" s="116"/>
      <c r="BO160" s="116"/>
      <c r="BP160" s="116"/>
      <c r="BQ160" s="116"/>
      <c r="BR160" s="116"/>
      <c r="BS160" s="116"/>
      <c r="BT160" s="111"/>
      <c r="BU160" s="11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</row>
    <row r="161" spans="1:85" ht="14.25" customHeight="1" thickTop="1" thickBot="1" x14ac:dyDescent="0.3">
      <c r="A161" s="2" t="s">
        <v>126</v>
      </c>
      <c r="B161" s="2" t="s">
        <v>655</v>
      </c>
      <c r="C161" s="5" t="s">
        <v>652</v>
      </c>
      <c r="D161" s="129" t="s">
        <v>654</v>
      </c>
      <c r="E161" s="2" t="s">
        <v>121</v>
      </c>
      <c r="F161" s="62" t="s">
        <v>145</v>
      </c>
      <c r="G161" s="2" t="s">
        <v>108</v>
      </c>
      <c r="H161" s="2" t="s">
        <v>109</v>
      </c>
      <c r="I161" s="2" t="s">
        <v>110</v>
      </c>
      <c r="J161" s="2" t="s">
        <v>111</v>
      </c>
      <c r="K161" s="2" t="s">
        <v>112</v>
      </c>
      <c r="L161" s="2"/>
      <c r="M161" s="63" t="s">
        <v>139</v>
      </c>
      <c r="N161" s="63" t="s">
        <v>129</v>
      </c>
      <c r="O161" s="64" t="s">
        <v>140</v>
      </c>
      <c r="P161" s="2" t="s">
        <v>14</v>
      </c>
      <c r="Q161" s="2">
        <v>96</v>
      </c>
      <c r="R161" s="2" t="s">
        <v>116</v>
      </c>
      <c r="S161" s="2" t="s">
        <v>47</v>
      </c>
      <c r="T161" s="2"/>
      <c r="U161" s="2">
        <v>3.98</v>
      </c>
      <c r="V161" s="2" t="s">
        <v>17</v>
      </c>
      <c r="W161" s="2">
        <f>VLOOKUP(V161,Tables!$M$4:$N$7,2,FALSE)</f>
        <v>1</v>
      </c>
      <c r="X161" s="2">
        <f t="shared" si="308"/>
        <v>3.98</v>
      </c>
      <c r="Y161" s="2"/>
      <c r="Z161" s="2" t="str">
        <f t="shared" si="309"/>
        <v>EC10</v>
      </c>
      <c r="AA161" s="2">
        <f>VLOOKUP(Z161,Tables!C$5:D$21,2,FALSE)</f>
        <v>1</v>
      </c>
      <c r="AB161" s="2">
        <f t="shared" si="310"/>
        <v>3.98</v>
      </c>
      <c r="AC161" s="2" t="str">
        <f t="shared" si="311"/>
        <v>Chronic</v>
      </c>
      <c r="AD161" s="2">
        <f>VLOOKUP(AC161,Tables!C$24:D$25,2,FALSE)</f>
        <v>1</v>
      </c>
      <c r="AE161" s="2">
        <f t="shared" si="312"/>
        <v>3.98</v>
      </c>
      <c r="AF161" s="7"/>
      <c r="AG161" s="8" t="str">
        <f t="shared" si="316"/>
        <v>Encyonema silesiacum</v>
      </c>
      <c r="AH161" s="2" t="str">
        <f t="shared" si="317"/>
        <v>EC10</v>
      </c>
      <c r="AI161" s="2" t="str">
        <f t="shared" si="318"/>
        <v>Chronic</v>
      </c>
      <c r="AJ161" s="2"/>
      <c r="AK161" s="2">
        <f>VLOOKUP(SUM(AA161,AD161),Tables!J$5:K$10,2,FALSE)</f>
        <v>1</v>
      </c>
      <c r="AL161" s="65" t="str">
        <f t="shared" si="319"/>
        <v>YES!!!</v>
      </c>
      <c r="AM161" s="3" t="str">
        <f>O161</f>
        <v>Cell density</v>
      </c>
      <c r="AN161" s="2" t="s">
        <v>118</v>
      </c>
      <c r="AO161" s="2" t="str">
        <f>CONCATENATE(Q161," ",R161)</f>
        <v>96 Hour</v>
      </c>
      <c r="AP161" s="2" t="s">
        <v>119</v>
      </c>
      <c r="AQ161" s="2"/>
      <c r="AR161" s="2">
        <f>AE161</f>
        <v>3.98</v>
      </c>
      <c r="AS161" s="69"/>
      <c r="AT161" s="80"/>
      <c r="AU161" s="80"/>
      <c r="AV161" s="110"/>
      <c r="AW161" s="2"/>
      <c r="AX161" s="2"/>
      <c r="AY161" s="2"/>
      <c r="AZ161" s="2"/>
      <c r="BA161" s="67"/>
      <c r="BB161" s="2"/>
      <c r="BC161" s="2"/>
      <c r="BD161" s="2"/>
      <c r="BE161" s="2"/>
      <c r="BF161" s="69"/>
      <c r="BG161" s="110"/>
      <c r="BH161" s="110"/>
      <c r="BI161" s="2"/>
      <c r="BJ161" s="2"/>
      <c r="BK161" s="2"/>
      <c r="BL161" s="116"/>
      <c r="BM161" s="117"/>
      <c r="BN161" s="116"/>
      <c r="BO161" s="116"/>
      <c r="BP161" s="116"/>
      <c r="BQ161" s="116"/>
      <c r="BR161" s="116"/>
      <c r="BS161" s="116"/>
      <c r="BT161" s="111"/>
      <c r="BU161" s="11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</row>
    <row r="162" spans="1:85" ht="14.25" customHeight="1" thickTop="1" thickBot="1" x14ac:dyDescent="0.3">
      <c r="A162" s="2">
        <v>845</v>
      </c>
      <c r="B162" s="2" t="s">
        <v>439</v>
      </c>
      <c r="C162" s="128" t="s">
        <v>650</v>
      </c>
      <c r="D162" s="91" t="s">
        <v>651</v>
      </c>
      <c r="E162" s="2" t="s">
        <v>121</v>
      </c>
      <c r="F162" s="62" t="s">
        <v>145</v>
      </c>
      <c r="G162" s="2" t="s">
        <v>108</v>
      </c>
      <c r="H162" s="2" t="s">
        <v>109</v>
      </c>
      <c r="I162" s="2" t="s">
        <v>110</v>
      </c>
      <c r="J162" s="2" t="s">
        <v>111</v>
      </c>
      <c r="K162" s="2" t="s">
        <v>138</v>
      </c>
      <c r="L162" s="2"/>
      <c r="M162" s="63" t="s">
        <v>139</v>
      </c>
      <c r="N162" s="63" t="s">
        <v>129</v>
      </c>
      <c r="O162" s="64" t="s">
        <v>140</v>
      </c>
      <c r="P162" s="2" t="s">
        <v>38</v>
      </c>
      <c r="Q162" s="2">
        <v>96</v>
      </c>
      <c r="R162" s="2" t="s">
        <v>116</v>
      </c>
      <c r="S162" s="2" t="s">
        <v>47</v>
      </c>
      <c r="T162" s="2"/>
      <c r="U162" s="2">
        <v>8.7899999999999991</v>
      </c>
      <c r="V162" s="2" t="s">
        <v>17</v>
      </c>
      <c r="W162" s="2">
        <f>VLOOKUP(V162,Tables!$M$4:$N$7,2,FALSE)</f>
        <v>1</v>
      </c>
      <c r="X162" s="2">
        <f t="shared" si="308"/>
        <v>8.7899999999999991</v>
      </c>
      <c r="Y162" s="2"/>
      <c r="Z162" s="2" t="str">
        <f t="shared" si="309"/>
        <v>EC50</v>
      </c>
      <c r="AA162" s="2">
        <f>VLOOKUP(Z162,Tables!C$5:D$21,2,FALSE)</f>
        <v>5</v>
      </c>
      <c r="AB162" s="2">
        <f t="shared" si="310"/>
        <v>1.7579999999999998</v>
      </c>
      <c r="AC162" s="2" t="str">
        <f t="shared" si="311"/>
        <v>Chronic</v>
      </c>
      <c r="AD162" s="2">
        <f>VLOOKUP(AC162,Tables!C$24:D$25,2,FALSE)</f>
        <v>1</v>
      </c>
      <c r="AE162" s="2">
        <f t="shared" si="312"/>
        <v>1.7579999999999998</v>
      </c>
      <c r="AF162" s="7"/>
      <c r="AG162" s="8" t="str">
        <f t="shared" si="316"/>
        <v>Encyonema silesiacum</v>
      </c>
      <c r="AH162" s="2" t="str">
        <f t="shared" si="317"/>
        <v>EC50</v>
      </c>
      <c r="AI162" s="2" t="str">
        <f t="shared" si="318"/>
        <v>Chronic</v>
      </c>
      <c r="AJ162" s="2"/>
      <c r="AK162" s="2">
        <f>VLOOKUP(SUM(AA162,AD162),Tables!J$5:K$10,2,FALSE)</f>
        <v>2</v>
      </c>
      <c r="AL162" s="65" t="str">
        <f t="shared" si="319"/>
        <v>Reject</v>
      </c>
      <c r="AM162" s="2"/>
      <c r="AN162" s="2"/>
      <c r="AO162" s="2"/>
      <c r="AP162" s="2"/>
      <c r="AQ162" s="2"/>
      <c r="AR162" s="2"/>
      <c r="AS162" s="2"/>
      <c r="AT162" s="2"/>
      <c r="AU162" s="2"/>
      <c r="AV162" s="66" t="s">
        <v>120</v>
      </c>
      <c r="AW162" s="2"/>
      <c r="AX162" s="2"/>
      <c r="AY162" s="2"/>
      <c r="AZ162" s="2"/>
      <c r="BA162" s="67"/>
      <c r="BB162" s="2"/>
      <c r="BC162" s="2"/>
      <c r="BD162" s="2"/>
      <c r="BE162" s="2"/>
      <c r="BF162" s="2"/>
      <c r="BG162" s="2"/>
      <c r="BH162" s="2"/>
      <c r="BI162" s="2"/>
      <c r="BJ162" s="75"/>
      <c r="BK162" s="2"/>
      <c r="BL162" s="111"/>
      <c r="BM162" s="115"/>
      <c r="BN162" s="111"/>
      <c r="BO162" s="111"/>
      <c r="BP162" s="111"/>
      <c r="BQ162" s="111"/>
      <c r="BR162" s="119"/>
      <c r="BS162" s="111"/>
      <c r="BT162" s="111"/>
      <c r="BU162" s="11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</row>
    <row r="163" spans="1:85" ht="14.25" customHeight="1" thickTop="1" thickBot="1" x14ac:dyDescent="0.3">
      <c r="A163" s="2">
        <v>845</v>
      </c>
      <c r="B163" s="2" t="s">
        <v>440</v>
      </c>
      <c r="C163" s="128" t="s">
        <v>650</v>
      </c>
      <c r="D163" s="91" t="s">
        <v>651</v>
      </c>
      <c r="E163" s="2" t="s">
        <v>121</v>
      </c>
      <c r="F163" s="62" t="s">
        <v>145</v>
      </c>
      <c r="G163" s="2" t="s">
        <v>108</v>
      </c>
      <c r="H163" s="2" t="s">
        <v>109</v>
      </c>
      <c r="I163" s="2" t="s">
        <v>110</v>
      </c>
      <c r="J163" s="2" t="s">
        <v>111</v>
      </c>
      <c r="K163" s="2" t="s">
        <v>138</v>
      </c>
      <c r="L163" s="2"/>
      <c r="M163" s="63" t="s">
        <v>139</v>
      </c>
      <c r="N163" s="63" t="s">
        <v>129</v>
      </c>
      <c r="O163" s="64" t="s">
        <v>140</v>
      </c>
      <c r="P163" s="2" t="s">
        <v>18</v>
      </c>
      <c r="Q163" s="2">
        <v>96</v>
      </c>
      <c r="R163" s="2" t="s">
        <v>116</v>
      </c>
      <c r="S163" s="2" t="s">
        <v>47</v>
      </c>
      <c r="T163" s="2"/>
      <c r="U163" s="2">
        <v>3.11</v>
      </c>
      <c r="V163" s="2" t="s">
        <v>17</v>
      </c>
      <c r="W163" s="2">
        <f>VLOOKUP(V163,Tables!$M$4:$N$7,2,FALSE)</f>
        <v>1</v>
      </c>
      <c r="X163" s="2">
        <f t="shared" si="308"/>
        <v>3.11</v>
      </c>
      <c r="Y163" s="2"/>
      <c r="Z163" s="2" t="str">
        <f t="shared" si="309"/>
        <v>EC05</v>
      </c>
      <c r="AA163" s="2">
        <f>VLOOKUP(Z163,Tables!C$5:D$21,2,FALSE)</f>
        <v>1</v>
      </c>
      <c r="AB163" s="2">
        <f t="shared" si="310"/>
        <v>3.11</v>
      </c>
      <c r="AC163" s="2" t="str">
        <f t="shared" si="311"/>
        <v>Chronic</v>
      </c>
      <c r="AD163" s="2">
        <f>VLOOKUP(AC163,Tables!C$24:D$25,2,FALSE)</f>
        <v>1</v>
      </c>
      <c r="AE163" s="2">
        <f t="shared" si="312"/>
        <v>3.11</v>
      </c>
      <c r="AF163" s="7"/>
      <c r="AG163" s="8" t="str">
        <f t="shared" si="316"/>
        <v>Encyonema silesiacum</v>
      </c>
      <c r="AH163" s="2" t="str">
        <f t="shared" si="317"/>
        <v>EC05</v>
      </c>
      <c r="AI163" s="2" t="str">
        <f t="shared" si="318"/>
        <v>Chronic</v>
      </c>
      <c r="AJ163" s="2"/>
      <c r="AK163" s="2">
        <f>VLOOKUP(SUM(AA163,AD163),Tables!J$5:K$10,2,FALSE)</f>
        <v>1</v>
      </c>
      <c r="AL163" s="65" t="str">
        <f t="shared" si="319"/>
        <v>YES!!!</v>
      </c>
      <c r="AM163" s="3" t="str">
        <f>O163</f>
        <v>Cell density</v>
      </c>
      <c r="AN163" s="2" t="s">
        <v>118</v>
      </c>
      <c r="AO163" s="2" t="str">
        <f>CONCATENATE(Q163," ",R163)</f>
        <v>96 Hour</v>
      </c>
      <c r="AP163" s="2" t="s">
        <v>119</v>
      </c>
      <c r="AQ163" s="2"/>
      <c r="AR163" s="2">
        <f>AE163</f>
        <v>3.11</v>
      </c>
      <c r="AS163" s="2"/>
      <c r="AT163" s="3"/>
      <c r="AU163" s="2"/>
      <c r="AV163" s="66" t="s">
        <v>120</v>
      </c>
      <c r="AW163" s="2"/>
      <c r="AX163" s="2"/>
      <c r="AY163" s="2"/>
      <c r="AZ163" s="2"/>
      <c r="BA163" s="67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111"/>
      <c r="BM163" s="115"/>
      <c r="BN163" s="111"/>
      <c r="BO163" s="111"/>
      <c r="BP163" s="111"/>
      <c r="BQ163" s="111"/>
      <c r="BR163" s="111"/>
      <c r="BS163" s="111"/>
      <c r="BT163" s="111"/>
      <c r="BU163" s="11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</row>
    <row r="164" spans="1:85" ht="14.25" customHeight="1" thickTop="1" thickBot="1" x14ac:dyDescent="0.3">
      <c r="A164" s="7"/>
      <c r="B164" s="7"/>
      <c r="C164" s="7"/>
      <c r="D164" s="70"/>
      <c r="E164" s="7"/>
      <c r="F164" s="71"/>
      <c r="G164" s="7"/>
      <c r="H164" s="7"/>
      <c r="I164" s="7"/>
      <c r="J164" s="7"/>
      <c r="K164" s="7"/>
      <c r="L164" s="7"/>
      <c r="M164" s="72"/>
      <c r="N164" s="72"/>
      <c r="O164" s="7"/>
      <c r="P164" s="7"/>
      <c r="Q164" s="7"/>
      <c r="R164" s="7"/>
      <c r="S164" s="7"/>
      <c r="T164" s="73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4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2"/>
      <c r="AW164" s="75"/>
      <c r="AX164" s="75"/>
      <c r="AY164" s="75"/>
      <c r="AZ164" s="76"/>
      <c r="BA164" s="77"/>
      <c r="BB164" s="7"/>
      <c r="BC164" s="7"/>
      <c r="BD164" s="7"/>
      <c r="BE164" s="7"/>
      <c r="BF164" s="7"/>
      <c r="BG164" s="7"/>
      <c r="BH164" s="7"/>
      <c r="BI164" s="2"/>
      <c r="BJ164" s="75"/>
      <c r="BK164" s="2"/>
      <c r="BL164" s="116"/>
      <c r="BM164" s="117"/>
      <c r="BN164" s="116"/>
      <c r="BO164" s="116"/>
      <c r="BP164" s="116"/>
      <c r="BQ164" s="116"/>
      <c r="BR164" s="116"/>
      <c r="BS164" s="116"/>
      <c r="BT164" s="111"/>
      <c r="BU164" s="11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</row>
    <row r="165" spans="1:85" ht="14.25" customHeight="1" thickTop="1" thickBot="1" x14ac:dyDescent="0.3">
      <c r="A165" s="2">
        <v>712</v>
      </c>
      <c r="B165" s="2">
        <v>1515</v>
      </c>
      <c r="C165" s="2"/>
      <c r="D165" s="2"/>
      <c r="E165" s="2" t="s">
        <v>106</v>
      </c>
      <c r="F165" s="62" t="s">
        <v>146</v>
      </c>
      <c r="G165" s="2" t="s">
        <v>108</v>
      </c>
      <c r="H165" s="2" t="s">
        <v>109</v>
      </c>
      <c r="I165" s="2" t="s">
        <v>110</v>
      </c>
      <c r="J165" s="2" t="s">
        <v>111</v>
      </c>
      <c r="K165" s="2" t="s">
        <v>112</v>
      </c>
      <c r="L165" s="2"/>
      <c r="M165" s="63" t="s">
        <v>223</v>
      </c>
      <c r="N165" s="63" t="s">
        <v>253</v>
      </c>
      <c r="O165" s="64" t="s">
        <v>253</v>
      </c>
      <c r="P165" s="2" t="s">
        <v>38</v>
      </c>
      <c r="Q165" s="2">
        <v>3</v>
      </c>
      <c r="R165" s="2" t="s">
        <v>156</v>
      </c>
      <c r="S165" s="2" t="s">
        <v>47</v>
      </c>
      <c r="T165" s="2"/>
      <c r="U165" s="2">
        <v>24</v>
      </c>
      <c r="V165" s="2" t="s">
        <v>17</v>
      </c>
      <c r="W165" s="2">
        <f>VLOOKUP(V165,Tables!$M$4:$N$7,2,FALSE)</f>
        <v>1</v>
      </c>
      <c r="X165" s="2">
        <f t="shared" ref="X165:X167" si="321">U165*W165</f>
        <v>24</v>
      </c>
      <c r="Y165" s="2"/>
      <c r="Z165" s="2" t="str">
        <f t="shared" ref="Z165:Z167" si="322">P165</f>
        <v>EC50</v>
      </c>
      <c r="AA165" s="2">
        <f>VLOOKUP(Z165,Tables!C$5:D$21,2,FALSE)</f>
        <v>5</v>
      </c>
      <c r="AB165" s="2">
        <f t="shared" ref="AB165:AB167" si="323">X165/AA165</f>
        <v>4.8</v>
      </c>
      <c r="AC165" s="2" t="str">
        <f t="shared" ref="AC165:AC167" si="324">S165</f>
        <v>Chronic</v>
      </c>
      <c r="AD165" s="2">
        <f>VLOOKUP(AC165,Tables!C$24:D$25,2,FALSE)</f>
        <v>1</v>
      </c>
      <c r="AE165" s="2">
        <f t="shared" ref="AE165:AE167" si="325">AB165/AD165</f>
        <v>4.8</v>
      </c>
      <c r="AF165" s="7"/>
      <c r="AG165" s="8" t="str">
        <f t="shared" ref="AG165:AG167" si="326">F165</f>
        <v>Entomoneis punctulata</v>
      </c>
      <c r="AH165" s="2" t="str">
        <f t="shared" ref="AH165:AH167" si="327">P165</f>
        <v>EC50</v>
      </c>
      <c r="AI165" s="2" t="str">
        <f t="shared" ref="AI165:AI167" si="328">S165</f>
        <v>Chronic</v>
      </c>
      <c r="AJ165" s="2"/>
      <c r="AK165" s="2">
        <f>VLOOKUP(SUM(AA165,AD165),Tables!J$5:K$10,2,FALSE)</f>
        <v>2</v>
      </c>
      <c r="AL165" s="65" t="str">
        <f t="shared" ref="AL165:AL167" si="329">IF(AK165=MIN($AK$165:$AK$167),"YES!!!","Reject")</f>
        <v>Reject</v>
      </c>
      <c r="AM165" s="3"/>
      <c r="AN165" s="2"/>
      <c r="AO165" s="2"/>
      <c r="AP165" s="2"/>
      <c r="AQ165" s="2"/>
      <c r="AR165" s="2"/>
      <c r="AS165" s="2"/>
      <c r="AT165" s="3"/>
      <c r="AU165" s="3"/>
      <c r="AV165" s="66" t="s">
        <v>120</v>
      </c>
      <c r="AW165" s="2"/>
      <c r="AX165" s="2"/>
      <c r="AY165" s="2"/>
      <c r="AZ165" s="2"/>
      <c r="BA165" s="67"/>
      <c r="BB165" s="2"/>
      <c r="BC165" s="2"/>
      <c r="BD165" s="2"/>
      <c r="BE165" s="2"/>
      <c r="BF165" s="2"/>
      <c r="BG165" s="2"/>
      <c r="BH165" s="2"/>
      <c r="BI165" s="75"/>
      <c r="BJ165" s="2"/>
      <c r="BK165" s="2"/>
      <c r="BL165" s="116"/>
      <c r="BM165" s="117"/>
      <c r="BN165" s="116"/>
      <c r="BO165" s="116"/>
      <c r="BP165" s="116"/>
      <c r="BQ165" s="116"/>
      <c r="BR165" s="116"/>
      <c r="BS165" s="116"/>
      <c r="BT165" s="111"/>
      <c r="BU165" s="11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</row>
    <row r="166" spans="1:85" ht="14.25" customHeight="1" thickTop="1" thickBot="1" x14ac:dyDescent="0.3">
      <c r="A166" s="2">
        <v>712</v>
      </c>
      <c r="B166" s="2">
        <v>1517</v>
      </c>
      <c r="C166" s="2"/>
      <c r="D166" s="2"/>
      <c r="E166" s="2" t="s">
        <v>106</v>
      </c>
      <c r="F166" s="62" t="s">
        <v>146</v>
      </c>
      <c r="G166" s="2" t="s">
        <v>108</v>
      </c>
      <c r="H166" s="2" t="s">
        <v>109</v>
      </c>
      <c r="I166" s="2" t="s">
        <v>110</v>
      </c>
      <c r="J166" s="2" t="s">
        <v>111</v>
      </c>
      <c r="K166" s="2" t="s">
        <v>112</v>
      </c>
      <c r="L166" s="2"/>
      <c r="M166" s="63" t="s">
        <v>223</v>
      </c>
      <c r="N166" s="63" t="s">
        <v>253</v>
      </c>
      <c r="O166" s="64" t="s">
        <v>253</v>
      </c>
      <c r="P166" s="2" t="s">
        <v>33</v>
      </c>
      <c r="Q166" s="2">
        <v>3</v>
      </c>
      <c r="R166" s="2" t="s">
        <v>156</v>
      </c>
      <c r="S166" s="2" t="s">
        <v>47</v>
      </c>
      <c r="T166" s="2"/>
      <c r="U166" s="2">
        <v>6</v>
      </c>
      <c r="V166" s="2" t="s">
        <v>17</v>
      </c>
      <c r="W166" s="2">
        <f>VLOOKUP(V166,Tables!$M$4:$N$7,2,FALSE)</f>
        <v>1</v>
      </c>
      <c r="X166" s="2">
        <f t="shared" si="321"/>
        <v>6</v>
      </c>
      <c r="Y166" s="2"/>
      <c r="Z166" s="2" t="str">
        <f t="shared" si="322"/>
        <v>LOEC</v>
      </c>
      <c r="AA166" s="2">
        <f>VLOOKUP(Z166,Tables!C$5:D$21,2,FALSE)</f>
        <v>2.5</v>
      </c>
      <c r="AB166" s="2">
        <f t="shared" si="323"/>
        <v>2.4</v>
      </c>
      <c r="AC166" s="2" t="str">
        <f t="shared" si="324"/>
        <v>Chronic</v>
      </c>
      <c r="AD166" s="2">
        <f>VLOOKUP(AC166,Tables!C$24:D$25,2,FALSE)</f>
        <v>1</v>
      </c>
      <c r="AE166" s="2">
        <f t="shared" si="325"/>
        <v>2.4</v>
      </c>
      <c r="AF166" s="7"/>
      <c r="AG166" s="8" t="str">
        <f t="shared" si="326"/>
        <v>Entomoneis punctulata</v>
      </c>
      <c r="AH166" s="2" t="str">
        <f t="shared" si="327"/>
        <v>LOEC</v>
      </c>
      <c r="AI166" s="2" t="str">
        <f t="shared" si="328"/>
        <v>Chronic</v>
      </c>
      <c r="AJ166" s="2"/>
      <c r="AK166" s="2">
        <f>VLOOKUP(SUM(AA166,AD166),Tables!J$5:K$10,2,FALSE)</f>
        <v>2</v>
      </c>
      <c r="AL166" s="65" t="str">
        <f t="shared" si="329"/>
        <v>Reject</v>
      </c>
      <c r="AM166" s="3"/>
      <c r="AN166" s="2"/>
      <c r="AO166" s="2"/>
      <c r="AP166" s="2"/>
      <c r="AQ166" s="2"/>
      <c r="AR166" s="2"/>
      <c r="AS166" s="2"/>
      <c r="AT166" s="2"/>
      <c r="AU166" s="2"/>
      <c r="AV166" s="66" t="s">
        <v>120</v>
      </c>
      <c r="AW166" s="2"/>
      <c r="AX166" s="2"/>
      <c r="AY166" s="2"/>
      <c r="AZ166" s="2"/>
      <c r="BA166" s="67"/>
      <c r="BB166" s="2"/>
      <c r="BC166" s="2"/>
      <c r="BD166" s="2"/>
      <c r="BE166" s="2"/>
      <c r="BF166" s="2"/>
      <c r="BG166" s="2"/>
      <c r="BH166" s="2"/>
      <c r="BI166" s="2"/>
      <c r="BJ166" s="69"/>
      <c r="BK166" s="2"/>
      <c r="BL166" s="116"/>
      <c r="BM166" s="117"/>
      <c r="BN166" s="116"/>
      <c r="BO166" s="116"/>
      <c r="BP166" s="116"/>
      <c r="BQ166" s="116"/>
      <c r="BR166" s="116"/>
      <c r="BS166" s="116"/>
      <c r="BT166" s="111"/>
      <c r="BU166" s="11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</row>
    <row r="167" spans="1:85" ht="14.25" customHeight="1" thickTop="1" thickBot="1" x14ac:dyDescent="0.3">
      <c r="A167" s="2">
        <v>712</v>
      </c>
      <c r="B167" s="2">
        <v>1519</v>
      </c>
      <c r="C167" s="2"/>
      <c r="D167" s="2"/>
      <c r="E167" s="2" t="s">
        <v>106</v>
      </c>
      <c r="F167" s="62" t="s">
        <v>146</v>
      </c>
      <c r="G167" s="2" t="s">
        <v>108</v>
      </c>
      <c r="H167" s="2" t="s">
        <v>109</v>
      </c>
      <c r="I167" s="2" t="s">
        <v>110</v>
      </c>
      <c r="J167" s="2" t="s">
        <v>111</v>
      </c>
      <c r="K167" s="2" t="s">
        <v>112</v>
      </c>
      <c r="L167" s="2"/>
      <c r="M167" s="63" t="s">
        <v>223</v>
      </c>
      <c r="N167" s="63" t="s">
        <v>253</v>
      </c>
      <c r="O167" s="64" t="s">
        <v>253</v>
      </c>
      <c r="P167" s="2" t="s">
        <v>27</v>
      </c>
      <c r="Q167" s="2">
        <v>3</v>
      </c>
      <c r="R167" s="2" t="s">
        <v>156</v>
      </c>
      <c r="S167" s="2" t="s">
        <v>47</v>
      </c>
      <c r="T167" s="2"/>
      <c r="U167" s="2">
        <v>2</v>
      </c>
      <c r="V167" s="2" t="s">
        <v>17</v>
      </c>
      <c r="W167" s="2">
        <f>VLOOKUP(V167,Tables!$M$4:$N$7,2,FALSE)</f>
        <v>1</v>
      </c>
      <c r="X167" s="2">
        <f t="shared" si="321"/>
        <v>2</v>
      </c>
      <c r="Y167" s="2"/>
      <c r="Z167" s="2" t="str">
        <f t="shared" si="322"/>
        <v>NOEC</v>
      </c>
      <c r="AA167" s="2">
        <f>VLOOKUP(Z167,Tables!C$5:D$21,2,FALSE)</f>
        <v>1</v>
      </c>
      <c r="AB167" s="2">
        <f t="shared" si="323"/>
        <v>2</v>
      </c>
      <c r="AC167" s="2" t="str">
        <f t="shared" si="324"/>
        <v>Chronic</v>
      </c>
      <c r="AD167" s="2">
        <f>VLOOKUP(AC167,Tables!C$24:D$25,2,FALSE)</f>
        <v>1</v>
      </c>
      <c r="AE167" s="2">
        <f t="shared" si="325"/>
        <v>2</v>
      </c>
      <c r="AF167" s="7"/>
      <c r="AG167" s="8" t="str">
        <f t="shared" si="326"/>
        <v>Entomoneis punctulata</v>
      </c>
      <c r="AH167" s="2" t="str">
        <f t="shared" si="327"/>
        <v>NOEC</v>
      </c>
      <c r="AI167" s="2" t="str">
        <f t="shared" si="328"/>
        <v>Chronic</v>
      </c>
      <c r="AJ167" s="2"/>
      <c r="AK167" s="2">
        <f>VLOOKUP(SUM(AA167,AD167),Tables!J$5:K$10,2,FALSE)</f>
        <v>1</v>
      </c>
      <c r="AL167" s="65" t="str">
        <f t="shared" si="329"/>
        <v>YES!!!</v>
      </c>
      <c r="AM167" s="3" t="str">
        <f>O167</f>
        <v>Growth</v>
      </c>
      <c r="AN167" s="2" t="s">
        <v>118</v>
      </c>
      <c r="AO167" s="2" t="str">
        <f>CONCATENATE(Q167," ",R167)</f>
        <v>3 Day</v>
      </c>
      <c r="AP167" s="2" t="s">
        <v>119</v>
      </c>
      <c r="AQ167" s="2"/>
      <c r="AR167" s="2">
        <f>AE167</f>
        <v>2</v>
      </c>
      <c r="AS167" s="2">
        <f>GEOMEAN(AR167)</f>
        <v>2</v>
      </c>
      <c r="AT167" s="3">
        <f t="shared" ref="AT167:AU167" si="330">MIN(AS167)</f>
        <v>2</v>
      </c>
      <c r="AU167" s="3">
        <f t="shared" si="330"/>
        <v>2</v>
      </c>
      <c r="AV167" s="66" t="s">
        <v>120</v>
      </c>
      <c r="AW167" s="2"/>
      <c r="AX167" s="2"/>
      <c r="AY167" s="2"/>
      <c r="AZ167" s="2" t="str">
        <f>I167</f>
        <v>Microalgae</v>
      </c>
      <c r="BA167" s="67" t="str">
        <f t="shared" ref="BA167:BC167" si="331">F167</f>
        <v>Entomoneis punctulata</v>
      </c>
      <c r="BB167" s="2" t="str">
        <f t="shared" si="331"/>
        <v>Bacillariophyta</v>
      </c>
      <c r="BC167" s="2" t="str">
        <f t="shared" si="331"/>
        <v>Bacillariophyceae</v>
      </c>
      <c r="BD167" s="2" t="str">
        <f>J167</f>
        <v>Phototroph</v>
      </c>
      <c r="BE167" s="2">
        <f>AK167</f>
        <v>1</v>
      </c>
      <c r="BF167" s="2">
        <f>AU167</f>
        <v>2</v>
      </c>
      <c r="BG167" s="66" t="s">
        <v>120</v>
      </c>
      <c r="BH167" s="66" t="s">
        <v>120</v>
      </c>
      <c r="BI167" s="75"/>
      <c r="BJ167" s="2"/>
      <c r="BK167" s="2"/>
      <c r="BL167" s="116"/>
      <c r="BM167" s="117"/>
      <c r="BN167" s="116"/>
      <c r="BO167" s="116"/>
      <c r="BP167" s="116"/>
      <c r="BQ167" s="116"/>
      <c r="BR167" s="116"/>
      <c r="BS167" s="116"/>
      <c r="BT167" s="111"/>
      <c r="BU167" s="11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</row>
    <row r="168" spans="1:85" ht="14.25" customHeight="1" thickTop="1" thickBot="1" x14ac:dyDescent="0.3">
      <c r="A168" s="7"/>
      <c r="B168" s="7"/>
      <c r="C168" s="7"/>
      <c r="D168" s="70"/>
      <c r="E168" s="7"/>
      <c r="F168" s="71"/>
      <c r="G168" s="7"/>
      <c r="H168" s="7"/>
      <c r="I168" s="7"/>
      <c r="J168" s="7"/>
      <c r="K168" s="7"/>
      <c r="L168" s="7"/>
      <c r="M168" s="72"/>
      <c r="N168" s="72"/>
      <c r="O168" s="7"/>
      <c r="P168" s="7"/>
      <c r="Q168" s="7"/>
      <c r="R168" s="7"/>
      <c r="S168" s="7"/>
      <c r="T168" s="73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4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2"/>
      <c r="AW168" s="75"/>
      <c r="AX168" s="75"/>
      <c r="AY168" s="75"/>
      <c r="AZ168" s="76"/>
      <c r="BA168" s="77"/>
      <c r="BB168" s="7"/>
      <c r="BC168" s="7"/>
      <c r="BD168" s="7"/>
      <c r="BE168" s="7"/>
      <c r="BF168" s="7"/>
      <c r="BG168" s="7"/>
      <c r="BH168" s="7"/>
      <c r="BI168" s="2"/>
      <c r="BJ168" s="2"/>
      <c r="BK168" s="2"/>
      <c r="BL168" s="111"/>
      <c r="BM168" s="115"/>
      <c r="BN168" s="111"/>
      <c r="BO168" s="111"/>
      <c r="BP168" s="111"/>
      <c r="BQ168" s="111"/>
      <c r="BR168" s="119"/>
      <c r="BS168" s="111"/>
      <c r="BT168" s="111"/>
      <c r="BU168" s="11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</row>
    <row r="169" spans="1:85" ht="14.25" customHeight="1" thickTop="1" thickBot="1" x14ac:dyDescent="0.3">
      <c r="A169" s="2">
        <v>845</v>
      </c>
      <c r="B169" s="2" t="s">
        <v>441</v>
      </c>
      <c r="C169" s="128" t="s">
        <v>650</v>
      </c>
      <c r="D169" s="91" t="s">
        <v>651</v>
      </c>
      <c r="E169" s="2" t="s">
        <v>121</v>
      </c>
      <c r="F169" s="62" t="s">
        <v>157</v>
      </c>
      <c r="G169" s="2" t="s">
        <v>108</v>
      </c>
      <c r="H169" s="2" t="s">
        <v>109</v>
      </c>
      <c r="I169" s="2" t="s">
        <v>110</v>
      </c>
      <c r="J169" s="2" t="s">
        <v>111</v>
      </c>
      <c r="K169" s="2" t="s">
        <v>138</v>
      </c>
      <c r="L169" s="2"/>
      <c r="M169" s="63" t="s">
        <v>139</v>
      </c>
      <c r="N169" s="63" t="s">
        <v>129</v>
      </c>
      <c r="O169" s="64" t="s">
        <v>140</v>
      </c>
      <c r="P169" s="2" t="s">
        <v>38</v>
      </c>
      <c r="Q169" s="2">
        <v>96</v>
      </c>
      <c r="R169" s="2" t="s">
        <v>116</v>
      </c>
      <c r="S169" s="2" t="s">
        <v>47</v>
      </c>
      <c r="T169" s="2"/>
      <c r="U169" s="2">
        <v>4236</v>
      </c>
      <c r="V169" s="2" t="s">
        <v>17</v>
      </c>
      <c r="W169" s="2">
        <f>VLOOKUP(V169,Tables!$M$4:$N$7,2,FALSE)</f>
        <v>1</v>
      </c>
      <c r="X169" s="2">
        <f t="shared" ref="X169:X174" si="332">U169*W169</f>
        <v>4236</v>
      </c>
      <c r="Y169" s="2"/>
      <c r="Z169" s="2" t="str">
        <f t="shared" ref="Z169:Z174" si="333">P169</f>
        <v>EC50</v>
      </c>
      <c r="AA169" s="2">
        <f>VLOOKUP(Z169,Tables!C$5:D$21,2,FALSE)</f>
        <v>5</v>
      </c>
      <c r="AB169" s="2">
        <f t="shared" ref="AB169:AB174" si="334">X169/AA169</f>
        <v>847.2</v>
      </c>
      <c r="AC169" s="2" t="str">
        <f t="shared" ref="AC169:AC174" si="335">S169</f>
        <v>Chronic</v>
      </c>
      <c r="AD169" s="2">
        <f>VLOOKUP(AC169,Tables!C$24:D$25,2,FALSE)</f>
        <v>1</v>
      </c>
      <c r="AE169" s="2">
        <f t="shared" ref="AE169:AE174" si="336">AB169/AD169</f>
        <v>847.2</v>
      </c>
      <c r="AF169" s="7"/>
      <c r="AG169" s="8" t="str">
        <f t="shared" ref="AG169" si="337">F169</f>
        <v>Eolimna minima</v>
      </c>
      <c r="AH169" s="2" t="str">
        <f t="shared" ref="AH169" si="338">P169</f>
        <v>EC50</v>
      </c>
      <c r="AI169" s="2" t="str">
        <f t="shared" ref="AI169" si="339">S169</f>
        <v>Chronic</v>
      </c>
      <c r="AJ169" s="2"/>
      <c r="AK169" s="2">
        <f>VLOOKUP(SUM(AA169,AD169),Tables!J$5:K$10,2,FALSE)</f>
        <v>2</v>
      </c>
      <c r="AL169" s="65" t="str">
        <f>IF(AK169=MIN($AK$169:$AK$173),"YES!!!","Reject")</f>
        <v>Reject</v>
      </c>
      <c r="AM169" s="2"/>
      <c r="AN169" s="2"/>
      <c r="AO169" s="2"/>
      <c r="AP169" s="2"/>
      <c r="AQ169" s="2"/>
      <c r="AR169" s="2"/>
      <c r="AS169" s="2"/>
      <c r="AT169" s="2"/>
      <c r="AU169" s="2"/>
      <c r="AV169" s="66" t="s">
        <v>120</v>
      </c>
      <c r="AW169" s="2"/>
      <c r="AX169" s="2"/>
      <c r="AY169" s="2"/>
      <c r="AZ169" s="2"/>
      <c r="BA169" s="67"/>
      <c r="BB169" s="2"/>
      <c r="BC169" s="2"/>
      <c r="BD169" s="2"/>
      <c r="BE169" s="2"/>
      <c r="BF169" s="2"/>
      <c r="BG169" s="2"/>
      <c r="BH169" s="2"/>
      <c r="BI169" s="69"/>
      <c r="BJ169" s="2"/>
      <c r="BK169" s="2"/>
      <c r="BL169" s="111"/>
      <c r="BM169" s="115"/>
      <c r="BN169" s="111"/>
      <c r="BO169" s="111"/>
      <c r="BP169" s="111"/>
      <c r="BQ169" s="111"/>
      <c r="BR169" s="119"/>
      <c r="BS169" s="111"/>
      <c r="BT169" s="111"/>
      <c r="BU169" s="11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</row>
    <row r="170" spans="1:85" ht="14.25" customHeight="1" thickTop="1" thickBot="1" x14ac:dyDescent="0.3">
      <c r="A170" s="2">
        <v>845</v>
      </c>
      <c r="B170" s="2" t="s">
        <v>442</v>
      </c>
      <c r="C170" s="128" t="s">
        <v>650</v>
      </c>
      <c r="D170" s="91" t="s">
        <v>651</v>
      </c>
      <c r="E170" s="2" t="s">
        <v>121</v>
      </c>
      <c r="F170" s="62" t="s">
        <v>157</v>
      </c>
      <c r="G170" s="2" t="s">
        <v>108</v>
      </c>
      <c r="H170" s="2" t="s">
        <v>109</v>
      </c>
      <c r="I170" s="2" t="s">
        <v>110</v>
      </c>
      <c r="J170" s="2" t="s">
        <v>111</v>
      </c>
      <c r="K170" s="2" t="s">
        <v>138</v>
      </c>
      <c r="L170" s="2"/>
      <c r="M170" s="63" t="s">
        <v>139</v>
      </c>
      <c r="N170" s="63" t="s">
        <v>129</v>
      </c>
      <c r="O170" s="64" t="s">
        <v>140</v>
      </c>
      <c r="P170" s="2" t="s">
        <v>18</v>
      </c>
      <c r="Q170" s="2">
        <v>96</v>
      </c>
      <c r="R170" s="2" t="s">
        <v>116</v>
      </c>
      <c r="S170" s="2" t="s">
        <v>47</v>
      </c>
      <c r="T170" s="2"/>
      <c r="U170" s="2">
        <v>3007</v>
      </c>
      <c r="V170" s="2" t="s">
        <v>17</v>
      </c>
      <c r="W170" s="2">
        <f>VLOOKUP(V170,Tables!$M$4:$N$7,2,FALSE)</f>
        <v>1</v>
      </c>
      <c r="X170" s="2">
        <f t="shared" si="332"/>
        <v>3007</v>
      </c>
      <c r="Y170" s="2"/>
      <c r="Z170" s="2" t="str">
        <f t="shared" si="333"/>
        <v>EC05</v>
      </c>
      <c r="AA170" s="2">
        <f>VLOOKUP(Z170,Tables!C$5:D$21,2,FALSE)</f>
        <v>1</v>
      </c>
      <c r="AB170" s="2">
        <f t="shared" si="334"/>
        <v>3007</v>
      </c>
      <c r="AC170" s="2" t="str">
        <f t="shared" si="335"/>
        <v>Chronic</v>
      </c>
      <c r="AD170" s="2">
        <f>VLOOKUP(AC170,Tables!C$24:D$25,2,FALSE)</f>
        <v>1</v>
      </c>
      <c r="AE170" s="2">
        <f t="shared" si="336"/>
        <v>3007</v>
      </c>
      <c r="AF170" s="7"/>
      <c r="AG170" s="8" t="str">
        <f t="shared" ref="AG170:AG174" si="340">F170</f>
        <v>Eolimna minima</v>
      </c>
      <c r="AH170" s="2" t="str">
        <f t="shared" ref="AH170:AH174" si="341">P170</f>
        <v>EC05</v>
      </c>
      <c r="AI170" s="2" t="str">
        <f t="shared" ref="AI170:AI174" si="342">S170</f>
        <v>Chronic</v>
      </c>
      <c r="AJ170" s="2"/>
      <c r="AK170" s="2">
        <f>VLOOKUP(SUM(AA170,AD170),Tables!J$5:K$10,2,FALSE)</f>
        <v>1</v>
      </c>
      <c r="AL170" s="65" t="str">
        <f t="shared" ref="AL170:AL174" si="343">IF(AK170=MIN($AK$169:$AK$173),"YES!!!","Reject")</f>
        <v>YES!!!</v>
      </c>
      <c r="AM170" s="3" t="str">
        <f>O170</f>
        <v>Cell density</v>
      </c>
      <c r="AN170" s="2" t="s">
        <v>118</v>
      </c>
      <c r="AO170" s="2" t="str">
        <f>CONCATENATE(Q170," ",R170)</f>
        <v>96 Hour</v>
      </c>
      <c r="AP170" s="2" t="s">
        <v>119</v>
      </c>
      <c r="AQ170" s="2"/>
      <c r="AR170" s="2">
        <f>AE170</f>
        <v>3007</v>
      </c>
      <c r="AS170" s="69">
        <f>GEOMEAN(AR170:AR174)</f>
        <v>1885.7505113711793</v>
      </c>
      <c r="AT170" s="80">
        <f>MIN(AS170)</f>
        <v>1885.7505113711793</v>
      </c>
      <c r="AU170" s="80">
        <f>MIN(AT170:AT173)</f>
        <v>1885.7505113711793</v>
      </c>
      <c r="AV170" s="66" t="s">
        <v>120</v>
      </c>
      <c r="AW170" s="2"/>
      <c r="AX170" s="2"/>
      <c r="AY170" s="2"/>
      <c r="AZ170" s="2" t="str">
        <f>I170</f>
        <v>Microalgae</v>
      </c>
      <c r="BA170" s="67" t="str">
        <f t="shared" ref="BA170:BC170" si="344">F170</f>
        <v>Eolimna minima</v>
      </c>
      <c r="BB170" s="2" t="str">
        <f t="shared" si="344"/>
        <v>Bacillariophyta</v>
      </c>
      <c r="BC170" s="2" t="str">
        <f t="shared" si="344"/>
        <v>Bacillariophyceae</v>
      </c>
      <c r="BD170" s="2" t="str">
        <f>J170</f>
        <v>Phototroph</v>
      </c>
      <c r="BE170" s="2">
        <f>AK170</f>
        <v>1</v>
      </c>
      <c r="BF170" s="69">
        <f>AU170</f>
        <v>1885.7505113711793</v>
      </c>
      <c r="BG170" s="66" t="s">
        <v>120</v>
      </c>
      <c r="BH170" s="66" t="s">
        <v>120</v>
      </c>
      <c r="BI170" s="2"/>
      <c r="BJ170" s="2"/>
      <c r="BK170" s="2"/>
      <c r="BL170" s="111"/>
      <c r="BM170" s="115"/>
      <c r="BN170" s="111"/>
      <c r="BO170" s="111"/>
      <c r="BP170" s="111"/>
      <c r="BQ170" s="111"/>
      <c r="BR170" s="111"/>
      <c r="BS170" s="111"/>
      <c r="BT170" s="111"/>
      <c r="BU170" s="11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</row>
    <row r="171" spans="1:85" ht="14.25" customHeight="1" thickTop="1" thickBot="1" x14ac:dyDescent="0.3">
      <c r="A171" s="2" t="s">
        <v>126</v>
      </c>
      <c r="B171" s="2" t="s">
        <v>443</v>
      </c>
      <c r="C171" s="5" t="s">
        <v>652</v>
      </c>
      <c r="D171" s="91" t="s">
        <v>653</v>
      </c>
      <c r="E171" s="2" t="s">
        <v>121</v>
      </c>
      <c r="F171" s="62" t="s">
        <v>444</v>
      </c>
      <c r="G171" s="2" t="s">
        <v>108</v>
      </c>
      <c r="H171" s="2" t="s">
        <v>109</v>
      </c>
      <c r="I171" s="2" t="s">
        <v>110</v>
      </c>
      <c r="J171" s="2" t="s">
        <v>111</v>
      </c>
      <c r="K171" s="2" t="s">
        <v>112</v>
      </c>
      <c r="L171" s="2"/>
      <c r="M171" s="63" t="s">
        <v>139</v>
      </c>
      <c r="N171" s="63" t="s">
        <v>129</v>
      </c>
      <c r="O171" s="64" t="s">
        <v>140</v>
      </c>
      <c r="P171" s="2" t="s">
        <v>38</v>
      </c>
      <c r="Q171" s="2">
        <v>96</v>
      </c>
      <c r="R171" s="2" t="s">
        <v>116</v>
      </c>
      <c r="S171" s="2" t="s">
        <v>47</v>
      </c>
      <c r="T171" s="2"/>
      <c r="U171" s="2">
        <v>2606</v>
      </c>
      <c r="V171" s="2" t="s">
        <v>17</v>
      </c>
      <c r="W171" s="2">
        <f>VLOOKUP(V171,Tables!$M$4:$N$7,2,FALSE)</f>
        <v>1</v>
      </c>
      <c r="X171" s="2">
        <f t="shared" si="332"/>
        <v>2606</v>
      </c>
      <c r="Y171" s="2"/>
      <c r="Z171" s="2" t="str">
        <f t="shared" si="333"/>
        <v>EC50</v>
      </c>
      <c r="AA171" s="2">
        <f>VLOOKUP(Z171,Tables!C$5:D$21,2,FALSE)</f>
        <v>5</v>
      </c>
      <c r="AB171" s="2">
        <f t="shared" si="334"/>
        <v>521.20000000000005</v>
      </c>
      <c r="AC171" s="2" t="str">
        <f t="shared" si="335"/>
        <v>Chronic</v>
      </c>
      <c r="AD171" s="2">
        <f>VLOOKUP(AC171,Tables!C$24:D$25,2,FALSE)</f>
        <v>1</v>
      </c>
      <c r="AE171" s="2">
        <f t="shared" si="336"/>
        <v>521.20000000000005</v>
      </c>
      <c r="AF171" s="7"/>
      <c r="AG171" s="8" t="str">
        <f t="shared" si="340"/>
        <v>Sellaphora minima</v>
      </c>
      <c r="AH171" s="2" t="str">
        <f t="shared" si="341"/>
        <v>EC50</v>
      </c>
      <c r="AI171" s="2" t="str">
        <f t="shared" si="342"/>
        <v>Chronic</v>
      </c>
      <c r="AJ171" s="2"/>
      <c r="AK171" s="2">
        <f>VLOOKUP(SUM(AA171,AD171),Tables!J$5:K$10,2,FALSE)</f>
        <v>2</v>
      </c>
      <c r="AL171" s="65" t="str">
        <f t="shared" si="343"/>
        <v>Reject</v>
      </c>
      <c r="AM171" s="2"/>
      <c r="AN171" s="2"/>
      <c r="AO171" s="2"/>
      <c r="AP171" s="2"/>
      <c r="AQ171" s="2"/>
      <c r="AR171" s="2"/>
      <c r="AS171" s="2"/>
      <c r="AT171" s="2"/>
      <c r="AU171" s="2"/>
      <c r="AV171" s="66" t="s">
        <v>120</v>
      </c>
      <c r="AW171" s="2"/>
      <c r="AX171" s="2"/>
      <c r="AY171" s="2"/>
      <c r="AZ171" s="2"/>
      <c r="BA171" s="67"/>
      <c r="BB171" s="2"/>
      <c r="BC171" s="2"/>
      <c r="BD171" s="2"/>
      <c r="BE171" s="2"/>
      <c r="BF171" s="2"/>
      <c r="BG171" s="2"/>
      <c r="BH171" s="2"/>
      <c r="BI171" s="2"/>
      <c r="BJ171" s="75"/>
      <c r="BK171" s="2"/>
      <c r="BL171" s="116"/>
      <c r="BM171" s="117"/>
      <c r="BN171" s="116"/>
      <c r="BO171" s="116"/>
      <c r="BP171" s="116"/>
      <c r="BQ171" s="116"/>
      <c r="BR171" s="116"/>
      <c r="BS171" s="116"/>
      <c r="BT171" s="111"/>
      <c r="BU171" s="11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</row>
    <row r="172" spans="1:85" ht="14.25" customHeight="1" thickTop="1" thickBot="1" x14ac:dyDescent="0.3">
      <c r="A172" s="2" t="s">
        <v>126</v>
      </c>
      <c r="B172" s="2" t="s">
        <v>655</v>
      </c>
      <c r="C172" s="5" t="s">
        <v>652</v>
      </c>
      <c r="D172" s="129" t="s">
        <v>654</v>
      </c>
      <c r="E172" s="2" t="s">
        <v>121</v>
      </c>
      <c r="F172" s="62" t="s">
        <v>444</v>
      </c>
      <c r="G172" s="2" t="s">
        <v>108</v>
      </c>
      <c r="H172" s="2" t="s">
        <v>109</v>
      </c>
      <c r="I172" s="2" t="s">
        <v>110</v>
      </c>
      <c r="J172" s="2" t="s">
        <v>111</v>
      </c>
      <c r="K172" s="2" t="s">
        <v>112</v>
      </c>
      <c r="L172" s="2"/>
      <c r="M172" s="63" t="s">
        <v>139</v>
      </c>
      <c r="N172" s="63" t="s">
        <v>129</v>
      </c>
      <c r="O172" s="64" t="s">
        <v>140</v>
      </c>
      <c r="P172" s="2" t="s">
        <v>38</v>
      </c>
      <c r="Q172" s="2">
        <v>96</v>
      </c>
      <c r="R172" s="2" t="s">
        <v>116</v>
      </c>
      <c r="S172" s="2" t="s">
        <v>47</v>
      </c>
      <c r="T172" s="2"/>
      <c r="U172" s="2">
        <v>4236</v>
      </c>
      <c r="V172" s="2" t="s">
        <v>17</v>
      </c>
      <c r="W172" s="84">
        <f>VLOOKUP(V172,Tables!$M$4:$N$7,2,FALSE)</f>
        <v>1</v>
      </c>
      <c r="X172" s="84">
        <f t="shared" si="332"/>
        <v>4236</v>
      </c>
      <c r="Y172" s="84"/>
      <c r="Z172" s="84" t="str">
        <f t="shared" si="333"/>
        <v>EC50</v>
      </c>
      <c r="AA172" s="84">
        <f>VLOOKUP(Z172,Tables!C$5:D$21,2,FALSE)</f>
        <v>5</v>
      </c>
      <c r="AB172" s="84">
        <f t="shared" si="334"/>
        <v>847.2</v>
      </c>
      <c r="AC172" s="84" t="str">
        <f t="shared" si="335"/>
        <v>Chronic</v>
      </c>
      <c r="AD172" s="84">
        <f>VLOOKUP(AC172,Tables!C$24:D$25,2,FALSE)</f>
        <v>1</v>
      </c>
      <c r="AE172" s="84">
        <f t="shared" si="336"/>
        <v>847.2</v>
      </c>
      <c r="AF172" s="7"/>
      <c r="AG172" s="85" t="str">
        <f t="shared" si="340"/>
        <v>Sellaphora minima</v>
      </c>
      <c r="AH172" s="84" t="str">
        <f t="shared" si="341"/>
        <v>EC50</v>
      </c>
      <c r="AI172" s="84" t="str">
        <f t="shared" si="342"/>
        <v>Chronic</v>
      </c>
      <c r="AJ172" s="84"/>
      <c r="AK172" s="84">
        <f>VLOOKUP(SUM(AA172,AD172),Tables!J$5:K$10,2,FALSE)</f>
        <v>2</v>
      </c>
      <c r="AL172" s="65" t="str">
        <f t="shared" si="343"/>
        <v>Reject</v>
      </c>
      <c r="AM172" s="135" t="s">
        <v>656</v>
      </c>
      <c r="AN172" s="2"/>
      <c r="AO172" s="2"/>
      <c r="AP172" s="2"/>
      <c r="AQ172" s="2"/>
      <c r="AR172" s="2"/>
      <c r="AS172" s="2"/>
      <c r="AT172" s="2"/>
      <c r="AU172" s="2"/>
      <c r="AV172" s="110"/>
      <c r="AW172" s="2"/>
      <c r="AX172" s="2"/>
      <c r="AY172" s="2"/>
      <c r="AZ172" s="2"/>
      <c r="BA172" s="67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111"/>
      <c r="BM172" s="115"/>
      <c r="BN172" s="111"/>
      <c r="BO172" s="111"/>
      <c r="BP172" s="111"/>
      <c r="BQ172" s="111"/>
      <c r="BR172" s="111"/>
      <c r="BS172" s="111"/>
      <c r="BT172" s="111"/>
      <c r="BU172" s="11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</row>
    <row r="173" spans="1:85" ht="14.25" customHeight="1" thickTop="1" thickBot="1" x14ac:dyDescent="0.3">
      <c r="A173" s="2" t="s">
        <v>126</v>
      </c>
      <c r="B173" s="2" t="s">
        <v>445</v>
      </c>
      <c r="C173" s="5" t="s">
        <v>652</v>
      </c>
      <c r="D173" s="91" t="s">
        <v>653</v>
      </c>
      <c r="E173" s="2" t="s">
        <v>121</v>
      </c>
      <c r="F173" s="62" t="s">
        <v>444</v>
      </c>
      <c r="G173" s="2" t="s">
        <v>108</v>
      </c>
      <c r="H173" s="2" t="s">
        <v>109</v>
      </c>
      <c r="I173" s="2" t="s">
        <v>110</v>
      </c>
      <c r="J173" s="2" t="s">
        <v>111</v>
      </c>
      <c r="K173" s="2" t="s">
        <v>112</v>
      </c>
      <c r="L173" s="2"/>
      <c r="M173" s="63" t="s">
        <v>139</v>
      </c>
      <c r="N173" s="63" t="s">
        <v>129</v>
      </c>
      <c r="O173" s="64" t="s">
        <v>140</v>
      </c>
      <c r="P173" s="2" t="s">
        <v>14</v>
      </c>
      <c r="Q173" s="2">
        <v>96</v>
      </c>
      <c r="R173" s="2" t="s">
        <v>116</v>
      </c>
      <c r="S173" s="2" t="s">
        <v>47</v>
      </c>
      <c r="T173" s="2"/>
      <c r="U173" s="2">
        <v>693</v>
      </c>
      <c r="V173" s="2" t="s">
        <v>17</v>
      </c>
      <c r="W173" s="2">
        <f>VLOOKUP(V173,Tables!$M$4:$N$7,2,FALSE)</f>
        <v>1</v>
      </c>
      <c r="X173" s="2">
        <f t="shared" si="332"/>
        <v>693</v>
      </c>
      <c r="Y173" s="2"/>
      <c r="Z173" s="2" t="str">
        <f t="shared" si="333"/>
        <v>EC10</v>
      </c>
      <c r="AA173" s="2">
        <f>VLOOKUP(Z173,Tables!C$5:D$21,2,FALSE)</f>
        <v>1</v>
      </c>
      <c r="AB173" s="2">
        <f t="shared" si="334"/>
        <v>693</v>
      </c>
      <c r="AC173" s="2" t="str">
        <f t="shared" si="335"/>
        <v>Chronic</v>
      </c>
      <c r="AD173" s="2">
        <f>VLOOKUP(AC173,Tables!C$24:D$25,2,FALSE)</f>
        <v>1</v>
      </c>
      <c r="AE173" s="2">
        <f t="shared" si="336"/>
        <v>693</v>
      </c>
      <c r="AF173" s="7"/>
      <c r="AG173" s="8" t="str">
        <f t="shared" si="340"/>
        <v>Sellaphora minima</v>
      </c>
      <c r="AH173" s="2" t="str">
        <f t="shared" si="341"/>
        <v>EC10</v>
      </c>
      <c r="AI173" s="2" t="str">
        <f t="shared" si="342"/>
        <v>Chronic</v>
      </c>
      <c r="AJ173" s="2"/>
      <c r="AK173" s="2">
        <f>VLOOKUP(SUM(AA173,AD173),Tables!J$5:K$10,2,FALSE)</f>
        <v>1</v>
      </c>
      <c r="AL173" s="65" t="str">
        <f t="shared" si="343"/>
        <v>YES!!!</v>
      </c>
      <c r="AM173" s="3" t="str">
        <f>O173</f>
        <v>Cell density</v>
      </c>
      <c r="AN173" s="2" t="s">
        <v>118</v>
      </c>
      <c r="AO173" s="2" t="str">
        <f>CONCATENATE(Q173," ",R173)</f>
        <v>96 Hour</v>
      </c>
      <c r="AP173" s="2" t="s">
        <v>119</v>
      </c>
      <c r="AQ173" s="2"/>
      <c r="AR173" s="2">
        <f>AE173</f>
        <v>693</v>
      </c>
      <c r="AS173" s="2"/>
      <c r="AT173" s="3"/>
      <c r="AU173" s="2"/>
      <c r="AV173" s="66" t="s">
        <v>120</v>
      </c>
      <c r="AW173" s="2"/>
      <c r="AX173" s="2"/>
      <c r="AY173" s="2"/>
      <c r="AZ173" s="2"/>
      <c r="BA173" s="67"/>
      <c r="BB173" s="2"/>
      <c r="BC173" s="2"/>
      <c r="BD173" s="2"/>
      <c r="BE173" s="2"/>
      <c r="BF173" s="2"/>
      <c r="BG173" s="2"/>
      <c r="BH173" s="2"/>
      <c r="BI173" s="2"/>
      <c r="BJ173" s="75"/>
      <c r="BK173" s="2"/>
      <c r="BL173" s="111"/>
      <c r="BM173" s="115"/>
      <c r="BN173" s="111"/>
      <c r="BO173" s="111"/>
      <c r="BP173" s="111"/>
      <c r="BQ173" s="111"/>
      <c r="BR173" s="111"/>
      <c r="BS173" s="111"/>
      <c r="BT173" s="111"/>
      <c r="BU173" s="11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</row>
    <row r="174" spans="1:85" ht="14.25" customHeight="1" thickTop="1" thickBot="1" x14ac:dyDescent="0.3">
      <c r="A174" s="2" t="s">
        <v>126</v>
      </c>
      <c r="B174" s="2" t="s">
        <v>655</v>
      </c>
      <c r="C174" s="5" t="s">
        <v>652</v>
      </c>
      <c r="D174" s="129" t="s">
        <v>654</v>
      </c>
      <c r="E174" s="2" t="s">
        <v>121</v>
      </c>
      <c r="F174" s="62" t="s">
        <v>444</v>
      </c>
      <c r="G174" s="2" t="s">
        <v>108</v>
      </c>
      <c r="H174" s="2" t="s">
        <v>109</v>
      </c>
      <c r="I174" s="2" t="s">
        <v>110</v>
      </c>
      <c r="J174" s="2" t="s">
        <v>111</v>
      </c>
      <c r="K174" s="2" t="s">
        <v>112</v>
      </c>
      <c r="L174" s="2"/>
      <c r="M174" s="63" t="s">
        <v>139</v>
      </c>
      <c r="N174" s="63" t="s">
        <v>129</v>
      </c>
      <c r="O174" s="64" t="s">
        <v>140</v>
      </c>
      <c r="P174" s="2" t="s">
        <v>14</v>
      </c>
      <c r="Q174" s="2">
        <v>96</v>
      </c>
      <c r="R174" s="2" t="s">
        <v>116</v>
      </c>
      <c r="S174" s="2" t="s">
        <v>47</v>
      </c>
      <c r="T174" s="2"/>
      <c r="U174" s="2">
        <v>3218</v>
      </c>
      <c r="V174" s="2" t="s">
        <v>17</v>
      </c>
      <c r="W174" s="2">
        <f>VLOOKUP(V174,Tables!$M$4:$N$7,2,FALSE)</f>
        <v>1</v>
      </c>
      <c r="X174" s="2">
        <f t="shared" si="332"/>
        <v>3218</v>
      </c>
      <c r="Y174" s="2"/>
      <c r="Z174" s="2" t="str">
        <f t="shared" si="333"/>
        <v>EC10</v>
      </c>
      <c r="AA174" s="2">
        <f>VLOOKUP(Z174,Tables!C$5:D$21,2,FALSE)</f>
        <v>1</v>
      </c>
      <c r="AB174" s="2">
        <f t="shared" si="334"/>
        <v>3218</v>
      </c>
      <c r="AC174" s="2" t="str">
        <f t="shared" si="335"/>
        <v>Chronic</v>
      </c>
      <c r="AD174" s="2">
        <f>VLOOKUP(AC174,Tables!C$24:D$25,2,FALSE)</f>
        <v>1</v>
      </c>
      <c r="AE174" s="2">
        <f t="shared" si="336"/>
        <v>3218</v>
      </c>
      <c r="AF174" s="7"/>
      <c r="AG174" s="8" t="str">
        <f t="shared" si="340"/>
        <v>Sellaphora minima</v>
      </c>
      <c r="AH174" s="2" t="str">
        <f t="shared" si="341"/>
        <v>EC10</v>
      </c>
      <c r="AI174" s="2" t="str">
        <f t="shared" si="342"/>
        <v>Chronic</v>
      </c>
      <c r="AJ174" s="2"/>
      <c r="AK174" s="2">
        <f>VLOOKUP(SUM(AA174,AD174),Tables!J$5:K$10,2,FALSE)</f>
        <v>1</v>
      </c>
      <c r="AL174" s="65" t="str">
        <f t="shared" si="343"/>
        <v>YES!!!</v>
      </c>
      <c r="AM174" s="3" t="str">
        <f>O174</f>
        <v>Cell density</v>
      </c>
      <c r="AN174" s="2" t="s">
        <v>118</v>
      </c>
      <c r="AO174" s="2" t="str">
        <f>CONCATENATE(Q174," ",R174)</f>
        <v>96 Hour</v>
      </c>
      <c r="AP174" s="2" t="s">
        <v>119</v>
      </c>
      <c r="AQ174" s="2"/>
      <c r="AR174" s="2">
        <f>AE174</f>
        <v>3218</v>
      </c>
      <c r="AS174" s="2"/>
      <c r="AT174" s="3"/>
      <c r="AU174" s="2"/>
      <c r="AV174" s="110"/>
      <c r="AW174" s="2"/>
      <c r="AX174" s="2"/>
      <c r="AY174" s="2"/>
      <c r="AZ174" s="2"/>
      <c r="BA174" s="67"/>
      <c r="BB174" s="2"/>
      <c r="BC174" s="2"/>
      <c r="BD174" s="2"/>
      <c r="BE174" s="2"/>
      <c r="BF174" s="2"/>
      <c r="BG174" s="2"/>
      <c r="BH174" s="2"/>
      <c r="BI174" s="75"/>
      <c r="BJ174" s="2"/>
      <c r="BK174" s="2"/>
      <c r="BL174" s="111"/>
      <c r="BM174" s="115"/>
      <c r="BN174" s="111"/>
      <c r="BO174" s="111"/>
      <c r="BP174" s="111"/>
      <c r="BQ174" s="111"/>
      <c r="BR174" s="111"/>
      <c r="BS174" s="111"/>
      <c r="BT174" s="111"/>
      <c r="BU174" s="11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</row>
    <row r="175" spans="1:85" ht="14.25" customHeight="1" thickTop="1" thickBot="1" x14ac:dyDescent="0.3">
      <c r="A175" s="7"/>
      <c r="B175" s="7"/>
      <c r="C175" s="7"/>
      <c r="D175" s="70"/>
      <c r="E175" s="7"/>
      <c r="F175" s="71"/>
      <c r="G175" s="7"/>
      <c r="H175" s="7"/>
      <c r="I175" s="7"/>
      <c r="J175" s="7"/>
      <c r="K175" s="7"/>
      <c r="L175" s="7"/>
      <c r="M175" s="72"/>
      <c r="N175" s="72"/>
      <c r="O175" s="7"/>
      <c r="P175" s="7"/>
      <c r="Q175" s="7"/>
      <c r="R175" s="7"/>
      <c r="S175" s="7"/>
      <c r="T175" s="73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4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2"/>
      <c r="AW175" s="75"/>
      <c r="AX175" s="75"/>
      <c r="AY175" s="75"/>
      <c r="AZ175" s="76"/>
      <c r="BA175" s="77"/>
      <c r="BB175" s="7"/>
      <c r="BC175" s="7"/>
      <c r="BD175" s="7"/>
      <c r="BE175" s="7"/>
      <c r="BF175" s="7"/>
      <c r="BG175" s="7"/>
      <c r="BH175" s="7"/>
      <c r="BI175" s="2"/>
      <c r="BJ175" s="2"/>
      <c r="BK175" s="2"/>
      <c r="BL175" s="111"/>
      <c r="BM175" s="115"/>
      <c r="BN175" s="111"/>
      <c r="BO175" s="111"/>
      <c r="BP175" s="111"/>
      <c r="BQ175" s="111"/>
      <c r="BR175" s="111"/>
      <c r="BS175" s="111"/>
      <c r="BT175" s="111"/>
      <c r="BU175" s="11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</row>
    <row r="176" spans="1:85" ht="14.25" customHeight="1" thickTop="1" thickBot="1" x14ac:dyDescent="0.3">
      <c r="A176" s="2" t="s">
        <v>446</v>
      </c>
      <c r="B176" s="2" t="s">
        <v>447</v>
      </c>
      <c r="C176" s="2"/>
      <c r="D176" s="2"/>
      <c r="E176" s="2" t="s">
        <v>121</v>
      </c>
      <c r="F176" s="62" t="s">
        <v>226</v>
      </c>
      <c r="G176" s="2" t="s">
        <v>108</v>
      </c>
      <c r="H176" s="2" t="s">
        <v>109</v>
      </c>
      <c r="I176" s="2" t="s">
        <v>110</v>
      </c>
      <c r="J176" s="2" t="s">
        <v>111</v>
      </c>
      <c r="K176" s="2" t="s">
        <v>268</v>
      </c>
      <c r="L176" s="2"/>
      <c r="M176" s="63" t="s">
        <v>128</v>
      </c>
      <c r="N176" s="63" t="s">
        <v>129</v>
      </c>
      <c r="O176" s="64" t="s">
        <v>130</v>
      </c>
      <c r="P176" s="2" t="s">
        <v>38</v>
      </c>
      <c r="Q176" s="2">
        <v>96</v>
      </c>
      <c r="R176" s="2" t="s">
        <v>116</v>
      </c>
      <c r="S176" s="2" t="s">
        <v>47</v>
      </c>
      <c r="T176" s="2"/>
      <c r="U176" s="2">
        <v>91</v>
      </c>
      <c r="V176" s="2" t="s">
        <v>17</v>
      </c>
      <c r="W176" s="2">
        <f>VLOOKUP(V176,Tables!$M$4:$N$7,2,FALSE)</f>
        <v>1</v>
      </c>
      <c r="X176" s="2">
        <f>U176*W176</f>
        <v>91</v>
      </c>
      <c r="Y176" s="2"/>
      <c r="Z176" s="2" t="str">
        <f>P176</f>
        <v>EC50</v>
      </c>
      <c r="AA176" s="2">
        <f>VLOOKUP(Z176,Tables!C$5:D$21,2,FALSE)</f>
        <v>5</v>
      </c>
      <c r="AB176" s="2">
        <f>X176/AA176</f>
        <v>18.2</v>
      </c>
      <c r="AC176" s="2" t="str">
        <f>S176</f>
        <v>Chronic</v>
      </c>
      <c r="AD176" s="2">
        <f>VLOOKUP(AC176,Tables!C$24:D$25,2,FALSE)</f>
        <v>1</v>
      </c>
      <c r="AE176" s="2">
        <f>AB176/AD176</f>
        <v>18.2</v>
      </c>
      <c r="AF176" s="7"/>
      <c r="AG176" s="8" t="str">
        <f>F176</f>
        <v>Fistulifera saprophila</v>
      </c>
      <c r="AH176" s="2" t="str">
        <f>P176</f>
        <v>EC50</v>
      </c>
      <c r="AI176" s="2" t="str">
        <f>S176</f>
        <v>Chronic</v>
      </c>
      <c r="AJ176" s="2"/>
      <c r="AK176" s="2">
        <f>VLOOKUP(SUM(AA176,AD176),Tables!J$5:K$10,2,FALSE)</f>
        <v>2</v>
      </c>
      <c r="AL176" s="65" t="str">
        <f>IF(AK176=MIN($AK$176),"YES!!!","Reject")</f>
        <v>YES!!!</v>
      </c>
      <c r="AM176" s="3" t="str">
        <f>O176</f>
        <v>Chlorophyll-a fluorescence</v>
      </c>
      <c r="AN176" s="2" t="s">
        <v>118</v>
      </c>
      <c r="AO176" s="2" t="str">
        <f>CONCATENATE(Q176," ",R176)</f>
        <v>96 Hour</v>
      </c>
      <c r="AP176" s="2" t="s">
        <v>119</v>
      </c>
      <c r="AQ176" s="2"/>
      <c r="AR176" s="2">
        <f>AE176</f>
        <v>18.2</v>
      </c>
      <c r="AS176" s="2">
        <f>GEOMEAN(AR176)</f>
        <v>18.2</v>
      </c>
      <c r="AT176" s="3">
        <f t="shared" ref="AT176:AU176" si="345">MIN(AS176)</f>
        <v>18.2</v>
      </c>
      <c r="AU176" s="3">
        <f t="shared" si="345"/>
        <v>18.2</v>
      </c>
      <c r="AV176" s="66" t="s">
        <v>120</v>
      </c>
      <c r="AW176" s="2"/>
      <c r="AX176" s="2"/>
      <c r="AY176" s="2"/>
      <c r="AZ176" s="2" t="str">
        <f>I176</f>
        <v>Microalgae</v>
      </c>
      <c r="BA176" s="67" t="str">
        <f t="shared" ref="BA176:BC176" si="346">F176</f>
        <v>Fistulifera saprophila</v>
      </c>
      <c r="BB176" s="2" t="str">
        <f t="shared" si="346"/>
        <v>Bacillariophyta</v>
      </c>
      <c r="BC176" s="2" t="str">
        <f t="shared" si="346"/>
        <v>Bacillariophyceae</v>
      </c>
      <c r="BD176" s="2" t="str">
        <f>J176</f>
        <v>Phototroph</v>
      </c>
      <c r="BE176" s="2">
        <f>AK176</f>
        <v>2</v>
      </c>
      <c r="BF176" s="2">
        <f>AU176</f>
        <v>18.2</v>
      </c>
      <c r="BG176" s="66" t="s">
        <v>120</v>
      </c>
      <c r="BH176" s="66" t="s">
        <v>120</v>
      </c>
      <c r="BI176" s="75"/>
      <c r="BJ176" s="2"/>
      <c r="BK176" s="2"/>
      <c r="BL176" s="111"/>
      <c r="BM176" s="115"/>
      <c r="BN176" s="111"/>
      <c r="BO176" s="111"/>
      <c r="BP176" s="111"/>
      <c r="BQ176" s="111"/>
      <c r="BR176" s="111"/>
      <c r="BS176" s="111"/>
      <c r="BT176" s="111"/>
      <c r="BU176" s="11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</row>
    <row r="177" spans="1:85" ht="14.25" customHeight="1" thickTop="1" thickBot="1" x14ac:dyDescent="0.3">
      <c r="A177" s="7"/>
      <c r="B177" s="7"/>
      <c r="C177" s="7"/>
      <c r="D177" s="70"/>
      <c r="E177" s="7"/>
      <c r="F177" s="71"/>
      <c r="G177" s="7"/>
      <c r="H177" s="7"/>
      <c r="I177" s="7"/>
      <c r="J177" s="7"/>
      <c r="K177" s="7"/>
      <c r="L177" s="7"/>
      <c r="M177" s="72"/>
      <c r="N177" s="72"/>
      <c r="O177" s="7"/>
      <c r="P177" s="7"/>
      <c r="Q177" s="7"/>
      <c r="R177" s="7"/>
      <c r="S177" s="7"/>
      <c r="T177" s="73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4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2"/>
      <c r="AW177" s="75"/>
      <c r="AX177" s="75"/>
      <c r="AY177" s="75"/>
      <c r="AZ177" s="76"/>
      <c r="BA177" s="77"/>
      <c r="BB177" s="7"/>
      <c r="BC177" s="7"/>
      <c r="BD177" s="7"/>
      <c r="BE177" s="7"/>
      <c r="BF177" s="7"/>
      <c r="BG177" s="7"/>
      <c r="BH177" s="7"/>
      <c r="BI177" s="2"/>
      <c r="BJ177" s="69"/>
      <c r="BK177" s="2"/>
      <c r="BL177" s="116"/>
      <c r="BM177" s="117"/>
      <c r="BN177" s="116"/>
      <c r="BO177" s="116"/>
      <c r="BP177" s="116"/>
      <c r="BQ177" s="116"/>
      <c r="BR177" s="116"/>
      <c r="BS177" s="116"/>
      <c r="BT177" s="111"/>
      <c r="BU177" s="11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</row>
    <row r="178" spans="1:85" ht="14.25" customHeight="1" thickTop="1" thickBot="1" x14ac:dyDescent="0.3">
      <c r="A178" s="2" t="s">
        <v>126</v>
      </c>
      <c r="B178" s="2" t="s">
        <v>448</v>
      </c>
      <c r="C178" s="5" t="s">
        <v>652</v>
      </c>
      <c r="D178" s="91" t="s">
        <v>653</v>
      </c>
      <c r="E178" s="2" t="s">
        <v>449</v>
      </c>
      <c r="F178" s="62" t="s">
        <v>158</v>
      </c>
      <c r="G178" s="2" t="s">
        <v>108</v>
      </c>
      <c r="H178" s="2" t="s">
        <v>159</v>
      </c>
      <c r="I178" s="2" t="s">
        <v>110</v>
      </c>
      <c r="J178" s="2" t="s">
        <v>111</v>
      </c>
      <c r="K178" s="2" t="s">
        <v>112</v>
      </c>
      <c r="L178" s="2"/>
      <c r="M178" s="63" t="s">
        <v>139</v>
      </c>
      <c r="N178" s="63" t="s">
        <v>129</v>
      </c>
      <c r="O178" s="64" t="s">
        <v>140</v>
      </c>
      <c r="P178" s="2" t="s">
        <v>38</v>
      </c>
      <c r="Q178" s="2">
        <v>96</v>
      </c>
      <c r="R178" s="2" t="s">
        <v>116</v>
      </c>
      <c r="S178" s="2" t="s">
        <v>47</v>
      </c>
      <c r="T178" s="2"/>
      <c r="U178" s="2">
        <v>44</v>
      </c>
      <c r="V178" s="2" t="s">
        <v>17</v>
      </c>
      <c r="W178" s="2">
        <f>VLOOKUP(V178,Tables!$M$4:$N$7,2,FALSE)</f>
        <v>1</v>
      </c>
      <c r="X178" s="2">
        <f t="shared" ref="X178:X183" si="347">U178*W178</f>
        <v>44</v>
      </c>
      <c r="Y178" s="2"/>
      <c r="Z178" s="2" t="str">
        <f t="shared" ref="Z178:Z183" si="348">P178</f>
        <v>EC50</v>
      </c>
      <c r="AA178" s="2">
        <f>VLOOKUP(Z178,Tables!C$5:D$21,2,FALSE)</f>
        <v>5</v>
      </c>
      <c r="AB178" s="2">
        <f t="shared" ref="AB178:AB183" si="349">X178/AA178</f>
        <v>8.8000000000000007</v>
      </c>
      <c r="AC178" s="2" t="str">
        <f t="shared" ref="AC178:AC183" si="350">S178</f>
        <v>Chronic</v>
      </c>
      <c r="AD178" s="2">
        <f>VLOOKUP(AC178,Tables!C$24:D$25,2,FALSE)</f>
        <v>1</v>
      </c>
      <c r="AE178" s="2">
        <f t="shared" ref="AE178:AE183" si="351">AB178/AD178</f>
        <v>8.8000000000000007</v>
      </c>
      <c r="AF178" s="7"/>
      <c r="AG178" s="8" t="str">
        <f t="shared" ref="AG178" si="352">F178</f>
        <v>Fragilaria capucina var vaucheriae</v>
      </c>
      <c r="AH178" s="2" t="str">
        <f t="shared" ref="AH178" si="353">P178</f>
        <v>EC50</v>
      </c>
      <c r="AI178" s="2" t="str">
        <f t="shared" ref="AI178" si="354">S178</f>
        <v>Chronic</v>
      </c>
      <c r="AJ178" s="2"/>
      <c r="AK178" s="2">
        <f>VLOOKUP(SUM(AA178,AD178),Tables!J$5:K$10,2,FALSE)</f>
        <v>2</v>
      </c>
      <c r="AL178" s="65" t="str">
        <f>IF(AK178=MIN($AK$178:$AK$183),"YES!!!","Reject")</f>
        <v>Reject</v>
      </c>
      <c r="AM178" s="2"/>
      <c r="AN178" s="2"/>
      <c r="AO178" s="2"/>
      <c r="AP178" s="2"/>
      <c r="AQ178" s="2"/>
      <c r="AR178" s="2"/>
      <c r="AS178" s="2"/>
      <c r="AT178" s="2"/>
      <c r="AU178" s="2"/>
      <c r="AV178" s="66" t="s">
        <v>120</v>
      </c>
      <c r="AW178" s="2"/>
      <c r="AX178" s="2"/>
      <c r="AY178" s="2"/>
      <c r="AZ178" s="2"/>
      <c r="BA178" s="67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111"/>
      <c r="BM178" s="115"/>
      <c r="BN178" s="111"/>
      <c r="BO178" s="111"/>
      <c r="BP178" s="111"/>
      <c r="BQ178" s="111"/>
      <c r="BR178" s="111"/>
      <c r="BS178" s="111"/>
      <c r="BT178" s="111"/>
      <c r="BU178" s="11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</row>
    <row r="179" spans="1:85" ht="14.25" customHeight="1" thickTop="1" thickBot="1" x14ac:dyDescent="0.3">
      <c r="A179" s="2" t="s">
        <v>126</v>
      </c>
      <c r="B179" s="2" t="s">
        <v>655</v>
      </c>
      <c r="C179" s="5" t="s">
        <v>652</v>
      </c>
      <c r="D179" s="129" t="s">
        <v>654</v>
      </c>
      <c r="E179" s="2" t="s">
        <v>449</v>
      </c>
      <c r="F179" s="62" t="s">
        <v>158</v>
      </c>
      <c r="G179" s="2" t="s">
        <v>108</v>
      </c>
      <c r="H179" s="2" t="s">
        <v>159</v>
      </c>
      <c r="I179" s="2" t="s">
        <v>110</v>
      </c>
      <c r="J179" s="2" t="s">
        <v>111</v>
      </c>
      <c r="K179" s="2" t="s">
        <v>112</v>
      </c>
      <c r="L179" s="2"/>
      <c r="M179" s="63" t="s">
        <v>139</v>
      </c>
      <c r="N179" s="63" t="s">
        <v>129</v>
      </c>
      <c r="O179" s="64" t="s">
        <v>140</v>
      </c>
      <c r="P179" s="2" t="s">
        <v>38</v>
      </c>
      <c r="Q179" s="2">
        <v>96</v>
      </c>
      <c r="R179" s="2" t="s">
        <v>116</v>
      </c>
      <c r="S179" s="2" t="s">
        <v>47</v>
      </c>
      <c r="T179" s="2"/>
      <c r="U179" s="2">
        <v>4.03</v>
      </c>
      <c r="V179" s="2" t="s">
        <v>17</v>
      </c>
      <c r="W179" s="84">
        <f>VLOOKUP(V179,Tables!$M$4:$N$7,2,FALSE)</f>
        <v>1</v>
      </c>
      <c r="X179" s="84">
        <f t="shared" si="347"/>
        <v>4.03</v>
      </c>
      <c r="Y179" s="84"/>
      <c r="Z179" s="84" t="str">
        <f t="shared" si="348"/>
        <v>EC50</v>
      </c>
      <c r="AA179" s="84">
        <f>VLOOKUP(Z179,Tables!C$5:D$21,2,FALSE)</f>
        <v>5</v>
      </c>
      <c r="AB179" s="84">
        <f t="shared" si="349"/>
        <v>0.80600000000000005</v>
      </c>
      <c r="AC179" s="84" t="str">
        <f t="shared" si="350"/>
        <v>Chronic</v>
      </c>
      <c r="AD179" s="84">
        <f>VLOOKUP(AC179,Tables!C$24:D$25,2,FALSE)</f>
        <v>1</v>
      </c>
      <c r="AE179" s="84">
        <f t="shared" si="351"/>
        <v>0.80600000000000005</v>
      </c>
      <c r="AF179" s="7"/>
      <c r="AG179" s="85" t="str">
        <f t="shared" ref="AG179:AG183" si="355">F179</f>
        <v>Fragilaria capucina var vaucheriae</v>
      </c>
      <c r="AH179" s="84" t="str">
        <f t="shared" ref="AH179:AH183" si="356">P179</f>
        <v>EC50</v>
      </c>
      <c r="AI179" s="84" t="str">
        <f t="shared" ref="AI179:AI183" si="357">S179</f>
        <v>Chronic</v>
      </c>
      <c r="AJ179" s="84"/>
      <c r="AK179" s="84">
        <f>VLOOKUP(SUM(AA179,AD179),Tables!J$5:K$10,2,FALSE)</f>
        <v>2</v>
      </c>
      <c r="AL179" s="65" t="str">
        <f t="shared" ref="AL179:AL183" si="358">IF(AK179=MIN($AK$178:$AK$183),"YES!!!","Reject")</f>
        <v>Reject</v>
      </c>
      <c r="AM179" s="135" t="s">
        <v>656</v>
      </c>
      <c r="AN179" s="2"/>
      <c r="AO179" s="2"/>
      <c r="AP179" s="2"/>
      <c r="AQ179" s="2"/>
      <c r="AR179" s="2"/>
      <c r="AS179" s="2"/>
      <c r="AT179" s="2"/>
      <c r="AU179" s="2"/>
      <c r="AV179" s="110"/>
      <c r="AW179" s="2"/>
      <c r="AX179" s="2"/>
      <c r="AY179" s="2"/>
      <c r="AZ179" s="2"/>
      <c r="BA179" s="67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111"/>
      <c r="BM179" s="115"/>
      <c r="BN179" s="111"/>
      <c r="BO179" s="111"/>
      <c r="BP179" s="111"/>
      <c r="BQ179" s="111"/>
      <c r="BR179" s="111"/>
      <c r="BS179" s="111"/>
      <c r="BT179" s="111"/>
      <c r="BU179" s="11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</row>
    <row r="180" spans="1:85" ht="14.25" customHeight="1" thickTop="1" thickBot="1" x14ac:dyDescent="0.3">
      <c r="A180" s="2" t="s">
        <v>126</v>
      </c>
      <c r="B180" s="2" t="s">
        <v>655</v>
      </c>
      <c r="C180" s="5" t="s">
        <v>652</v>
      </c>
      <c r="D180" s="129" t="s">
        <v>654</v>
      </c>
      <c r="E180" s="2" t="s">
        <v>449</v>
      </c>
      <c r="F180" s="62" t="s">
        <v>158</v>
      </c>
      <c r="G180" s="2" t="s">
        <v>108</v>
      </c>
      <c r="H180" s="2" t="s">
        <v>159</v>
      </c>
      <c r="I180" s="2" t="s">
        <v>110</v>
      </c>
      <c r="J180" s="2" t="s">
        <v>111</v>
      </c>
      <c r="K180" s="2" t="s">
        <v>112</v>
      </c>
      <c r="L180" s="2"/>
      <c r="M180" s="63" t="s">
        <v>139</v>
      </c>
      <c r="N180" s="63" t="s">
        <v>129</v>
      </c>
      <c r="O180" s="64" t="s">
        <v>140</v>
      </c>
      <c r="P180" s="2" t="s">
        <v>14</v>
      </c>
      <c r="Q180" s="2">
        <v>96</v>
      </c>
      <c r="R180" s="2" t="s">
        <v>116</v>
      </c>
      <c r="S180" s="2" t="s">
        <v>47</v>
      </c>
      <c r="T180" s="2"/>
      <c r="U180" s="2">
        <v>0.11</v>
      </c>
      <c r="V180" s="2" t="s">
        <v>17</v>
      </c>
      <c r="W180" s="2">
        <f>VLOOKUP(V180,Tables!$M$4:$N$7,2,FALSE)</f>
        <v>1</v>
      </c>
      <c r="X180" s="2">
        <f t="shared" si="347"/>
        <v>0.11</v>
      </c>
      <c r="Y180" s="2"/>
      <c r="Z180" s="2" t="str">
        <f t="shared" si="348"/>
        <v>EC10</v>
      </c>
      <c r="AA180" s="2">
        <f>VLOOKUP(Z180,Tables!C$5:D$21,2,FALSE)</f>
        <v>1</v>
      </c>
      <c r="AB180" s="2">
        <f t="shared" si="349"/>
        <v>0.11</v>
      </c>
      <c r="AC180" s="2" t="str">
        <f t="shared" si="350"/>
        <v>Chronic</v>
      </c>
      <c r="AD180" s="2">
        <f>VLOOKUP(AC180,Tables!C$24:D$25,2,FALSE)</f>
        <v>1</v>
      </c>
      <c r="AE180" s="2">
        <f t="shared" si="351"/>
        <v>0.11</v>
      </c>
      <c r="AF180" s="7"/>
      <c r="AG180" s="8" t="str">
        <f t="shared" si="355"/>
        <v>Fragilaria capucina var vaucheriae</v>
      </c>
      <c r="AH180" s="2" t="str">
        <f t="shared" si="356"/>
        <v>EC10</v>
      </c>
      <c r="AI180" s="2" t="str">
        <f t="shared" si="357"/>
        <v>Chronic</v>
      </c>
      <c r="AJ180" s="2"/>
      <c r="AK180" s="2">
        <f>VLOOKUP(SUM(AA180,AD180),Tables!J$5:K$10,2,FALSE)</f>
        <v>1</v>
      </c>
      <c r="AL180" s="65" t="str">
        <f t="shared" si="358"/>
        <v>YES!!!</v>
      </c>
      <c r="AM180" s="3" t="str">
        <f>O180</f>
        <v>Cell density</v>
      </c>
      <c r="AN180" s="2" t="s">
        <v>118</v>
      </c>
      <c r="AO180" s="2" t="str">
        <f>CONCATENATE(Q180," ",R180)</f>
        <v>96 Hour</v>
      </c>
      <c r="AP180" s="2" t="s">
        <v>119</v>
      </c>
      <c r="AQ180" s="2"/>
      <c r="AR180" s="2">
        <f>AE180</f>
        <v>0.11</v>
      </c>
      <c r="AS180" s="2"/>
      <c r="AT180" s="2"/>
      <c r="AU180" s="2"/>
      <c r="AV180" s="110"/>
      <c r="AW180" s="2"/>
      <c r="AX180" s="2"/>
      <c r="AY180" s="2"/>
      <c r="AZ180" s="2"/>
      <c r="BA180" s="67"/>
      <c r="BB180" s="2"/>
      <c r="BC180" s="2"/>
      <c r="BD180" s="2"/>
      <c r="BE180" s="2"/>
      <c r="BF180" s="2"/>
      <c r="BG180" s="2"/>
      <c r="BH180" s="2"/>
      <c r="BI180" s="69"/>
      <c r="BJ180" s="75"/>
      <c r="BK180" s="2"/>
      <c r="BL180" s="116"/>
      <c r="BM180" s="117"/>
      <c r="BN180" s="116"/>
      <c r="BO180" s="116"/>
      <c r="BP180" s="116"/>
      <c r="BQ180" s="116"/>
      <c r="BR180" s="116"/>
      <c r="BS180" s="116"/>
      <c r="BT180" s="111"/>
      <c r="BU180" s="11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</row>
    <row r="181" spans="1:85" ht="14.25" customHeight="1" thickTop="1" thickBot="1" x14ac:dyDescent="0.3">
      <c r="A181" s="2">
        <v>959</v>
      </c>
      <c r="B181" s="2" t="s">
        <v>450</v>
      </c>
      <c r="C181" s="5" t="s">
        <v>652</v>
      </c>
      <c r="D181" s="91" t="s">
        <v>653</v>
      </c>
      <c r="E181" s="2" t="s">
        <v>449</v>
      </c>
      <c r="F181" s="62" t="s">
        <v>158</v>
      </c>
      <c r="G181" s="2" t="s">
        <v>108</v>
      </c>
      <c r="H181" s="2" t="s">
        <v>159</v>
      </c>
      <c r="I181" s="2" t="s">
        <v>110</v>
      </c>
      <c r="J181" s="2" t="s">
        <v>111</v>
      </c>
      <c r="K181" s="2" t="s">
        <v>112</v>
      </c>
      <c r="L181" s="2"/>
      <c r="M181" s="63" t="s">
        <v>139</v>
      </c>
      <c r="N181" s="63" t="s">
        <v>129</v>
      </c>
      <c r="O181" s="64" t="s">
        <v>140</v>
      </c>
      <c r="P181" s="2" t="s">
        <v>14</v>
      </c>
      <c r="Q181" s="2">
        <v>96</v>
      </c>
      <c r="R181" s="2" t="s">
        <v>116</v>
      </c>
      <c r="S181" s="2" t="s">
        <v>47</v>
      </c>
      <c r="T181" s="2"/>
      <c r="U181" s="2">
        <v>21</v>
      </c>
      <c r="V181" s="2" t="s">
        <v>17</v>
      </c>
      <c r="W181" s="2">
        <f>VLOOKUP(V181,Tables!$M$4:$N$7,2,FALSE)</f>
        <v>1</v>
      </c>
      <c r="X181" s="2">
        <f t="shared" si="347"/>
        <v>21</v>
      </c>
      <c r="Y181" s="2"/>
      <c r="Z181" s="2" t="str">
        <f t="shared" si="348"/>
        <v>EC10</v>
      </c>
      <c r="AA181" s="2">
        <f>VLOOKUP(Z181,Tables!C$5:D$21,2,FALSE)</f>
        <v>1</v>
      </c>
      <c r="AB181" s="2">
        <f t="shared" si="349"/>
        <v>21</v>
      </c>
      <c r="AC181" s="2" t="str">
        <f t="shared" si="350"/>
        <v>Chronic</v>
      </c>
      <c r="AD181" s="2">
        <f>VLOOKUP(AC181,Tables!C$24:D$25,2,FALSE)</f>
        <v>1</v>
      </c>
      <c r="AE181" s="2">
        <f t="shared" si="351"/>
        <v>21</v>
      </c>
      <c r="AF181" s="7"/>
      <c r="AG181" s="8" t="str">
        <f t="shared" si="355"/>
        <v>Fragilaria capucina var vaucheriae</v>
      </c>
      <c r="AH181" s="2" t="str">
        <f t="shared" si="356"/>
        <v>EC10</v>
      </c>
      <c r="AI181" s="2" t="str">
        <f t="shared" si="357"/>
        <v>Chronic</v>
      </c>
      <c r="AJ181" s="2"/>
      <c r="AK181" s="2">
        <f>VLOOKUP(SUM(AA181,AD181),Tables!J$5:K$10,2,FALSE)</f>
        <v>1</v>
      </c>
      <c r="AL181" s="65" t="str">
        <f t="shared" si="358"/>
        <v>YES!!!</v>
      </c>
      <c r="AM181" s="3" t="str">
        <f>O181</f>
        <v>Cell density</v>
      </c>
      <c r="AN181" s="2" t="s">
        <v>118</v>
      </c>
      <c r="AO181" s="2" t="str">
        <f>CONCATENATE(Q181," ",R181)</f>
        <v>96 Hour</v>
      </c>
      <c r="AP181" s="2" t="s">
        <v>119</v>
      </c>
      <c r="AQ181" s="2"/>
      <c r="AR181" s="2">
        <f>AE181</f>
        <v>21</v>
      </c>
      <c r="AS181" s="69">
        <f>GEOMEAN(AR180:AR183)</f>
        <v>0.54219273021334191</v>
      </c>
      <c r="AT181" s="80">
        <f t="shared" ref="AT181:AU181" si="359">MIN(AS181)</f>
        <v>0.54219273021334191</v>
      </c>
      <c r="AU181" s="80">
        <f t="shared" si="359"/>
        <v>0.54219273021334191</v>
      </c>
      <c r="AV181" s="66" t="s">
        <v>120</v>
      </c>
      <c r="AW181" s="2"/>
      <c r="AX181" s="2"/>
      <c r="AY181" s="2"/>
      <c r="AZ181" s="2" t="str">
        <f>I181</f>
        <v>Microalgae</v>
      </c>
      <c r="BA181" s="67" t="str">
        <f t="shared" ref="BA181:BC181" si="360">F181</f>
        <v>Fragilaria capucina var vaucheriae</v>
      </c>
      <c r="BB181" s="2" t="str">
        <f t="shared" si="360"/>
        <v>Bacillariophyta</v>
      </c>
      <c r="BC181" s="2" t="str">
        <f t="shared" si="360"/>
        <v>Fragilariophyceae</v>
      </c>
      <c r="BD181" s="2" t="str">
        <f>J181</f>
        <v>Phototroph</v>
      </c>
      <c r="BE181" s="2">
        <f>AK181</f>
        <v>1</v>
      </c>
      <c r="BF181" s="69">
        <f>AU181</f>
        <v>0.54219273021334191</v>
      </c>
      <c r="BG181" s="66" t="s">
        <v>120</v>
      </c>
      <c r="BH181" s="66" t="s">
        <v>120</v>
      </c>
      <c r="BI181" s="2"/>
      <c r="BJ181" s="2"/>
      <c r="BK181" s="2"/>
      <c r="BL181" s="111"/>
      <c r="BM181" s="115"/>
      <c r="BN181" s="111"/>
      <c r="BO181" s="111"/>
      <c r="BP181" s="111"/>
      <c r="BQ181" s="111"/>
      <c r="BR181" s="111"/>
      <c r="BS181" s="111"/>
      <c r="BT181" s="111"/>
      <c r="BU181" s="11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</row>
    <row r="182" spans="1:85" ht="14.25" customHeight="1" thickTop="1" thickBot="1" x14ac:dyDescent="0.3">
      <c r="A182" s="2">
        <v>845</v>
      </c>
      <c r="B182" s="2" t="s">
        <v>451</v>
      </c>
      <c r="C182" s="128" t="s">
        <v>650</v>
      </c>
      <c r="D182" s="91" t="s">
        <v>651</v>
      </c>
      <c r="E182" s="2" t="s">
        <v>449</v>
      </c>
      <c r="F182" s="62" t="s">
        <v>158</v>
      </c>
      <c r="G182" s="2" t="s">
        <v>108</v>
      </c>
      <c r="H182" s="2" t="s">
        <v>159</v>
      </c>
      <c r="I182" s="2" t="s">
        <v>110</v>
      </c>
      <c r="J182" s="2" t="s">
        <v>111</v>
      </c>
      <c r="K182" s="2" t="s">
        <v>138</v>
      </c>
      <c r="L182" s="2"/>
      <c r="M182" s="63" t="s">
        <v>139</v>
      </c>
      <c r="N182" s="63" t="s">
        <v>129</v>
      </c>
      <c r="O182" s="64" t="s">
        <v>140</v>
      </c>
      <c r="P182" s="2" t="s">
        <v>38</v>
      </c>
      <c r="Q182" s="2">
        <v>96</v>
      </c>
      <c r="R182" s="2" t="s">
        <v>116</v>
      </c>
      <c r="S182" s="2" t="s">
        <v>47</v>
      </c>
      <c r="T182" s="2"/>
      <c r="U182" s="2">
        <v>4.03</v>
      </c>
      <c r="V182" s="2" t="s">
        <v>17</v>
      </c>
      <c r="W182" s="2">
        <f>VLOOKUP(V182,Tables!$M$4:$N$7,2,FALSE)</f>
        <v>1</v>
      </c>
      <c r="X182" s="2">
        <f t="shared" si="347"/>
        <v>4.03</v>
      </c>
      <c r="Y182" s="2"/>
      <c r="Z182" s="2" t="str">
        <f t="shared" si="348"/>
        <v>EC50</v>
      </c>
      <c r="AA182" s="2">
        <f>VLOOKUP(Z182,Tables!C$5:D$21,2,FALSE)</f>
        <v>5</v>
      </c>
      <c r="AB182" s="2">
        <f t="shared" si="349"/>
        <v>0.80600000000000005</v>
      </c>
      <c r="AC182" s="2" t="str">
        <f t="shared" si="350"/>
        <v>Chronic</v>
      </c>
      <c r="AD182" s="2">
        <f>VLOOKUP(AC182,Tables!C$24:D$25,2,FALSE)</f>
        <v>1</v>
      </c>
      <c r="AE182" s="2">
        <f t="shared" si="351"/>
        <v>0.80600000000000005</v>
      </c>
      <c r="AF182" s="7"/>
      <c r="AG182" s="8" t="str">
        <f t="shared" si="355"/>
        <v>Fragilaria capucina var vaucheriae</v>
      </c>
      <c r="AH182" s="2" t="str">
        <f t="shared" si="356"/>
        <v>EC50</v>
      </c>
      <c r="AI182" s="2" t="str">
        <f t="shared" si="357"/>
        <v>Chronic</v>
      </c>
      <c r="AJ182" s="2"/>
      <c r="AK182" s="2">
        <f>VLOOKUP(SUM(AA182,AD182),Tables!J$5:K$10,2,FALSE)</f>
        <v>2</v>
      </c>
      <c r="AL182" s="65" t="str">
        <f t="shared" si="358"/>
        <v>Reject</v>
      </c>
      <c r="AM182" s="2"/>
      <c r="AN182" s="2"/>
      <c r="AO182" s="2"/>
      <c r="AP182" s="2"/>
      <c r="AQ182" s="2"/>
      <c r="AR182" s="2"/>
      <c r="AS182" s="2"/>
      <c r="AT182" s="2"/>
      <c r="AU182" s="2"/>
      <c r="AV182" s="66" t="s">
        <v>120</v>
      </c>
      <c r="AW182" s="2"/>
      <c r="AX182" s="2"/>
      <c r="AY182" s="2"/>
      <c r="AZ182" s="2"/>
      <c r="BA182" s="67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111"/>
      <c r="BM182" s="115"/>
      <c r="BN182" s="111"/>
      <c r="BO182" s="111"/>
      <c r="BP182" s="111"/>
      <c r="BQ182" s="111"/>
      <c r="BR182" s="111"/>
      <c r="BS182" s="111"/>
      <c r="BT182" s="111"/>
      <c r="BU182" s="11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</row>
    <row r="183" spans="1:85" ht="14.25" customHeight="1" thickTop="1" thickBot="1" x14ac:dyDescent="0.3">
      <c r="A183" s="2">
        <v>845</v>
      </c>
      <c r="B183" s="2" t="s">
        <v>452</v>
      </c>
      <c r="C183" s="128" t="s">
        <v>650</v>
      </c>
      <c r="D183" s="91" t="s">
        <v>651</v>
      </c>
      <c r="E183" s="2" t="s">
        <v>449</v>
      </c>
      <c r="F183" s="62" t="s">
        <v>158</v>
      </c>
      <c r="G183" s="2" t="s">
        <v>108</v>
      </c>
      <c r="H183" s="2" t="s">
        <v>159</v>
      </c>
      <c r="I183" s="2" t="s">
        <v>110</v>
      </c>
      <c r="J183" s="2" t="s">
        <v>111</v>
      </c>
      <c r="K183" s="2" t="s">
        <v>138</v>
      </c>
      <c r="L183" s="2"/>
      <c r="M183" s="63" t="s">
        <v>139</v>
      </c>
      <c r="N183" s="63" t="s">
        <v>129</v>
      </c>
      <c r="O183" s="64" t="s">
        <v>140</v>
      </c>
      <c r="P183" s="2" t="s">
        <v>18</v>
      </c>
      <c r="Q183" s="2">
        <v>96</v>
      </c>
      <c r="R183" s="2" t="s">
        <v>116</v>
      </c>
      <c r="S183" s="2" t="s">
        <v>47</v>
      </c>
      <c r="T183" s="2"/>
      <c r="U183" s="2">
        <v>6.9000000000000006E-2</v>
      </c>
      <c r="V183" s="2" t="s">
        <v>17</v>
      </c>
      <c r="W183" s="2">
        <f>VLOOKUP(V183,Tables!$M$4:$N$7,2,FALSE)</f>
        <v>1</v>
      </c>
      <c r="X183" s="2">
        <f t="shared" si="347"/>
        <v>6.9000000000000006E-2</v>
      </c>
      <c r="Y183" s="2"/>
      <c r="Z183" s="2" t="str">
        <f t="shared" si="348"/>
        <v>EC05</v>
      </c>
      <c r="AA183" s="2">
        <f>VLOOKUP(Z183,Tables!C$5:D$21,2,FALSE)</f>
        <v>1</v>
      </c>
      <c r="AB183" s="2">
        <f t="shared" si="349"/>
        <v>6.9000000000000006E-2</v>
      </c>
      <c r="AC183" s="2" t="str">
        <f t="shared" si="350"/>
        <v>Chronic</v>
      </c>
      <c r="AD183" s="2">
        <f>VLOOKUP(AC183,Tables!C$24:D$25,2,FALSE)</f>
        <v>1</v>
      </c>
      <c r="AE183" s="2">
        <f t="shared" si="351"/>
        <v>6.9000000000000006E-2</v>
      </c>
      <c r="AF183" s="7"/>
      <c r="AG183" s="8" t="str">
        <f t="shared" si="355"/>
        <v>Fragilaria capucina var vaucheriae</v>
      </c>
      <c r="AH183" s="2" t="str">
        <f t="shared" si="356"/>
        <v>EC05</v>
      </c>
      <c r="AI183" s="2" t="str">
        <f t="shared" si="357"/>
        <v>Chronic</v>
      </c>
      <c r="AJ183" s="2"/>
      <c r="AK183" s="2">
        <f>VLOOKUP(SUM(AA183,AD183),Tables!J$5:K$10,2,FALSE)</f>
        <v>1</v>
      </c>
      <c r="AL183" s="65" t="str">
        <f t="shared" si="358"/>
        <v>YES!!!</v>
      </c>
      <c r="AM183" s="3" t="str">
        <f>O183</f>
        <v>Cell density</v>
      </c>
      <c r="AN183" s="2" t="s">
        <v>118</v>
      </c>
      <c r="AO183" s="2" t="str">
        <f>CONCATENATE(Q183," ",R183)</f>
        <v>96 Hour</v>
      </c>
      <c r="AP183" s="2" t="s">
        <v>119</v>
      </c>
      <c r="AQ183" s="2"/>
      <c r="AR183" s="2">
        <f>AE183</f>
        <v>6.9000000000000006E-2</v>
      </c>
      <c r="AS183" s="2"/>
      <c r="AT183" s="3"/>
      <c r="AU183" s="2"/>
      <c r="AV183" s="66" t="s">
        <v>120</v>
      </c>
      <c r="AW183" s="2"/>
      <c r="AX183" s="2"/>
      <c r="AY183" s="2"/>
      <c r="AZ183" s="2"/>
      <c r="BA183" s="67"/>
      <c r="BB183" s="2"/>
      <c r="BC183" s="2"/>
      <c r="BD183" s="2"/>
      <c r="BE183" s="2"/>
      <c r="BF183" s="2"/>
      <c r="BG183" s="2"/>
      <c r="BH183" s="2"/>
      <c r="BI183" s="75"/>
      <c r="BJ183" s="2"/>
      <c r="BK183" s="2"/>
      <c r="BL183" s="111"/>
      <c r="BM183" s="115"/>
      <c r="BN183" s="111"/>
      <c r="BO183" s="111"/>
      <c r="BP183" s="111"/>
      <c r="BQ183" s="111"/>
      <c r="BR183" s="111"/>
      <c r="BS183" s="111"/>
      <c r="BT183" s="111"/>
      <c r="BU183" s="11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</row>
    <row r="184" spans="1:85" ht="14.25" customHeight="1" thickTop="1" thickBot="1" x14ac:dyDescent="0.3">
      <c r="A184" s="7"/>
      <c r="B184" s="7"/>
      <c r="C184" s="7"/>
      <c r="D184" s="70"/>
      <c r="E184" s="7"/>
      <c r="F184" s="71"/>
      <c r="G184" s="7"/>
      <c r="H184" s="7"/>
      <c r="I184" s="7"/>
      <c r="J184" s="7"/>
      <c r="K184" s="7"/>
      <c r="L184" s="7"/>
      <c r="M184" s="72"/>
      <c r="N184" s="72"/>
      <c r="O184" s="7"/>
      <c r="P184" s="7"/>
      <c r="Q184" s="7"/>
      <c r="R184" s="7"/>
      <c r="S184" s="7"/>
      <c r="T184" s="73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4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2"/>
      <c r="AW184" s="75"/>
      <c r="AX184" s="75"/>
      <c r="AY184" s="75"/>
      <c r="AZ184" s="76"/>
      <c r="BA184" s="77"/>
      <c r="BB184" s="7"/>
      <c r="BC184" s="7"/>
      <c r="BD184" s="7"/>
      <c r="BE184" s="7"/>
      <c r="BF184" s="7"/>
      <c r="BG184" s="7"/>
      <c r="BH184" s="7"/>
      <c r="BI184" s="2"/>
      <c r="BJ184" s="2"/>
      <c r="BK184" s="2"/>
      <c r="BL184" s="111"/>
      <c r="BM184" s="115"/>
      <c r="BN184" s="111"/>
      <c r="BO184" s="111"/>
      <c r="BP184" s="111"/>
      <c r="BQ184" s="111"/>
      <c r="BR184" s="111"/>
      <c r="BS184" s="111"/>
      <c r="BT184" s="111"/>
      <c r="BU184" s="11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</row>
    <row r="185" spans="1:85" ht="14.25" customHeight="1" thickTop="1" thickBot="1" x14ac:dyDescent="0.3">
      <c r="A185" s="2" t="s">
        <v>446</v>
      </c>
      <c r="B185" s="2" t="s">
        <v>453</v>
      </c>
      <c r="C185" s="2"/>
      <c r="D185" s="2"/>
      <c r="E185" s="2" t="s">
        <v>121</v>
      </c>
      <c r="F185" s="62" t="s">
        <v>227</v>
      </c>
      <c r="G185" s="2" t="s">
        <v>108</v>
      </c>
      <c r="H185" s="2" t="s">
        <v>159</v>
      </c>
      <c r="I185" s="2" t="s">
        <v>110</v>
      </c>
      <c r="J185" s="2" t="s">
        <v>111</v>
      </c>
      <c r="K185" s="2" t="s">
        <v>268</v>
      </c>
      <c r="L185" s="2"/>
      <c r="M185" s="63" t="s">
        <v>128</v>
      </c>
      <c r="N185" s="63" t="s">
        <v>129</v>
      </c>
      <c r="O185" s="64" t="s">
        <v>130</v>
      </c>
      <c r="P185" s="2" t="s">
        <v>38</v>
      </c>
      <c r="Q185" s="2">
        <v>96</v>
      </c>
      <c r="R185" s="2" t="s">
        <v>116</v>
      </c>
      <c r="S185" s="2" t="s">
        <v>47</v>
      </c>
      <c r="T185" s="2"/>
      <c r="U185" s="2">
        <v>210</v>
      </c>
      <c r="V185" s="2" t="s">
        <v>17</v>
      </c>
      <c r="W185" s="2">
        <f>VLOOKUP(V185,Tables!$M$4:$N$7,2,FALSE)</f>
        <v>1</v>
      </c>
      <c r="X185" s="2">
        <f>U185*W185</f>
        <v>210</v>
      </c>
      <c r="Y185" s="2"/>
      <c r="Z185" s="2" t="str">
        <f>P185</f>
        <v>EC50</v>
      </c>
      <c r="AA185" s="2">
        <f>VLOOKUP(Z185,Tables!C$5:D$21,2,FALSE)</f>
        <v>5</v>
      </c>
      <c r="AB185" s="2">
        <f>X185/AA185</f>
        <v>42</v>
      </c>
      <c r="AC185" s="2" t="str">
        <f>S185</f>
        <v>Chronic</v>
      </c>
      <c r="AD185" s="2">
        <f>VLOOKUP(AC185,Tables!C$24:D$25,2,FALSE)</f>
        <v>1</v>
      </c>
      <c r="AE185" s="2">
        <f>AB185/AD185</f>
        <v>42</v>
      </c>
      <c r="AF185" s="7"/>
      <c r="AG185" s="8" t="str">
        <f>F185</f>
        <v>Fragilaria crotonensis</v>
      </c>
      <c r="AH185" s="2" t="str">
        <f>P185</f>
        <v>EC50</v>
      </c>
      <c r="AI185" s="2" t="str">
        <f>S185</f>
        <v>Chronic</v>
      </c>
      <c r="AJ185" s="2"/>
      <c r="AK185" s="2">
        <f>VLOOKUP(SUM(AA185,AD185),Tables!J$5:K$10,2,FALSE)</f>
        <v>2</v>
      </c>
      <c r="AL185" s="65" t="str">
        <f>IF(AK185=MIN($AK$185),"YES!!!","Reject")</f>
        <v>YES!!!</v>
      </c>
      <c r="AM185" s="3" t="str">
        <f>O185</f>
        <v>Chlorophyll-a fluorescence</v>
      </c>
      <c r="AN185" s="2" t="s">
        <v>118</v>
      </c>
      <c r="AO185" s="2" t="str">
        <f>CONCATENATE(Q185," ",R185)</f>
        <v>96 Hour</v>
      </c>
      <c r="AP185" s="2" t="s">
        <v>119</v>
      </c>
      <c r="AQ185" s="2"/>
      <c r="AR185" s="2">
        <f>AE185</f>
        <v>42</v>
      </c>
      <c r="AS185" s="2">
        <f>GEOMEAN(AR185)</f>
        <v>42</v>
      </c>
      <c r="AT185" s="3">
        <f t="shared" ref="AT185:AU185" si="361">MIN(AS185)</f>
        <v>42</v>
      </c>
      <c r="AU185" s="3">
        <f t="shared" si="361"/>
        <v>42</v>
      </c>
      <c r="AV185" s="66" t="s">
        <v>120</v>
      </c>
      <c r="AW185" s="2"/>
      <c r="AX185" s="2"/>
      <c r="AY185" s="2"/>
      <c r="AZ185" s="2" t="str">
        <f>I185</f>
        <v>Microalgae</v>
      </c>
      <c r="BA185" s="67" t="str">
        <f t="shared" ref="BA185:BC185" si="362">F185</f>
        <v>Fragilaria crotonensis</v>
      </c>
      <c r="BB185" s="2" t="str">
        <f t="shared" si="362"/>
        <v>Bacillariophyta</v>
      </c>
      <c r="BC185" s="2" t="str">
        <f t="shared" si="362"/>
        <v>Fragilariophyceae</v>
      </c>
      <c r="BD185" s="2" t="str">
        <f>J185</f>
        <v>Phototroph</v>
      </c>
      <c r="BE185" s="2">
        <f>AK185</f>
        <v>2</v>
      </c>
      <c r="BF185" s="2">
        <f>AU185</f>
        <v>42</v>
      </c>
      <c r="BG185" s="66" t="s">
        <v>120</v>
      </c>
      <c r="BH185" s="66" t="s">
        <v>120</v>
      </c>
      <c r="BI185" s="2"/>
      <c r="BJ185" s="2"/>
      <c r="BK185" s="2"/>
      <c r="BL185" s="111"/>
      <c r="BM185" s="115"/>
      <c r="BN185" s="111"/>
      <c r="BO185" s="111"/>
      <c r="BP185" s="111"/>
      <c r="BQ185" s="111"/>
      <c r="BR185" s="111"/>
      <c r="BS185" s="111"/>
      <c r="BT185" s="111"/>
      <c r="BU185" s="11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</row>
    <row r="186" spans="1:85" ht="14.25" customHeight="1" thickTop="1" thickBot="1" x14ac:dyDescent="0.3">
      <c r="A186" s="7"/>
      <c r="B186" s="7"/>
      <c r="C186" s="7"/>
      <c r="D186" s="70"/>
      <c r="E186" s="7"/>
      <c r="F186" s="71"/>
      <c r="G186" s="7"/>
      <c r="H186" s="7"/>
      <c r="I186" s="7"/>
      <c r="J186" s="7"/>
      <c r="K186" s="7"/>
      <c r="L186" s="7"/>
      <c r="M186" s="72"/>
      <c r="N186" s="72"/>
      <c r="O186" s="7"/>
      <c r="P186" s="7"/>
      <c r="Q186" s="7"/>
      <c r="R186" s="7"/>
      <c r="S186" s="7"/>
      <c r="T186" s="73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4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2"/>
      <c r="AW186" s="75"/>
      <c r="AX186" s="75"/>
      <c r="AY186" s="75"/>
      <c r="AZ186" s="76"/>
      <c r="BA186" s="77"/>
      <c r="BB186" s="7"/>
      <c r="BC186" s="7"/>
      <c r="BD186" s="7"/>
      <c r="BE186" s="7"/>
      <c r="BF186" s="7"/>
      <c r="BG186" s="7"/>
      <c r="BH186" s="7"/>
      <c r="BI186" s="2"/>
      <c r="BJ186" s="2"/>
      <c r="BK186" s="2"/>
      <c r="BL186" s="116"/>
      <c r="BM186" s="117"/>
      <c r="BN186" s="116"/>
      <c r="BO186" s="116"/>
      <c r="BP186" s="116"/>
      <c r="BQ186" s="116"/>
      <c r="BR186" s="116"/>
      <c r="BS186" s="116"/>
      <c r="BT186" s="111"/>
      <c r="BU186" s="11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</row>
    <row r="187" spans="1:85" ht="14.25" customHeight="1" thickTop="1" thickBot="1" x14ac:dyDescent="0.3">
      <c r="A187" s="2" t="s">
        <v>126</v>
      </c>
      <c r="B187" s="2" t="s">
        <v>454</v>
      </c>
      <c r="C187" s="5" t="s">
        <v>652</v>
      </c>
      <c r="D187" s="91" t="s">
        <v>653</v>
      </c>
      <c r="E187" s="2" t="s">
        <v>121</v>
      </c>
      <c r="F187" s="62" t="s">
        <v>160</v>
      </c>
      <c r="G187" s="2" t="s">
        <v>108</v>
      </c>
      <c r="H187" s="2" t="s">
        <v>159</v>
      </c>
      <c r="I187" s="2" t="s">
        <v>110</v>
      </c>
      <c r="J187" s="2" t="s">
        <v>111</v>
      </c>
      <c r="K187" s="2" t="s">
        <v>112</v>
      </c>
      <c r="L187" s="2"/>
      <c r="M187" s="63" t="s">
        <v>139</v>
      </c>
      <c r="N187" s="63" t="s">
        <v>129</v>
      </c>
      <c r="O187" s="64" t="s">
        <v>140</v>
      </c>
      <c r="P187" s="2" t="s">
        <v>38</v>
      </c>
      <c r="Q187" s="2">
        <v>96</v>
      </c>
      <c r="R187" s="2" t="s">
        <v>116</v>
      </c>
      <c r="S187" s="2" t="s">
        <v>47</v>
      </c>
      <c r="T187" s="2"/>
      <c r="U187" s="2">
        <v>8.89</v>
      </c>
      <c r="V187" s="2" t="s">
        <v>17</v>
      </c>
      <c r="W187" s="2">
        <f>VLOOKUP(V187,Tables!$M$4:$N$7,2,FALSE)</f>
        <v>1</v>
      </c>
      <c r="X187" s="2">
        <f t="shared" ref="X187:X192" si="363">U187*W187</f>
        <v>8.89</v>
      </c>
      <c r="Y187" s="2"/>
      <c r="Z187" s="2" t="str">
        <f t="shared" ref="Z187:Z192" si="364">P187</f>
        <v>EC50</v>
      </c>
      <c r="AA187" s="2">
        <f>VLOOKUP(Z187,Tables!C$5:D$21,2,FALSE)</f>
        <v>5</v>
      </c>
      <c r="AB187" s="2">
        <f t="shared" ref="AB187:AB192" si="365">X187/AA187</f>
        <v>1.778</v>
      </c>
      <c r="AC187" s="2" t="str">
        <f t="shared" ref="AC187:AC192" si="366">S187</f>
        <v>Chronic</v>
      </c>
      <c r="AD187" s="2">
        <f>VLOOKUP(AC187,Tables!C$24:D$25,2,FALSE)</f>
        <v>1</v>
      </c>
      <c r="AE187" s="2">
        <f t="shared" ref="AE187:AE192" si="367">AB187/AD187</f>
        <v>1.778</v>
      </c>
      <c r="AF187" s="7"/>
      <c r="AG187" s="8" t="str">
        <f t="shared" ref="AG187" si="368">F187</f>
        <v>Fragilaria rumpens</v>
      </c>
      <c r="AH187" s="2" t="str">
        <f t="shared" ref="AH187" si="369">P187</f>
        <v>EC50</v>
      </c>
      <c r="AI187" s="2" t="str">
        <f t="shared" ref="AI187" si="370">S187</f>
        <v>Chronic</v>
      </c>
      <c r="AJ187" s="2"/>
      <c r="AK187" s="2">
        <f>VLOOKUP(SUM(AA187,AD187),Tables!J$5:K$10,2,FALSE)</f>
        <v>2</v>
      </c>
      <c r="AL187" s="65" t="str">
        <f>IF(AK187=MIN($AK$187:$AK$192),"YES!!!","Reject")</f>
        <v>Reject</v>
      </c>
      <c r="AM187" s="2"/>
      <c r="AN187" s="2"/>
      <c r="AO187" s="2"/>
      <c r="AP187" s="2"/>
      <c r="AQ187" s="2"/>
      <c r="AR187" s="2"/>
      <c r="AS187" s="2"/>
      <c r="AT187" s="2"/>
      <c r="AU187" s="2"/>
      <c r="AV187" s="66" t="s">
        <v>120</v>
      </c>
      <c r="AW187" s="2"/>
      <c r="AX187" s="2"/>
      <c r="AY187" s="2"/>
      <c r="AZ187" s="2"/>
      <c r="BA187" s="67"/>
      <c r="BB187" s="2"/>
      <c r="BC187" s="2"/>
      <c r="BD187" s="2"/>
      <c r="BE187" s="2"/>
      <c r="BF187" s="2"/>
      <c r="BG187" s="2"/>
      <c r="BH187" s="2"/>
      <c r="BI187" s="2"/>
      <c r="BJ187" s="75"/>
      <c r="BK187" s="2"/>
      <c r="BL187" s="111"/>
      <c r="BM187" s="115"/>
      <c r="BN187" s="111"/>
      <c r="BO187" s="111"/>
      <c r="BP187" s="111"/>
      <c r="BQ187" s="111"/>
      <c r="BR187" s="111"/>
      <c r="BS187" s="111"/>
      <c r="BT187" s="111"/>
      <c r="BU187" s="11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</row>
    <row r="188" spans="1:85" ht="14.25" customHeight="1" thickTop="1" thickBot="1" x14ac:dyDescent="0.3">
      <c r="A188" s="2" t="s">
        <v>126</v>
      </c>
      <c r="B188" s="2" t="s">
        <v>655</v>
      </c>
      <c r="C188" s="5" t="s">
        <v>652</v>
      </c>
      <c r="D188" s="129" t="s">
        <v>654</v>
      </c>
      <c r="E188" s="2" t="s">
        <v>121</v>
      </c>
      <c r="F188" s="62" t="s">
        <v>160</v>
      </c>
      <c r="G188" s="2" t="s">
        <v>108</v>
      </c>
      <c r="H188" s="2" t="s">
        <v>159</v>
      </c>
      <c r="I188" s="2" t="s">
        <v>110</v>
      </c>
      <c r="J188" s="2" t="s">
        <v>111</v>
      </c>
      <c r="K188" s="2" t="s">
        <v>112</v>
      </c>
      <c r="L188" s="2"/>
      <c r="M188" s="63" t="s">
        <v>139</v>
      </c>
      <c r="N188" s="63" t="s">
        <v>129</v>
      </c>
      <c r="O188" s="64" t="s">
        <v>140</v>
      </c>
      <c r="P188" s="2" t="s">
        <v>38</v>
      </c>
      <c r="Q188" s="2">
        <v>96</v>
      </c>
      <c r="R188" s="2" t="s">
        <v>116</v>
      </c>
      <c r="S188" s="2" t="s">
        <v>47</v>
      </c>
      <c r="T188" s="2"/>
      <c r="U188" s="2">
        <v>122</v>
      </c>
      <c r="V188" s="2" t="s">
        <v>17</v>
      </c>
      <c r="W188" s="84">
        <f>VLOOKUP(V188,Tables!$M$4:$N$7,2,FALSE)</f>
        <v>1</v>
      </c>
      <c r="X188" s="84">
        <f t="shared" si="363"/>
        <v>122</v>
      </c>
      <c r="Y188" s="84"/>
      <c r="Z188" s="84" t="str">
        <f t="shared" si="364"/>
        <v>EC50</v>
      </c>
      <c r="AA188" s="84">
        <f>VLOOKUP(Z188,Tables!C$5:D$21,2,FALSE)</f>
        <v>5</v>
      </c>
      <c r="AB188" s="84">
        <f t="shared" si="365"/>
        <v>24.4</v>
      </c>
      <c r="AC188" s="84" t="str">
        <f t="shared" si="366"/>
        <v>Chronic</v>
      </c>
      <c r="AD188" s="84">
        <f>VLOOKUP(AC188,Tables!C$24:D$25,2,FALSE)</f>
        <v>1</v>
      </c>
      <c r="AE188" s="84">
        <f t="shared" si="367"/>
        <v>24.4</v>
      </c>
      <c r="AF188" s="7"/>
      <c r="AG188" s="85" t="str">
        <f t="shared" ref="AG188:AG192" si="371">F188</f>
        <v>Fragilaria rumpens</v>
      </c>
      <c r="AH188" s="84" t="str">
        <f t="shared" ref="AH188:AH192" si="372">P188</f>
        <v>EC50</v>
      </c>
      <c r="AI188" s="84" t="str">
        <f t="shared" ref="AI188:AI192" si="373">S188</f>
        <v>Chronic</v>
      </c>
      <c r="AJ188" s="84"/>
      <c r="AK188" s="84">
        <f>VLOOKUP(SUM(AA188,AD188),Tables!J$5:K$10,2,FALSE)</f>
        <v>2</v>
      </c>
      <c r="AL188" s="65" t="str">
        <f t="shared" ref="AL188:AL192" si="374">IF(AK188=MIN($AK$187:$AK$192),"YES!!!","Reject")</f>
        <v>Reject</v>
      </c>
      <c r="AM188" s="135" t="s">
        <v>656</v>
      </c>
      <c r="AN188" s="2"/>
      <c r="AO188" s="2"/>
      <c r="AP188" s="2"/>
      <c r="AQ188" s="2"/>
      <c r="AR188" s="2"/>
      <c r="AS188" s="2"/>
      <c r="AT188" s="2"/>
      <c r="AU188" s="2"/>
      <c r="AV188" s="110"/>
      <c r="AW188" s="2"/>
      <c r="AX188" s="2"/>
      <c r="AY188" s="2"/>
      <c r="AZ188" s="2"/>
      <c r="BA188" s="67"/>
      <c r="BB188" s="2"/>
      <c r="BC188" s="2"/>
      <c r="BD188" s="2"/>
      <c r="BE188" s="2"/>
      <c r="BF188" s="2"/>
      <c r="BG188" s="2"/>
      <c r="BH188" s="2"/>
      <c r="BI188" s="2"/>
      <c r="BJ188" s="69"/>
      <c r="BK188" s="2"/>
      <c r="BL188" s="111"/>
      <c r="BM188" s="115"/>
      <c r="BN188" s="111"/>
      <c r="BO188" s="111"/>
      <c r="BP188" s="111"/>
      <c r="BQ188" s="111"/>
      <c r="BR188" s="111"/>
      <c r="BS188" s="111"/>
      <c r="BT188" s="111"/>
      <c r="BU188" s="11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</row>
    <row r="189" spans="1:85" ht="14.25" customHeight="1" thickTop="1" thickBot="1" x14ac:dyDescent="0.3">
      <c r="A189" s="2" t="s">
        <v>126</v>
      </c>
      <c r="B189" s="2" t="s">
        <v>455</v>
      </c>
      <c r="C189" s="5" t="s">
        <v>652</v>
      </c>
      <c r="D189" s="91" t="s">
        <v>653</v>
      </c>
      <c r="E189" s="2" t="s">
        <v>121</v>
      </c>
      <c r="F189" s="62" t="s">
        <v>160</v>
      </c>
      <c r="G189" s="2" t="s">
        <v>108</v>
      </c>
      <c r="H189" s="2" t="s">
        <v>159</v>
      </c>
      <c r="I189" s="2" t="s">
        <v>110</v>
      </c>
      <c r="J189" s="2" t="s">
        <v>111</v>
      </c>
      <c r="K189" s="2" t="s">
        <v>112</v>
      </c>
      <c r="L189" s="2"/>
      <c r="M189" s="63" t="s">
        <v>139</v>
      </c>
      <c r="N189" s="63" t="s">
        <v>129</v>
      </c>
      <c r="O189" s="64" t="s">
        <v>140</v>
      </c>
      <c r="P189" s="2" t="s">
        <v>14</v>
      </c>
      <c r="Q189" s="2">
        <v>96</v>
      </c>
      <c r="R189" s="2" t="s">
        <v>116</v>
      </c>
      <c r="S189" s="2" t="s">
        <v>47</v>
      </c>
      <c r="T189" s="2"/>
      <c r="U189" s="2">
        <v>0.76</v>
      </c>
      <c r="V189" s="2" t="s">
        <v>17</v>
      </c>
      <c r="W189" s="2">
        <f>VLOOKUP(V189,Tables!$M$4:$N$7,2,FALSE)</f>
        <v>1</v>
      </c>
      <c r="X189" s="2">
        <f t="shared" si="363"/>
        <v>0.76</v>
      </c>
      <c r="Y189" s="2"/>
      <c r="Z189" s="2" t="str">
        <f t="shared" si="364"/>
        <v>EC10</v>
      </c>
      <c r="AA189" s="2">
        <f>VLOOKUP(Z189,Tables!C$5:D$21,2,FALSE)</f>
        <v>1</v>
      </c>
      <c r="AB189" s="2">
        <f t="shared" si="365"/>
        <v>0.76</v>
      </c>
      <c r="AC189" s="2" t="str">
        <f t="shared" si="366"/>
        <v>Chronic</v>
      </c>
      <c r="AD189" s="2">
        <f>VLOOKUP(AC189,Tables!C$24:D$25,2,FALSE)</f>
        <v>1</v>
      </c>
      <c r="AE189" s="2">
        <f t="shared" si="367"/>
        <v>0.76</v>
      </c>
      <c r="AF189" s="7"/>
      <c r="AG189" s="8" t="str">
        <f t="shared" si="371"/>
        <v>Fragilaria rumpens</v>
      </c>
      <c r="AH189" s="2" t="str">
        <f t="shared" si="372"/>
        <v>EC10</v>
      </c>
      <c r="AI189" s="2" t="str">
        <f t="shared" si="373"/>
        <v>Chronic</v>
      </c>
      <c r="AJ189" s="2"/>
      <c r="AK189" s="2">
        <f>VLOOKUP(SUM(AA189,AD189),Tables!J$5:K$10,2,FALSE)</f>
        <v>1</v>
      </c>
      <c r="AL189" s="65" t="str">
        <f t="shared" si="374"/>
        <v>YES!!!</v>
      </c>
      <c r="AM189" s="3" t="str">
        <f>O189</f>
        <v>Cell density</v>
      </c>
      <c r="AN189" s="2" t="s">
        <v>118</v>
      </c>
      <c r="AO189" s="2" t="str">
        <f>CONCATENATE(Q189," ",R189)</f>
        <v>96 Hour</v>
      </c>
      <c r="AP189" s="2" t="s">
        <v>119</v>
      </c>
      <c r="AQ189" s="2"/>
      <c r="AR189" s="2">
        <f>AE189</f>
        <v>0.76</v>
      </c>
      <c r="AS189" s="69">
        <f>GEOMEAN(AR189:AR192)</f>
        <v>7.4313739777810248</v>
      </c>
      <c r="AT189" s="80">
        <f t="shared" ref="AT189:AU189" si="375">MIN(AS189)</f>
        <v>7.4313739777810248</v>
      </c>
      <c r="AU189" s="80">
        <f t="shared" si="375"/>
        <v>7.4313739777810248</v>
      </c>
      <c r="AV189" s="66" t="s">
        <v>120</v>
      </c>
      <c r="AW189" s="2"/>
      <c r="AX189" s="2"/>
      <c r="AY189" s="2"/>
      <c r="AZ189" s="2" t="str">
        <f>I189</f>
        <v>Microalgae</v>
      </c>
      <c r="BA189" s="67" t="str">
        <f t="shared" ref="BA189:BC189" si="376">F189</f>
        <v>Fragilaria rumpens</v>
      </c>
      <c r="BB189" s="2" t="str">
        <f t="shared" si="376"/>
        <v>Bacillariophyta</v>
      </c>
      <c r="BC189" s="2" t="str">
        <f t="shared" si="376"/>
        <v>Fragilariophyceae</v>
      </c>
      <c r="BD189" s="2" t="str">
        <f>J189</f>
        <v>Phototroph</v>
      </c>
      <c r="BE189" s="2">
        <f>AK189</f>
        <v>1</v>
      </c>
      <c r="BF189" s="69">
        <f>AU189</f>
        <v>7.4313739777810248</v>
      </c>
      <c r="BG189" s="66" t="s">
        <v>120</v>
      </c>
      <c r="BH189" s="66" t="s">
        <v>120</v>
      </c>
      <c r="BI189" s="2"/>
      <c r="BJ189" s="2"/>
      <c r="BK189" s="2"/>
      <c r="BL189" s="116"/>
      <c r="BM189" s="117"/>
      <c r="BN189" s="116"/>
      <c r="BO189" s="116"/>
      <c r="BP189" s="116"/>
      <c r="BQ189" s="116"/>
      <c r="BR189" s="116"/>
      <c r="BS189" s="116"/>
      <c r="BT189" s="111"/>
      <c r="BU189" s="11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</row>
    <row r="190" spans="1:85" ht="14.25" customHeight="1" thickTop="1" thickBot="1" x14ac:dyDescent="0.3">
      <c r="A190" s="2" t="s">
        <v>126</v>
      </c>
      <c r="B190" s="2" t="s">
        <v>655</v>
      </c>
      <c r="C190" s="5" t="s">
        <v>652</v>
      </c>
      <c r="D190" s="129" t="s">
        <v>654</v>
      </c>
      <c r="E190" s="2" t="s">
        <v>121</v>
      </c>
      <c r="F190" s="62" t="s">
        <v>160</v>
      </c>
      <c r="G190" s="2" t="s">
        <v>108</v>
      </c>
      <c r="H190" s="2" t="s">
        <v>159</v>
      </c>
      <c r="I190" s="2" t="s">
        <v>110</v>
      </c>
      <c r="J190" s="2" t="s">
        <v>111</v>
      </c>
      <c r="K190" s="2" t="s">
        <v>112</v>
      </c>
      <c r="L190" s="2"/>
      <c r="M190" s="63" t="s">
        <v>139</v>
      </c>
      <c r="N190" s="63" t="s">
        <v>129</v>
      </c>
      <c r="O190" s="64" t="s">
        <v>140</v>
      </c>
      <c r="P190" s="2" t="s">
        <v>14</v>
      </c>
      <c r="Q190" s="2">
        <v>96</v>
      </c>
      <c r="R190" s="2" t="s">
        <v>116</v>
      </c>
      <c r="S190" s="2" t="s">
        <v>47</v>
      </c>
      <c r="T190" s="2"/>
      <c r="U190" s="2">
        <v>30</v>
      </c>
      <c r="V190" s="2" t="s">
        <v>17</v>
      </c>
      <c r="W190" s="2">
        <f>VLOOKUP(V190,Tables!$M$4:$N$7,2,FALSE)</f>
        <v>1</v>
      </c>
      <c r="X190" s="2">
        <f t="shared" si="363"/>
        <v>30</v>
      </c>
      <c r="Y190" s="2"/>
      <c r="Z190" s="2" t="str">
        <f t="shared" si="364"/>
        <v>EC10</v>
      </c>
      <c r="AA190" s="2">
        <f>VLOOKUP(Z190,Tables!C$5:D$21,2,FALSE)</f>
        <v>1</v>
      </c>
      <c r="AB190" s="2">
        <f t="shared" si="365"/>
        <v>30</v>
      </c>
      <c r="AC190" s="2" t="str">
        <f t="shared" si="366"/>
        <v>Chronic</v>
      </c>
      <c r="AD190" s="2">
        <f>VLOOKUP(AC190,Tables!C$24:D$25,2,FALSE)</f>
        <v>1</v>
      </c>
      <c r="AE190" s="2">
        <f t="shared" si="367"/>
        <v>30</v>
      </c>
      <c r="AF190" s="7"/>
      <c r="AG190" s="8" t="str">
        <f t="shared" si="371"/>
        <v>Fragilaria rumpens</v>
      </c>
      <c r="AH190" s="2" t="str">
        <f t="shared" si="372"/>
        <v>EC10</v>
      </c>
      <c r="AI190" s="2" t="str">
        <f t="shared" si="373"/>
        <v>Chronic</v>
      </c>
      <c r="AJ190" s="2"/>
      <c r="AK190" s="2">
        <f>VLOOKUP(SUM(AA190,AD190),Tables!J$5:K$10,2,FALSE)</f>
        <v>1</v>
      </c>
      <c r="AL190" s="65" t="str">
        <f t="shared" si="374"/>
        <v>YES!!!</v>
      </c>
      <c r="AM190" s="3" t="str">
        <f>O190</f>
        <v>Cell density</v>
      </c>
      <c r="AN190" s="2" t="s">
        <v>118</v>
      </c>
      <c r="AO190" s="2" t="str">
        <f>CONCATENATE(Q190," ",R190)</f>
        <v>96 Hour</v>
      </c>
      <c r="AP190" s="2" t="s">
        <v>119</v>
      </c>
      <c r="AQ190" s="2"/>
      <c r="AR190" s="2">
        <f>AE190</f>
        <v>30</v>
      </c>
      <c r="AS190" s="69"/>
      <c r="AT190" s="80"/>
      <c r="AU190" s="80"/>
      <c r="AV190" s="110"/>
      <c r="AW190" s="2"/>
      <c r="AX190" s="2"/>
      <c r="AY190" s="2"/>
      <c r="AZ190" s="2"/>
      <c r="BA190" s="67"/>
      <c r="BB190" s="2"/>
      <c r="BC190" s="2"/>
      <c r="BD190" s="2"/>
      <c r="BE190" s="2"/>
      <c r="BF190" s="69"/>
      <c r="BG190" s="110"/>
      <c r="BH190" s="110"/>
      <c r="BI190" s="75"/>
      <c r="BJ190" s="2"/>
      <c r="BK190" s="2"/>
      <c r="BL190" s="111"/>
      <c r="BM190" s="115"/>
      <c r="BN190" s="111"/>
      <c r="BO190" s="111"/>
      <c r="BP190" s="111"/>
      <c r="BQ190" s="111"/>
      <c r="BR190" s="111"/>
      <c r="BS190" s="111"/>
      <c r="BT190" s="111"/>
      <c r="BU190" s="11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</row>
    <row r="191" spans="1:85" ht="14.25" customHeight="1" thickTop="1" thickBot="1" x14ac:dyDescent="0.3">
      <c r="A191" s="2">
        <v>845</v>
      </c>
      <c r="B191" s="2" t="s">
        <v>456</v>
      </c>
      <c r="C191" s="128" t="s">
        <v>650</v>
      </c>
      <c r="D191" s="91" t="s">
        <v>651</v>
      </c>
      <c r="E191" s="2" t="s">
        <v>121</v>
      </c>
      <c r="F191" s="62" t="s">
        <v>160</v>
      </c>
      <c r="G191" s="2" t="s">
        <v>108</v>
      </c>
      <c r="H191" s="2" t="s">
        <v>159</v>
      </c>
      <c r="I191" s="2" t="s">
        <v>110</v>
      </c>
      <c r="J191" s="2" t="s">
        <v>111</v>
      </c>
      <c r="K191" s="2" t="s">
        <v>138</v>
      </c>
      <c r="L191" s="2"/>
      <c r="M191" s="63" t="s">
        <v>139</v>
      </c>
      <c r="N191" s="63" t="s">
        <v>129</v>
      </c>
      <c r="O191" s="64" t="s">
        <v>140</v>
      </c>
      <c r="P191" s="2" t="s">
        <v>38</v>
      </c>
      <c r="Q191" s="2">
        <v>96</v>
      </c>
      <c r="R191" s="2" t="s">
        <v>116</v>
      </c>
      <c r="S191" s="2" t="s">
        <v>47</v>
      </c>
      <c r="T191" s="2"/>
      <c r="U191" s="2">
        <v>122</v>
      </c>
      <c r="V191" s="2" t="s">
        <v>17</v>
      </c>
      <c r="W191" s="2">
        <f>VLOOKUP(V191,Tables!$M$4:$N$7,2,FALSE)</f>
        <v>1</v>
      </c>
      <c r="X191" s="2">
        <f t="shared" si="363"/>
        <v>122</v>
      </c>
      <c r="Y191" s="2"/>
      <c r="Z191" s="2" t="str">
        <f t="shared" si="364"/>
        <v>EC50</v>
      </c>
      <c r="AA191" s="2">
        <f>VLOOKUP(Z191,Tables!C$5:D$21,2,FALSE)</f>
        <v>5</v>
      </c>
      <c r="AB191" s="2">
        <f t="shared" si="365"/>
        <v>24.4</v>
      </c>
      <c r="AC191" s="2" t="str">
        <f t="shared" si="366"/>
        <v>Chronic</v>
      </c>
      <c r="AD191" s="2">
        <f>VLOOKUP(AC191,Tables!C$24:D$25,2,FALSE)</f>
        <v>1</v>
      </c>
      <c r="AE191" s="2">
        <f t="shared" si="367"/>
        <v>24.4</v>
      </c>
      <c r="AF191" s="7"/>
      <c r="AG191" s="8" t="str">
        <f t="shared" si="371"/>
        <v>Fragilaria rumpens</v>
      </c>
      <c r="AH191" s="2" t="str">
        <f t="shared" si="372"/>
        <v>EC50</v>
      </c>
      <c r="AI191" s="2" t="str">
        <f t="shared" si="373"/>
        <v>Chronic</v>
      </c>
      <c r="AJ191" s="2"/>
      <c r="AK191" s="2">
        <f>VLOOKUP(SUM(AA191,AD191),Tables!J$5:K$10,2,FALSE)</f>
        <v>2</v>
      </c>
      <c r="AL191" s="65" t="str">
        <f t="shared" si="374"/>
        <v>Reject</v>
      </c>
      <c r="AM191" s="2"/>
      <c r="AN191" s="2"/>
      <c r="AO191" s="2"/>
      <c r="AP191" s="2"/>
      <c r="AQ191" s="2"/>
      <c r="AR191" s="2"/>
      <c r="AS191" s="2"/>
      <c r="AT191" s="2"/>
      <c r="AU191" s="2"/>
      <c r="AV191" s="66" t="s">
        <v>120</v>
      </c>
      <c r="AW191" s="2"/>
      <c r="AX191" s="2"/>
      <c r="AY191" s="2"/>
      <c r="AZ191" s="2"/>
      <c r="BA191" s="67"/>
      <c r="BB191" s="2"/>
      <c r="BC191" s="2"/>
      <c r="BD191" s="2"/>
      <c r="BE191" s="2"/>
      <c r="BF191" s="2"/>
      <c r="BG191" s="2"/>
      <c r="BH191" s="2"/>
      <c r="BI191" s="69"/>
      <c r="BJ191" s="75"/>
      <c r="BK191" s="2"/>
      <c r="BL191" s="111"/>
      <c r="BM191" s="115"/>
      <c r="BN191" s="111"/>
      <c r="BO191" s="111"/>
      <c r="BP191" s="111"/>
      <c r="BQ191" s="111"/>
      <c r="BR191" s="111"/>
      <c r="BS191" s="111"/>
      <c r="BT191" s="111"/>
      <c r="BU191" s="11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</row>
    <row r="192" spans="1:85" ht="14.25" customHeight="1" thickTop="1" thickBot="1" x14ac:dyDescent="0.3">
      <c r="A192" s="2">
        <v>845</v>
      </c>
      <c r="B192" s="2" t="s">
        <v>457</v>
      </c>
      <c r="C192" s="128" t="s">
        <v>650</v>
      </c>
      <c r="D192" s="91" t="s">
        <v>651</v>
      </c>
      <c r="E192" s="2" t="s">
        <v>121</v>
      </c>
      <c r="F192" s="62" t="s">
        <v>160</v>
      </c>
      <c r="G192" s="2" t="s">
        <v>108</v>
      </c>
      <c r="H192" s="2" t="s">
        <v>159</v>
      </c>
      <c r="I192" s="2" t="s">
        <v>110</v>
      </c>
      <c r="J192" s="2" t="s">
        <v>111</v>
      </c>
      <c r="K192" s="2" t="s">
        <v>138</v>
      </c>
      <c r="L192" s="2"/>
      <c r="M192" s="63" t="s">
        <v>139</v>
      </c>
      <c r="N192" s="63" t="s">
        <v>129</v>
      </c>
      <c r="O192" s="64" t="s">
        <v>140</v>
      </c>
      <c r="P192" s="2" t="s">
        <v>18</v>
      </c>
      <c r="Q192" s="2">
        <v>96</v>
      </c>
      <c r="R192" s="2" t="s">
        <v>116</v>
      </c>
      <c r="S192" s="2" t="s">
        <v>47</v>
      </c>
      <c r="T192" s="2"/>
      <c r="U192" s="2">
        <v>18</v>
      </c>
      <c r="V192" s="2" t="s">
        <v>17</v>
      </c>
      <c r="W192" s="2">
        <f>VLOOKUP(V192,Tables!$M$4:$N$7,2,FALSE)</f>
        <v>1</v>
      </c>
      <c r="X192" s="2">
        <f t="shared" si="363"/>
        <v>18</v>
      </c>
      <c r="Y192" s="2"/>
      <c r="Z192" s="2" t="str">
        <f t="shared" si="364"/>
        <v>EC05</v>
      </c>
      <c r="AA192" s="2">
        <f>VLOOKUP(Z192,Tables!C$5:D$21,2,FALSE)</f>
        <v>1</v>
      </c>
      <c r="AB192" s="2">
        <f t="shared" si="365"/>
        <v>18</v>
      </c>
      <c r="AC192" s="2" t="str">
        <f t="shared" si="366"/>
        <v>Chronic</v>
      </c>
      <c r="AD192" s="2">
        <f>VLOOKUP(AC192,Tables!C$24:D$25,2,FALSE)</f>
        <v>1</v>
      </c>
      <c r="AE192" s="2">
        <f t="shared" si="367"/>
        <v>18</v>
      </c>
      <c r="AF192" s="7"/>
      <c r="AG192" s="8" t="str">
        <f t="shared" si="371"/>
        <v>Fragilaria rumpens</v>
      </c>
      <c r="AH192" s="2" t="str">
        <f t="shared" si="372"/>
        <v>EC05</v>
      </c>
      <c r="AI192" s="2" t="str">
        <f t="shared" si="373"/>
        <v>Chronic</v>
      </c>
      <c r="AJ192" s="2"/>
      <c r="AK192" s="2">
        <f>VLOOKUP(SUM(AA192,AD192),Tables!J$5:K$10,2,FALSE)</f>
        <v>1</v>
      </c>
      <c r="AL192" s="65" t="str">
        <f t="shared" si="374"/>
        <v>YES!!!</v>
      </c>
      <c r="AM192" s="3" t="str">
        <f>O192</f>
        <v>Cell density</v>
      </c>
      <c r="AN192" s="2" t="s">
        <v>118</v>
      </c>
      <c r="AO192" s="2" t="str">
        <f>CONCATENATE(Q192," ",R192)</f>
        <v>96 Hour</v>
      </c>
      <c r="AP192" s="2" t="s">
        <v>119</v>
      </c>
      <c r="AQ192" s="2"/>
      <c r="AR192" s="2">
        <f>AE192</f>
        <v>18</v>
      </c>
      <c r="AS192" s="2"/>
      <c r="AT192" s="3"/>
      <c r="AU192" s="2"/>
      <c r="AV192" s="66" t="s">
        <v>120</v>
      </c>
      <c r="AW192" s="2"/>
      <c r="AX192" s="2"/>
      <c r="AY192" s="2"/>
      <c r="AZ192" s="2"/>
      <c r="BA192" s="67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111"/>
      <c r="BM192" s="115"/>
      <c r="BN192" s="111"/>
      <c r="BO192" s="111"/>
      <c r="BP192" s="111"/>
      <c r="BQ192" s="111"/>
      <c r="BR192" s="111"/>
      <c r="BS192" s="111"/>
      <c r="BT192" s="111"/>
      <c r="BU192" s="11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</row>
    <row r="193" spans="1:85" ht="14.25" customHeight="1" thickTop="1" thickBot="1" x14ac:dyDescent="0.3">
      <c r="A193" s="7"/>
      <c r="B193" s="7"/>
      <c r="C193" s="7"/>
      <c r="D193" s="70"/>
      <c r="E193" s="7"/>
      <c r="F193" s="71"/>
      <c r="G193" s="7"/>
      <c r="H193" s="7"/>
      <c r="I193" s="7"/>
      <c r="J193" s="7"/>
      <c r="K193" s="7"/>
      <c r="L193" s="7"/>
      <c r="M193" s="72"/>
      <c r="N193" s="72"/>
      <c r="O193" s="7"/>
      <c r="P193" s="7"/>
      <c r="Q193" s="7"/>
      <c r="R193" s="7"/>
      <c r="S193" s="7"/>
      <c r="T193" s="73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4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2"/>
      <c r="AW193" s="75"/>
      <c r="AX193" s="75"/>
      <c r="AY193" s="75"/>
      <c r="AZ193" s="76"/>
      <c r="BA193" s="77"/>
      <c r="BB193" s="7"/>
      <c r="BC193" s="7"/>
      <c r="BD193" s="7"/>
      <c r="BE193" s="7"/>
      <c r="BF193" s="7"/>
      <c r="BG193" s="7"/>
      <c r="BH193" s="7"/>
      <c r="BI193" s="2"/>
      <c r="BJ193" s="2"/>
      <c r="BK193" s="2"/>
      <c r="BL193" s="111"/>
      <c r="BM193" s="115"/>
      <c r="BN193" s="111"/>
      <c r="BO193" s="111"/>
      <c r="BP193" s="111"/>
      <c r="BQ193" s="111"/>
      <c r="BR193" s="111"/>
      <c r="BS193" s="111"/>
      <c r="BT193" s="111"/>
      <c r="BU193" s="11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</row>
    <row r="194" spans="1:85" ht="14.25" customHeight="1" thickTop="1" thickBot="1" x14ac:dyDescent="0.3">
      <c r="A194" s="2">
        <v>845</v>
      </c>
      <c r="B194" s="2" t="s">
        <v>458</v>
      </c>
      <c r="C194" s="2"/>
      <c r="D194" s="2"/>
      <c r="E194" s="2" t="s">
        <v>121</v>
      </c>
      <c r="F194" s="62" t="s">
        <v>161</v>
      </c>
      <c r="G194" s="2" t="s">
        <v>108</v>
      </c>
      <c r="H194" s="2" t="s">
        <v>159</v>
      </c>
      <c r="I194" s="2" t="s">
        <v>110</v>
      </c>
      <c r="J194" s="2" t="s">
        <v>111</v>
      </c>
      <c r="K194" s="2" t="s">
        <v>138</v>
      </c>
      <c r="L194" s="2"/>
      <c r="M194" s="63" t="s">
        <v>139</v>
      </c>
      <c r="N194" s="63" t="s">
        <v>129</v>
      </c>
      <c r="O194" s="64" t="s">
        <v>140</v>
      </c>
      <c r="P194" s="2" t="s">
        <v>38</v>
      </c>
      <c r="Q194" s="2">
        <v>96</v>
      </c>
      <c r="R194" s="2" t="s">
        <v>116</v>
      </c>
      <c r="S194" s="2" t="s">
        <v>47</v>
      </c>
      <c r="T194" s="2"/>
      <c r="U194" s="2">
        <v>51</v>
      </c>
      <c r="V194" s="2" t="s">
        <v>17</v>
      </c>
      <c r="W194" s="2">
        <f>VLOOKUP(V194,Tables!$M$4:$N$7,2,FALSE)</f>
        <v>1</v>
      </c>
      <c r="X194" s="2">
        <f t="shared" ref="X194:X199" si="377">U194*W194</f>
        <v>51</v>
      </c>
      <c r="Y194" s="2"/>
      <c r="Z194" s="2" t="str">
        <f t="shared" ref="Z194:Z197" si="378">P194</f>
        <v>EC50</v>
      </c>
      <c r="AA194" s="2">
        <f>VLOOKUP(Z194,Tables!C$5:D$21,2,FALSE)</f>
        <v>5</v>
      </c>
      <c r="AB194" s="2">
        <f t="shared" ref="AB194:AB199" si="379">X194/AA194</f>
        <v>10.199999999999999</v>
      </c>
      <c r="AC194" s="2" t="str">
        <f t="shared" ref="AC194:AC197" si="380">S194</f>
        <v>Chronic</v>
      </c>
      <c r="AD194" s="2">
        <f>VLOOKUP(AC194,Tables!C$24:D$25,2,FALSE)</f>
        <v>1</v>
      </c>
      <c r="AE194" s="2">
        <f t="shared" ref="AE194:AE199" si="381">AB194/AD194</f>
        <v>10.199999999999999</v>
      </c>
      <c r="AF194" s="7"/>
      <c r="AG194" s="8" t="str">
        <f t="shared" ref="AG194" si="382">F194</f>
        <v>Fragilaria ulna</v>
      </c>
      <c r="AH194" s="2" t="str">
        <f t="shared" ref="AH194" si="383">P194</f>
        <v>EC50</v>
      </c>
      <c r="AI194" s="2" t="str">
        <f t="shared" ref="AI194" si="384">S194</f>
        <v>Chronic</v>
      </c>
      <c r="AJ194" s="2"/>
      <c r="AK194" s="2">
        <f>VLOOKUP(SUM(AA194,AD194),Tables!J$5:K$10,2,FALSE)</f>
        <v>2</v>
      </c>
      <c r="AL194" s="65" t="str">
        <f>IF(AK194=MIN($AK$194:$AK$198),"YES!!!","Reject")</f>
        <v>Reject</v>
      </c>
      <c r="AM194" s="2"/>
      <c r="AN194" s="2"/>
      <c r="AO194" s="2"/>
      <c r="AP194" s="2"/>
      <c r="AQ194" s="2"/>
      <c r="AR194" s="2"/>
      <c r="AS194" s="2"/>
      <c r="AT194" s="2"/>
      <c r="AU194" s="2"/>
      <c r="AV194" s="66" t="s">
        <v>120</v>
      </c>
      <c r="AW194" s="2"/>
      <c r="AX194" s="2"/>
      <c r="AY194" s="2"/>
      <c r="AZ194" s="2"/>
      <c r="BA194" s="67"/>
      <c r="BB194" s="2"/>
      <c r="BC194" s="2"/>
      <c r="BD194" s="2"/>
      <c r="BE194" s="2"/>
      <c r="BF194" s="2"/>
      <c r="BG194" s="2"/>
      <c r="BH194" s="2"/>
      <c r="BI194" s="75"/>
      <c r="BJ194" s="2"/>
      <c r="BK194" s="2"/>
      <c r="BL194" s="111"/>
      <c r="BM194" s="115"/>
      <c r="BN194" s="111"/>
      <c r="BO194" s="111"/>
      <c r="BP194" s="111"/>
      <c r="BQ194" s="111"/>
      <c r="BR194" s="111"/>
      <c r="BS194" s="111"/>
      <c r="BT194" s="111"/>
      <c r="BU194" s="11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</row>
    <row r="195" spans="1:85" ht="14.25" customHeight="1" thickTop="1" thickBot="1" x14ac:dyDescent="0.3">
      <c r="A195" s="2">
        <v>845</v>
      </c>
      <c r="B195" s="2" t="s">
        <v>459</v>
      </c>
      <c r="C195" s="2"/>
      <c r="D195" s="2"/>
      <c r="E195" s="2" t="s">
        <v>121</v>
      </c>
      <c r="F195" s="62" t="s">
        <v>161</v>
      </c>
      <c r="G195" s="2" t="s">
        <v>108</v>
      </c>
      <c r="H195" s="2" t="s">
        <v>159</v>
      </c>
      <c r="I195" s="2" t="s">
        <v>110</v>
      </c>
      <c r="J195" s="2" t="s">
        <v>111</v>
      </c>
      <c r="K195" s="2" t="s">
        <v>138</v>
      </c>
      <c r="L195" s="2"/>
      <c r="M195" s="63" t="s">
        <v>139</v>
      </c>
      <c r="N195" s="63" t="s">
        <v>129</v>
      </c>
      <c r="O195" s="64" t="s">
        <v>140</v>
      </c>
      <c r="P195" s="2" t="s">
        <v>18</v>
      </c>
      <c r="Q195" s="2">
        <v>96</v>
      </c>
      <c r="R195" s="2" t="s">
        <v>116</v>
      </c>
      <c r="S195" s="2" t="s">
        <v>47</v>
      </c>
      <c r="T195" s="2"/>
      <c r="U195" s="2">
        <v>12.6</v>
      </c>
      <c r="V195" s="2" t="s">
        <v>17</v>
      </c>
      <c r="W195" s="2">
        <f>VLOOKUP(V195,Tables!$M$4:$N$7,2,FALSE)</f>
        <v>1</v>
      </c>
      <c r="X195" s="2">
        <f t="shared" si="377"/>
        <v>12.6</v>
      </c>
      <c r="Y195" s="2"/>
      <c r="Z195" s="2" t="str">
        <f t="shared" si="378"/>
        <v>EC05</v>
      </c>
      <c r="AA195" s="2">
        <f>VLOOKUP(Z195,Tables!C$5:D$21,2,FALSE)</f>
        <v>1</v>
      </c>
      <c r="AB195" s="2">
        <f t="shared" si="379"/>
        <v>12.6</v>
      </c>
      <c r="AC195" s="2" t="str">
        <f t="shared" si="380"/>
        <v>Chronic</v>
      </c>
      <c r="AD195" s="2">
        <f>VLOOKUP(AC195,Tables!C$24:D$25,2,FALSE)</f>
        <v>1</v>
      </c>
      <c r="AE195" s="2">
        <f t="shared" si="381"/>
        <v>12.6</v>
      </c>
      <c r="AF195" s="7"/>
      <c r="AG195" s="8" t="str">
        <f t="shared" ref="AG195:AG199" si="385">F195</f>
        <v>Fragilaria ulna</v>
      </c>
      <c r="AH195" s="2" t="str">
        <f t="shared" ref="AH195:AH199" si="386">P195</f>
        <v>EC05</v>
      </c>
      <c r="AI195" s="2" t="str">
        <f t="shared" ref="AI195:AI199" si="387">S195</f>
        <v>Chronic</v>
      </c>
      <c r="AJ195" s="2"/>
      <c r="AK195" s="2">
        <f>VLOOKUP(SUM(AA195,AD195),Tables!J$5:K$10,2,FALSE)</f>
        <v>1</v>
      </c>
      <c r="AL195" s="65" t="str">
        <f t="shared" ref="AL195:AL199" si="388">IF(AK195=MIN($AK$194:$AK$198),"YES!!!","Reject")</f>
        <v>YES!!!</v>
      </c>
      <c r="AM195" s="3" t="str">
        <f>O195</f>
        <v>Cell density</v>
      </c>
      <c r="AN195" s="2" t="s">
        <v>118</v>
      </c>
      <c r="AO195" s="2" t="str">
        <f>CONCATENATE(Q195," ",R195)</f>
        <v>96 Hour</v>
      </c>
      <c r="AP195" s="2" t="s">
        <v>119</v>
      </c>
      <c r="AQ195" s="2"/>
      <c r="AR195" s="2">
        <f>AE195</f>
        <v>12.6</v>
      </c>
      <c r="AS195" s="69">
        <f>GEOMEAN(AR195:AR199)</f>
        <v>17.590766506538852</v>
      </c>
      <c r="AT195" s="80">
        <f t="shared" ref="AT195:AU195" si="389">MIN(AS195)</f>
        <v>17.590766506538852</v>
      </c>
      <c r="AU195" s="80">
        <f t="shared" si="389"/>
        <v>17.590766506538852</v>
      </c>
      <c r="AV195" s="66" t="s">
        <v>120</v>
      </c>
      <c r="AW195" s="2"/>
      <c r="AX195" s="2"/>
      <c r="AY195" s="2"/>
      <c r="AZ195" s="2" t="str">
        <f>I195</f>
        <v>Microalgae</v>
      </c>
      <c r="BA195" s="67" t="str">
        <f t="shared" ref="BA195:BC195" si="390">F195</f>
        <v>Fragilaria ulna</v>
      </c>
      <c r="BB195" s="2" t="str">
        <f t="shared" si="390"/>
        <v>Bacillariophyta</v>
      </c>
      <c r="BC195" s="2" t="str">
        <f t="shared" si="390"/>
        <v>Fragilariophyceae</v>
      </c>
      <c r="BD195" s="2" t="str">
        <f>J195</f>
        <v>Phototroph</v>
      </c>
      <c r="BE195" s="2">
        <f>AK195</f>
        <v>1</v>
      </c>
      <c r="BF195" s="69">
        <f>AU195</f>
        <v>17.590766506538852</v>
      </c>
      <c r="BG195" s="66" t="s">
        <v>120</v>
      </c>
      <c r="BH195" s="66" t="s">
        <v>120</v>
      </c>
      <c r="BI195" s="2"/>
      <c r="BJ195" s="2"/>
      <c r="BK195" s="2"/>
      <c r="BL195" s="116"/>
      <c r="BM195" s="117"/>
      <c r="BN195" s="116"/>
      <c r="BO195" s="116"/>
      <c r="BP195" s="116"/>
      <c r="BQ195" s="116"/>
      <c r="BR195" s="116"/>
      <c r="BS195" s="116"/>
      <c r="BT195" s="111"/>
      <c r="BU195" s="11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</row>
    <row r="196" spans="1:85" ht="14.25" customHeight="1" thickTop="1" thickBot="1" x14ac:dyDescent="0.3">
      <c r="A196" s="2" t="s">
        <v>126</v>
      </c>
      <c r="B196" s="2" t="s">
        <v>460</v>
      </c>
      <c r="C196" s="5" t="s">
        <v>652</v>
      </c>
      <c r="D196" s="91" t="s">
        <v>653</v>
      </c>
      <c r="E196" s="2" t="s">
        <v>121</v>
      </c>
      <c r="F196" s="62" t="s">
        <v>461</v>
      </c>
      <c r="G196" s="2" t="s">
        <v>108</v>
      </c>
      <c r="H196" s="2" t="s">
        <v>159</v>
      </c>
      <c r="I196" s="2" t="s">
        <v>110</v>
      </c>
      <c r="J196" s="2" t="s">
        <v>111</v>
      </c>
      <c r="K196" s="2" t="s">
        <v>112</v>
      </c>
      <c r="L196" s="2"/>
      <c r="M196" s="63" t="s">
        <v>139</v>
      </c>
      <c r="N196" s="63" t="s">
        <v>129</v>
      </c>
      <c r="O196" s="64" t="s">
        <v>140</v>
      </c>
      <c r="P196" s="2" t="s">
        <v>38</v>
      </c>
      <c r="Q196" s="2">
        <v>96</v>
      </c>
      <c r="R196" s="2" t="s">
        <v>116</v>
      </c>
      <c r="S196" s="2" t="s">
        <v>47</v>
      </c>
      <c r="T196" s="2"/>
      <c r="U196" s="2">
        <v>42</v>
      </c>
      <c r="V196" s="2" t="s">
        <v>17</v>
      </c>
      <c r="W196" s="2">
        <f>VLOOKUP(V196,Tables!$M$4:$N$7,2,FALSE)</f>
        <v>1</v>
      </c>
      <c r="X196" s="2">
        <f t="shared" si="377"/>
        <v>42</v>
      </c>
      <c r="Y196" s="2"/>
      <c r="Z196" s="2" t="str">
        <f t="shared" si="378"/>
        <v>EC50</v>
      </c>
      <c r="AA196" s="2">
        <f>VLOOKUP(Z196,Tables!C$5:D$21,2,FALSE)</f>
        <v>5</v>
      </c>
      <c r="AB196" s="2">
        <f t="shared" si="379"/>
        <v>8.4</v>
      </c>
      <c r="AC196" s="2" t="str">
        <f t="shared" si="380"/>
        <v>Chronic</v>
      </c>
      <c r="AD196" s="2">
        <f>VLOOKUP(AC196,Tables!C$24:D$25,2,FALSE)</f>
        <v>1</v>
      </c>
      <c r="AE196" s="2">
        <f t="shared" si="381"/>
        <v>8.4</v>
      </c>
      <c r="AF196" s="7"/>
      <c r="AG196" s="8" t="str">
        <f t="shared" si="385"/>
        <v>Ulnaria ulna</v>
      </c>
      <c r="AH196" s="2" t="str">
        <f t="shared" si="386"/>
        <v>EC50</v>
      </c>
      <c r="AI196" s="2" t="str">
        <f t="shared" si="387"/>
        <v>Chronic</v>
      </c>
      <c r="AJ196" s="2"/>
      <c r="AK196" s="2">
        <f>VLOOKUP(SUM(AA196,AD196),Tables!J$5:K$10,2,FALSE)</f>
        <v>2</v>
      </c>
      <c r="AL196" s="65" t="str">
        <f t="shared" si="388"/>
        <v>Reject</v>
      </c>
      <c r="AM196" s="2"/>
      <c r="AN196" s="2"/>
      <c r="AO196" s="2"/>
      <c r="AP196" s="2"/>
      <c r="AQ196" s="2"/>
      <c r="AR196" s="2"/>
      <c r="AS196" s="2"/>
      <c r="AT196" s="2"/>
      <c r="AU196" s="2"/>
      <c r="AV196" s="66" t="s">
        <v>120</v>
      </c>
      <c r="AW196" s="2"/>
      <c r="AX196" s="2"/>
      <c r="AY196" s="2"/>
      <c r="AZ196" s="2"/>
      <c r="BA196" s="67"/>
      <c r="BB196" s="2"/>
      <c r="BC196" s="2"/>
      <c r="BD196" s="2"/>
      <c r="BE196" s="2"/>
      <c r="BF196" s="2"/>
      <c r="BG196" s="2"/>
      <c r="BH196" s="2"/>
      <c r="BI196" s="2"/>
      <c r="BJ196" s="75"/>
      <c r="BK196" s="2"/>
      <c r="BL196" s="116"/>
      <c r="BM196" s="117"/>
      <c r="BN196" s="116"/>
      <c r="BO196" s="116"/>
      <c r="BP196" s="116"/>
      <c r="BQ196" s="116"/>
      <c r="BR196" s="116"/>
      <c r="BS196" s="116"/>
      <c r="BT196" s="111"/>
      <c r="BU196" s="11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</row>
    <row r="197" spans="1:85" ht="14.25" customHeight="1" thickTop="1" thickBot="1" x14ac:dyDescent="0.3">
      <c r="A197" s="2" t="s">
        <v>126</v>
      </c>
      <c r="B197" s="2" t="s">
        <v>655</v>
      </c>
      <c r="C197" s="5" t="s">
        <v>652</v>
      </c>
      <c r="D197" s="129" t="s">
        <v>654</v>
      </c>
      <c r="E197" s="2" t="s">
        <v>121</v>
      </c>
      <c r="F197" s="62" t="s">
        <v>461</v>
      </c>
      <c r="G197" s="2" t="s">
        <v>108</v>
      </c>
      <c r="H197" s="2" t="s">
        <v>159</v>
      </c>
      <c r="I197" s="2" t="s">
        <v>110</v>
      </c>
      <c r="J197" s="2" t="s">
        <v>111</v>
      </c>
      <c r="K197" s="2" t="s">
        <v>112</v>
      </c>
      <c r="L197" s="2"/>
      <c r="M197" s="63" t="s">
        <v>139</v>
      </c>
      <c r="N197" s="63" t="s">
        <v>129</v>
      </c>
      <c r="O197" s="64" t="s">
        <v>140</v>
      </c>
      <c r="P197" s="2" t="s">
        <v>38</v>
      </c>
      <c r="Q197" s="2">
        <v>96</v>
      </c>
      <c r="R197" s="2" t="s">
        <v>116</v>
      </c>
      <c r="S197" s="2" t="s">
        <v>47</v>
      </c>
      <c r="T197" s="2"/>
      <c r="U197" s="2">
        <v>51</v>
      </c>
      <c r="V197" s="2" t="s">
        <v>17</v>
      </c>
      <c r="W197" s="84">
        <f>VLOOKUP(V197,Tables!$M$4:$N$7,2,FALSE)</f>
        <v>1</v>
      </c>
      <c r="X197" s="84">
        <f t="shared" si="377"/>
        <v>51</v>
      </c>
      <c r="Y197" s="84"/>
      <c r="Z197" s="84" t="str">
        <f t="shared" si="378"/>
        <v>EC50</v>
      </c>
      <c r="AA197" s="84">
        <f>VLOOKUP(Z197,Tables!C$5:D$21,2,FALSE)</f>
        <v>5</v>
      </c>
      <c r="AB197" s="84">
        <f t="shared" si="379"/>
        <v>10.199999999999999</v>
      </c>
      <c r="AC197" s="84" t="str">
        <f t="shared" si="380"/>
        <v>Chronic</v>
      </c>
      <c r="AD197" s="84">
        <f>VLOOKUP(AC197,Tables!C$24:D$25,2,FALSE)</f>
        <v>1</v>
      </c>
      <c r="AE197" s="84">
        <f t="shared" si="381"/>
        <v>10.199999999999999</v>
      </c>
      <c r="AF197" s="7"/>
      <c r="AG197" s="85" t="str">
        <f t="shared" si="385"/>
        <v>Ulnaria ulna</v>
      </c>
      <c r="AH197" s="84" t="str">
        <f t="shared" si="386"/>
        <v>EC50</v>
      </c>
      <c r="AI197" s="84" t="str">
        <f t="shared" si="387"/>
        <v>Chronic</v>
      </c>
      <c r="AJ197" s="84"/>
      <c r="AK197" s="84">
        <f>VLOOKUP(SUM(AA197,AD197),Tables!J$5:K$10,2,FALSE)</f>
        <v>2</v>
      </c>
      <c r="AL197" s="65" t="str">
        <f t="shared" si="388"/>
        <v>Reject</v>
      </c>
      <c r="AM197" s="135" t="s">
        <v>656</v>
      </c>
      <c r="AN197" s="2"/>
      <c r="AO197" s="2"/>
      <c r="AP197" s="2"/>
      <c r="AQ197" s="2"/>
      <c r="AR197" s="2"/>
      <c r="AS197" s="2"/>
      <c r="AT197" s="2"/>
      <c r="AU197" s="2"/>
      <c r="AV197" s="110"/>
      <c r="AW197" s="2"/>
      <c r="AX197" s="2"/>
      <c r="AY197" s="2"/>
      <c r="AZ197" s="2"/>
      <c r="BA197" s="67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111"/>
      <c r="BM197" s="115"/>
      <c r="BN197" s="111"/>
      <c r="BO197" s="111"/>
      <c r="BP197" s="111"/>
      <c r="BQ197" s="111"/>
      <c r="BR197" s="111"/>
      <c r="BS197" s="111"/>
      <c r="BT197" s="111"/>
      <c r="BU197" s="11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</row>
    <row r="198" spans="1:85" ht="14.25" customHeight="1" thickTop="1" thickBot="1" x14ac:dyDescent="0.3">
      <c r="A198" s="2" t="s">
        <v>126</v>
      </c>
      <c r="B198" s="2" t="s">
        <v>462</v>
      </c>
      <c r="C198" s="5" t="s">
        <v>652</v>
      </c>
      <c r="D198" s="91" t="s">
        <v>653</v>
      </c>
      <c r="E198" s="2" t="s">
        <v>121</v>
      </c>
      <c r="F198" s="62" t="s">
        <v>461</v>
      </c>
      <c r="G198" s="2" t="s">
        <v>108</v>
      </c>
      <c r="H198" s="2" t="s">
        <v>159</v>
      </c>
      <c r="I198" s="2" t="s">
        <v>110</v>
      </c>
      <c r="J198" s="2" t="s">
        <v>111</v>
      </c>
      <c r="K198" s="2" t="s">
        <v>112</v>
      </c>
      <c r="L198" s="2"/>
      <c r="M198" s="63" t="s">
        <v>139</v>
      </c>
      <c r="N198" s="63" t="s">
        <v>129</v>
      </c>
      <c r="O198" s="64" t="s">
        <v>140</v>
      </c>
      <c r="P198" s="2" t="s">
        <v>14</v>
      </c>
      <c r="Q198" s="2">
        <v>96</v>
      </c>
      <c r="R198" s="2" t="s">
        <v>116</v>
      </c>
      <c r="S198" s="2" t="s">
        <v>47</v>
      </c>
      <c r="T198" s="2"/>
      <c r="U198" s="2">
        <v>24</v>
      </c>
      <c r="V198" s="2" t="s">
        <v>17</v>
      </c>
      <c r="W198" s="2">
        <f>VLOOKUP(V198,Tables!$M$4:$N$7,2,FALSE)</f>
        <v>1</v>
      </c>
      <c r="X198" s="2">
        <f t="shared" si="377"/>
        <v>24</v>
      </c>
      <c r="Y198" s="2"/>
      <c r="Z198" s="2" t="str">
        <f>P198</f>
        <v>EC10</v>
      </c>
      <c r="AA198" s="2">
        <f>VLOOKUP(Z198,Tables!C$5:D$21,2,FALSE)</f>
        <v>1</v>
      </c>
      <c r="AB198" s="2">
        <f t="shared" si="379"/>
        <v>24</v>
      </c>
      <c r="AC198" s="2" t="str">
        <f>S198</f>
        <v>Chronic</v>
      </c>
      <c r="AD198" s="2">
        <f>VLOOKUP(AC198,Tables!C$24:D$25,2,FALSE)</f>
        <v>1</v>
      </c>
      <c r="AE198" s="2">
        <f t="shared" si="381"/>
        <v>24</v>
      </c>
      <c r="AF198" s="7"/>
      <c r="AG198" s="8" t="str">
        <f t="shared" si="385"/>
        <v>Ulnaria ulna</v>
      </c>
      <c r="AH198" s="2" t="str">
        <f t="shared" si="386"/>
        <v>EC10</v>
      </c>
      <c r="AI198" s="2" t="str">
        <f t="shared" si="387"/>
        <v>Chronic</v>
      </c>
      <c r="AJ198" s="2"/>
      <c r="AK198" s="2">
        <f>VLOOKUP(SUM(AA198,AD198),Tables!J$5:K$10,2,FALSE)</f>
        <v>1</v>
      </c>
      <c r="AL198" s="65" t="str">
        <f t="shared" si="388"/>
        <v>YES!!!</v>
      </c>
      <c r="AM198" s="3" t="str">
        <f>O198</f>
        <v>Cell density</v>
      </c>
      <c r="AN198" s="2" t="s">
        <v>118</v>
      </c>
      <c r="AO198" s="2" t="str">
        <f>CONCATENATE(Q198," ",R198)</f>
        <v>96 Hour</v>
      </c>
      <c r="AP198" s="2" t="s">
        <v>119</v>
      </c>
      <c r="AQ198" s="2"/>
      <c r="AR198" s="2">
        <f>AE198</f>
        <v>24</v>
      </c>
      <c r="AS198" s="2"/>
      <c r="AT198" s="3"/>
      <c r="AU198" s="2"/>
      <c r="AV198" s="66" t="s">
        <v>120</v>
      </c>
      <c r="AW198" s="2"/>
      <c r="AX198" s="2"/>
      <c r="AY198" s="2"/>
      <c r="AZ198" s="2"/>
      <c r="BA198" s="67"/>
      <c r="BB198" s="2"/>
      <c r="BC198" s="2"/>
      <c r="BD198" s="2"/>
      <c r="BE198" s="2"/>
      <c r="BF198" s="2"/>
      <c r="BG198" s="2"/>
      <c r="BH198" s="2"/>
      <c r="BI198" s="2"/>
      <c r="BJ198" s="75"/>
      <c r="BK198" s="2"/>
      <c r="BL198" s="116"/>
      <c r="BM198" s="117"/>
      <c r="BN198" s="116"/>
      <c r="BO198" s="116"/>
      <c r="BP198" s="116"/>
      <c r="BQ198" s="116"/>
      <c r="BR198" s="116"/>
      <c r="BS198" s="116"/>
      <c r="BT198" s="111"/>
      <c r="BU198" s="11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</row>
    <row r="199" spans="1:85" ht="14.25" customHeight="1" thickTop="1" thickBot="1" x14ac:dyDescent="0.3">
      <c r="A199" s="2" t="s">
        <v>126</v>
      </c>
      <c r="B199" s="2" t="s">
        <v>655</v>
      </c>
      <c r="C199" s="5" t="s">
        <v>652</v>
      </c>
      <c r="D199" s="129" t="s">
        <v>654</v>
      </c>
      <c r="E199" s="2" t="s">
        <v>121</v>
      </c>
      <c r="F199" s="62" t="s">
        <v>461</v>
      </c>
      <c r="G199" s="2" t="s">
        <v>108</v>
      </c>
      <c r="H199" s="2" t="s">
        <v>159</v>
      </c>
      <c r="I199" s="2" t="s">
        <v>110</v>
      </c>
      <c r="J199" s="2" t="s">
        <v>111</v>
      </c>
      <c r="K199" s="2" t="s">
        <v>112</v>
      </c>
      <c r="L199" s="2"/>
      <c r="M199" s="63" t="s">
        <v>139</v>
      </c>
      <c r="N199" s="63" t="s">
        <v>129</v>
      </c>
      <c r="O199" s="64" t="s">
        <v>140</v>
      </c>
      <c r="P199" s="2" t="s">
        <v>14</v>
      </c>
      <c r="Q199" s="2">
        <v>96</v>
      </c>
      <c r="R199" s="2" t="s">
        <v>116</v>
      </c>
      <c r="S199" s="2" t="s">
        <v>47</v>
      </c>
      <c r="T199" s="2"/>
      <c r="U199" s="2">
        <v>18</v>
      </c>
      <c r="V199" s="2" t="s">
        <v>17</v>
      </c>
      <c r="W199" s="2">
        <f>VLOOKUP(V199,Tables!$M$4:$N$7,2,FALSE)</f>
        <v>1</v>
      </c>
      <c r="X199" s="2">
        <f t="shared" si="377"/>
        <v>18</v>
      </c>
      <c r="Y199" s="2"/>
      <c r="Z199" s="2" t="str">
        <f t="shared" ref="Z199" si="391">P199</f>
        <v>EC10</v>
      </c>
      <c r="AA199" s="2">
        <f>VLOOKUP(Z199,Tables!C$5:D$21,2,FALSE)</f>
        <v>1</v>
      </c>
      <c r="AB199" s="2">
        <f t="shared" si="379"/>
        <v>18</v>
      </c>
      <c r="AC199" s="2" t="str">
        <f t="shared" ref="AC199" si="392">S199</f>
        <v>Chronic</v>
      </c>
      <c r="AD199" s="2">
        <f>VLOOKUP(AC199,Tables!C$24:D$25,2,FALSE)</f>
        <v>1</v>
      </c>
      <c r="AE199" s="2">
        <f t="shared" si="381"/>
        <v>18</v>
      </c>
      <c r="AF199" s="7"/>
      <c r="AG199" s="8" t="str">
        <f t="shared" si="385"/>
        <v>Ulnaria ulna</v>
      </c>
      <c r="AH199" s="2" t="str">
        <f t="shared" si="386"/>
        <v>EC10</v>
      </c>
      <c r="AI199" s="2" t="str">
        <f t="shared" si="387"/>
        <v>Chronic</v>
      </c>
      <c r="AJ199" s="2"/>
      <c r="AK199" s="2">
        <f>VLOOKUP(SUM(AA199,AD199),Tables!J$5:K$10,2,FALSE)</f>
        <v>1</v>
      </c>
      <c r="AL199" s="65" t="str">
        <f t="shared" si="388"/>
        <v>YES!!!</v>
      </c>
      <c r="AM199" s="3" t="str">
        <f>O199</f>
        <v>Cell density</v>
      </c>
      <c r="AN199" s="2" t="s">
        <v>118</v>
      </c>
      <c r="AO199" s="2" t="str">
        <f>CONCATENATE(Q199," ",R199)</f>
        <v>96 Hour</v>
      </c>
      <c r="AP199" s="2" t="s">
        <v>119</v>
      </c>
      <c r="AQ199" s="2"/>
      <c r="AR199" s="2">
        <f>AE199</f>
        <v>18</v>
      </c>
      <c r="AS199" s="2"/>
      <c r="AT199" s="3"/>
      <c r="AU199" s="2"/>
      <c r="AV199" s="110"/>
      <c r="AW199" s="2"/>
      <c r="AX199" s="2"/>
      <c r="AY199" s="2"/>
      <c r="AZ199" s="2"/>
      <c r="BA199" s="67"/>
      <c r="BB199" s="2"/>
      <c r="BC199" s="2"/>
      <c r="BD199" s="2"/>
      <c r="BE199" s="2"/>
      <c r="BF199" s="2"/>
      <c r="BG199" s="2"/>
      <c r="BH199" s="2"/>
      <c r="BI199" s="75"/>
      <c r="BJ199" s="2"/>
      <c r="BK199" s="2"/>
      <c r="BL199" s="111"/>
      <c r="BM199" s="115"/>
      <c r="BN199" s="111"/>
      <c r="BO199" s="111"/>
      <c r="BP199" s="111"/>
      <c r="BQ199" s="111"/>
      <c r="BR199" s="111"/>
      <c r="BS199" s="111"/>
      <c r="BT199" s="111"/>
      <c r="BU199" s="11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</row>
    <row r="200" spans="1:85" ht="14.25" customHeight="1" thickTop="1" thickBot="1" x14ac:dyDescent="0.3">
      <c r="A200" s="7"/>
      <c r="B200" s="7"/>
      <c r="C200" s="7"/>
      <c r="D200" s="70"/>
      <c r="E200" s="7"/>
      <c r="F200" s="71"/>
      <c r="G200" s="7"/>
      <c r="H200" s="7"/>
      <c r="I200" s="7"/>
      <c r="J200" s="7"/>
      <c r="K200" s="7"/>
      <c r="L200" s="7"/>
      <c r="M200" s="72"/>
      <c r="N200" s="72"/>
      <c r="O200" s="7"/>
      <c r="P200" s="7"/>
      <c r="Q200" s="7"/>
      <c r="R200" s="7"/>
      <c r="S200" s="7"/>
      <c r="T200" s="73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4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2"/>
      <c r="AW200" s="75"/>
      <c r="AX200" s="75"/>
      <c r="AY200" s="75"/>
      <c r="AZ200" s="76"/>
      <c r="BA200" s="77"/>
      <c r="BB200" s="7"/>
      <c r="BC200" s="7"/>
      <c r="BD200" s="7"/>
      <c r="BE200" s="7"/>
      <c r="BF200" s="7"/>
      <c r="BG200" s="7"/>
      <c r="BH200" s="7"/>
      <c r="BI200" s="2"/>
      <c r="BJ200" s="69"/>
      <c r="BK200" s="2"/>
      <c r="BL200" s="111"/>
      <c r="BM200" s="115"/>
      <c r="BN200" s="111"/>
      <c r="BO200" s="111"/>
      <c r="BP200" s="111"/>
      <c r="BQ200" s="111"/>
      <c r="BR200" s="111"/>
      <c r="BS200" s="111"/>
      <c r="BT200" s="111"/>
      <c r="BU200" s="11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</row>
    <row r="201" spans="1:85" ht="14.25" customHeight="1" thickTop="1" thickBot="1" x14ac:dyDescent="0.3">
      <c r="A201" s="2" t="s">
        <v>199</v>
      </c>
      <c r="B201" s="2">
        <v>200886</v>
      </c>
      <c r="C201" s="2"/>
      <c r="D201" s="69"/>
      <c r="E201" s="2" t="s">
        <v>121</v>
      </c>
      <c r="F201" s="62" t="s">
        <v>346</v>
      </c>
      <c r="G201" s="2" t="s">
        <v>201</v>
      </c>
      <c r="H201" s="2" t="s">
        <v>208</v>
      </c>
      <c r="I201" s="2" t="s">
        <v>203</v>
      </c>
      <c r="J201" s="2" t="s">
        <v>152</v>
      </c>
      <c r="K201" s="2" t="s">
        <v>112</v>
      </c>
      <c r="L201" s="2"/>
      <c r="M201" s="63" t="s">
        <v>190</v>
      </c>
      <c r="N201" s="63" t="s">
        <v>190</v>
      </c>
      <c r="O201" s="64" t="s">
        <v>190</v>
      </c>
      <c r="P201" s="2" t="s">
        <v>40</v>
      </c>
      <c r="Q201" s="2">
        <v>48</v>
      </c>
      <c r="R201" s="2" t="s">
        <v>116</v>
      </c>
      <c r="S201" s="2" t="s">
        <v>48</v>
      </c>
      <c r="T201" s="2"/>
      <c r="U201" s="2">
        <v>1800</v>
      </c>
      <c r="V201" s="2" t="s">
        <v>17</v>
      </c>
      <c r="W201" s="2">
        <f>VLOOKUP(V201,Tables!$M$4:$N$7,2,FALSE)</f>
        <v>1</v>
      </c>
      <c r="X201" s="2">
        <f t="shared" ref="X201:X203" si="393">U201*W201</f>
        <v>1800</v>
      </c>
      <c r="Y201" s="2"/>
      <c r="Z201" s="2" t="str">
        <f t="shared" ref="Z201:Z203" si="394">P201</f>
        <v>LC50</v>
      </c>
      <c r="AA201" s="2">
        <f>VLOOKUP(Z201,Tables!C$5:D$21,2,FALSE)</f>
        <v>5</v>
      </c>
      <c r="AB201" s="2">
        <f t="shared" ref="AB201:AB203" si="395">X201/AA201</f>
        <v>360</v>
      </c>
      <c r="AC201" s="2" t="str">
        <f t="shared" ref="AC201:AC203" si="396">S201</f>
        <v>Acute</v>
      </c>
      <c r="AD201" s="2">
        <f>VLOOKUP(AC201,Tables!C$24:D$25,2,FALSE)</f>
        <v>2</v>
      </c>
      <c r="AE201" s="2">
        <f t="shared" ref="AE201:AE203" si="397">AB201/AD201</f>
        <v>180</v>
      </c>
      <c r="AF201" s="7"/>
      <c r="AG201" s="8" t="str">
        <f t="shared" ref="AG201:AG203" si="398">F201</f>
        <v>Gammarus fasciatus</v>
      </c>
      <c r="AH201" s="2" t="str">
        <f t="shared" ref="AH201:AH203" si="399">P201</f>
        <v>LC50</v>
      </c>
      <c r="AI201" s="2" t="str">
        <f t="shared" ref="AI201:AI203" si="400">S201</f>
        <v>Acute</v>
      </c>
      <c r="AJ201" s="2"/>
      <c r="AK201" s="2">
        <f>VLOOKUP(SUM(AA201,AD201),Tables!J$5:K$10,2,FALSE)</f>
        <v>4</v>
      </c>
      <c r="AL201" s="65" t="str">
        <f t="shared" ref="AL201:AL203" si="401">IF(AK201=MIN($AK$201:$AK$203),"YES!!!","Reject")</f>
        <v>YES!!!</v>
      </c>
      <c r="AM201" s="3" t="str">
        <f t="shared" ref="AM201:AM203" si="402">O201</f>
        <v>Mortality</v>
      </c>
      <c r="AN201" s="2" t="s">
        <v>118</v>
      </c>
      <c r="AO201" s="2" t="str">
        <f t="shared" ref="AO201:AO203" si="403">CONCATENATE(Q201," ",R201)</f>
        <v>48 Hour</v>
      </c>
      <c r="AP201" s="2" t="s">
        <v>119</v>
      </c>
      <c r="AQ201" s="2"/>
      <c r="AR201" s="2">
        <f t="shared" ref="AR201:AR203" si="404">AE201</f>
        <v>180</v>
      </c>
      <c r="AS201" s="2">
        <f>GEOMEAN(AR201)</f>
        <v>180</v>
      </c>
      <c r="AT201" s="80">
        <f>MIN(AS201:AS202)</f>
        <v>33.466401061363023</v>
      </c>
      <c r="AU201" s="80">
        <f>MIN(AT201)</f>
        <v>33.466401061363023</v>
      </c>
      <c r="AV201" s="66" t="s">
        <v>120</v>
      </c>
      <c r="AW201" s="2"/>
      <c r="AX201" s="2"/>
      <c r="AY201" s="2"/>
      <c r="AZ201" s="2" t="str">
        <f>I201</f>
        <v>Macroinvertebrate</v>
      </c>
      <c r="BA201" s="67" t="str">
        <f t="shared" ref="BA201:BC201" si="405">F201</f>
        <v>Gammarus fasciatus</v>
      </c>
      <c r="BB201" s="2" t="str">
        <f t="shared" si="405"/>
        <v>Arthropoda</v>
      </c>
      <c r="BC201" s="2" t="str">
        <f t="shared" si="405"/>
        <v>Malacostraca</v>
      </c>
      <c r="BD201" s="2" t="str">
        <f>J201</f>
        <v>Heterotroph</v>
      </c>
      <c r="BE201" s="2">
        <f>AK201</f>
        <v>4</v>
      </c>
      <c r="BF201" s="69">
        <f>AU201</f>
        <v>33.466401061363023</v>
      </c>
      <c r="BG201" s="66" t="s">
        <v>120</v>
      </c>
      <c r="BH201" s="66" t="s">
        <v>120</v>
      </c>
      <c r="BI201" s="75"/>
      <c r="BJ201" s="2"/>
      <c r="BK201" s="2"/>
      <c r="BL201" s="116"/>
      <c r="BM201" s="117"/>
      <c r="BN201" s="116"/>
      <c r="BO201" s="116"/>
      <c r="BP201" s="116"/>
      <c r="BQ201" s="116"/>
      <c r="BR201" s="116"/>
      <c r="BS201" s="116"/>
      <c r="BT201" s="111"/>
      <c r="BU201" s="113"/>
      <c r="BV201" s="3"/>
      <c r="BW201" s="3"/>
      <c r="BX201" s="3"/>
      <c r="BY201" s="3"/>
      <c r="BZ201" s="3"/>
      <c r="CA201" s="3"/>
      <c r="CB201" s="3"/>
      <c r="CC201" s="3"/>
      <c r="CD201" s="3"/>
      <c r="CE201" s="3"/>
      <c r="CF201" s="3"/>
      <c r="CG201" s="3"/>
    </row>
    <row r="202" spans="1:85" ht="14.25" customHeight="1" thickTop="1" thickBot="1" x14ac:dyDescent="0.3">
      <c r="A202" s="2">
        <v>1881</v>
      </c>
      <c r="B202" s="2" t="s">
        <v>419</v>
      </c>
      <c r="C202" s="2"/>
      <c r="D202" s="2"/>
      <c r="E202" s="2" t="s">
        <v>121</v>
      </c>
      <c r="F202" s="62" t="s">
        <v>346</v>
      </c>
      <c r="G202" s="2" t="s">
        <v>201</v>
      </c>
      <c r="H202" s="2" t="s">
        <v>208</v>
      </c>
      <c r="I202" s="2" t="s">
        <v>203</v>
      </c>
      <c r="J202" s="2" t="s">
        <v>152</v>
      </c>
      <c r="K202" s="2" t="s">
        <v>420</v>
      </c>
      <c r="L202" s="2"/>
      <c r="M202" s="63" t="s">
        <v>190</v>
      </c>
      <c r="N202" s="63" t="s">
        <v>190</v>
      </c>
      <c r="O202" s="64" t="s">
        <v>190</v>
      </c>
      <c r="P202" s="2" t="s">
        <v>40</v>
      </c>
      <c r="Q202" s="2">
        <v>96</v>
      </c>
      <c r="R202" s="2" t="s">
        <v>116</v>
      </c>
      <c r="S202" s="2" t="s">
        <v>48</v>
      </c>
      <c r="T202" s="2"/>
      <c r="U202" s="2">
        <v>0.16</v>
      </c>
      <c r="V202" s="2" t="s">
        <v>26</v>
      </c>
      <c r="W202" s="2">
        <f>VLOOKUP(V202,Tables!$M$5:$N$8,2,FALSE)</f>
        <v>1000</v>
      </c>
      <c r="X202" s="2">
        <f t="shared" si="393"/>
        <v>160</v>
      </c>
      <c r="Y202" s="2"/>
      <c r="Z202" s="2" t="str">
        <f t="shared" si="394"/>
        <v>LC50</v>
      </c>
      <c r="AA202" s="2">
        <f>VLOOKUP(Z202,Tables!C$5:D$21,2,FALSE)</f>
        <v>5</v>
      </c>
      <c r="AB202" s="2">
        <f t="shared" si="395"/>
        <v>32</v>
      </c>
      <c r="AC202" s="2" t="str">
        <f t="shared" si="396"/>
        <v>Acute</v>
      </c>
      <c r="AD202" s="2">
        <f>VLOOKUP(AC202,Tables!C$24:D$25,2,FALSE)</f>
        <v>2</v>
      </c>
      <c r="AE202" s="2">
        <f t="shared" si="397"/>
        <v>16</v>
      </c>
      <c r="AF202" s="7"/>
      <c r="AG202" s="8" t="str">
        <f t="shared" si="398"/>
        <v>Gammarus fasciatus</v>
      </c>
      <c r="AH202" s="2" t="str">
        <f t="shared" si="399"/>
        <v>LC50</v>
      </c>
      <c r="AI202" s="2" t="str">
        <f t="shared" si="400"/>
        <v>Acute</v>
      </c>
      <c r="AJ202" s="2"/>
      <c r="AK202" s="2">
        <f>VLOOKUP(SUM(AA202,AD202),Tables!J$5:K$10,2,FALSE)</f>
        <v>4</v>
      </c>
      <c r="AL202" s="65" t="str">
        <f t="shared" si="401"/>
        <v>YES!!!</v>
      </c>
      <c r="AM202" s="3" t="str">
        <f t="shared" si="402"/>
        <v>Mortality</v>
      </c>
      <c r="AN202" s="2" t="s">
        <v>118</v>
      </c>
      <c r="AO202" s="2" t="str">
        <f t="shared" si="403"/>
        <v>96 Hour</v>
      </c>
      <c r="AP202" s="2" t="s">
        <v>318</v>
      </c>
      <c r="AQ202" s="2"/>
      <c r="AR202" s="2">
        <f t="shared" si="404"/>
        <v>16</v>
      </c>
      <c r="AS202" s="69">
        <f>GEOMEAN(AR202:AR203)</f>
        <v>33.466401061363023</v>
      </c>
      <c r="AT202" s="2"/>
      <c r="AU202" s="2"/>
      <c r="AV202" s="66" t="s">
        <v>120</v>
      </c>
      <c r="AW202" s="2"/>
      <c r="AX202" s="2"/>
      <c r="AY202" s="2"/>
      <c r="AZ202" s="2"/>
      <c r="BA202" s="67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111"/>
      <c r="BM202" s="115"/>
      <c r="BN202" s="111"/>
      <c r="BO202" s="111"/>
      <c r="BP202" s="111"/>
      <c r="BQ202" s="111"/>
      <c r="BR202" s="111"/>
      <c r="BS202" s="111"/>
      <c r="BT202" s="111"/>
      <c r="BU202" s="113"/>
      <c r="BV202" s="3"/>
      <c r="BW202" s="3"/>
      <c r="BX202" s="3"/>
      <c r="BY202" s="3"/>
      <c r="BZ202" s="3"/>
      <c r="CA202" s="3"/>
      <c r="CB202" s="3"/>
      <c r="CC202" s="3"/>
      <c r="CD202" s="3"/>
      <c r="CE202" s="3"/>
      <c r="CF202" s="3"/>
      <c r="CG202" s="3"/>
    </row>
    <row r="203" spans="1:85" ht="14.25" customHeight="1" thickTop="1" thickBot="1" x14ac:dyDescent="0.3">
      <c r="A203" s="2" t="s">
        <v>199</v>
      </c>
      <c r="B203" s="2">
        <v>200886</v>
      </c>
      <c r="C203" s="2"/>
      <c r="D203" s="2"/>
      <c r="E203" s="2" t="s">
        <v>121</v>
      </c>
      <c r="F203" s="62" t="s">
        <v>346</v>
      </c>
      <c r="G203" s="2" t="s">
        <v>201</v>
      </c>
      <c r="H203" s="2" t="s">
        <v>208</v>
      </c>
      <c r="I203" s="2" t="s">
        <v>203</v>
      </c>
      <c r="J203" s="2" t="s">
        <v>152</v>
      </c>
      <c r="K203" s="2" t="s">
        <v>112</v>
      </c>
      <c r="L203" s="2"/>
      <c r="M203" s="63" t="s">
        <v>190</v>
      </c>
      <c r="N203" s="63" t="s">
        <v>190</v>
      </c>
      <c r="O203" s="64" t="s">
        <v>190</v>
      </c>
      <c r="P203" s="2" t="s">
        <v>40</v>
      </c>
      <c r="Q203" s="2">
        <v>96</v>
      </c>
      <c r="R203" s="2" t="s">
        <v>116</v>
      </c>
      <c r="S203" s="2" t="s">
        <v>48</v>
      </c>
      <c r="T203" s="2"/>
      <c r="U203" s="2">
        <v>700</v>
      </c>
      <c r="V203" s="2" t="s">
        <v>17</v>
      </c>
      <c r="W203" s="2">
        <f>VLOOKUP(V203,Tables!$M$4:$N$7,2,FALSE)</f>
        <v>1</v>
      </c>
      <c r="X203" s="2">
        <f t="shared" si="393"/>
        <v>700</v>
      </c>
      <c r="Y203" s="2"/>
      <c r="Z203" s="2" t="str">
        <f t="shared" si="394"/>
        <v>LC50</v>
      </c>
      <c r="AA203" s="2">
        <f>VLOOKUP(Z203,Tables!C$5:D$21,2,FALSE)</f>
        <v>5</v>
      </c>
      <c r="AB203" s="2">
        <f t="shared" si="395"/>
        <v>140</v>
      </c>
      <c r="AC203" s="2" t="str">
        <f t="shared" si="396"/>
        <v>Acute</v>
      </c>
      <c r="AD203" s="2">
        <f>VLOOKUP(AC203,Tables!C$24:D$25,2,FALSE)</f>
        <v>2</v>
      </c>
      <c r="AE203" s="2">
        <f t="shared" si="397"/>
        <v>70</v>
      </c>
      <c r="AF203" s="7"/>
      <c r="AG203" s="8" t="str">
        <f t="shared" si="398"/>
        <v>Gammarus fasciatus</v>
      </c>
      <c r="AH203" s="2" t="str">
        <f t="shared" si="399"/>
        <v>LC50</v>
      </c>
      <c r="AI203" s="2" t="str">
        <f t="shared" si="400"/>
        <v>Acute</v>
      </c>
      <c r="AJ203" s="2"/>
      <c r="AK203" s="2">
        <f>VLOOKUP(SUM(AA203,AD203),Tables!J$5:K$10,2,FALSE)</f>
        <v>4</v>
      </c>
      <c r="AL203" s="65" t="str">
        <f t="shared" si="401"/>
        <v>YES!!!</v>
      </c>
      <c r="AM203" s="3" t="str">
        <f t="shared" si="402"/>
        <v>Mortality</v>
      </c>
      <c r="AN203" s="2" t="s">
        <v>118</v>
      </c>
      <c r="AO203" s="2" t="str">
        <f t="shared" si="403"/>
        <v>96 Hour</v>
      </c>
      <c r="AP203" s="2" t="s">
        <v>318</v>
      </c>
      <c r="AQ203" s="2"/>
      <c r="AR203" s="2">
        <f t="shared" si="404"/>
        <v>70</v>
      </c>
      <c r="AS203" s="2"/>
      <c r="AT203" s="2"/>
      <c r="AU203" s="2"/>
      <c r="AV203" s="66" t="s">
        <v>120</v>
      </c>
      <c r="AW203" s="2"/>
      <c r="AX203" s="2"/>
      <c r="AY203" s="2"/>
      <c r="AZ203" s="2"/>
      <c r="BA203" s="67"/>
      <c r="BB203" s="2"/>
      <c r="BC203" s="2"/>
      <c r="BD203" s="2"/>
      <c r="BE203" s="2"/>
      <c r="BF203" s="2"/>
      <c r="BG203" s="2"/>
      <c r="BH203" s="2"/>
      <c r="BI203" s="69"/>
      <c r="BJ203" s="75"/>
      <c r="BK203" s="2"/>
      <c r="BL203" s="116"/>
      <c r="BM203" s="117"/>
      <c r="BN203" s="116"/>
      <c r="BO203" s="116"/>
      <c r="BP203" s="116"/>
      <c r="BQ203" s="116"/>
      <c r="BR203" s="116"/>
      <c r="BS203" s="116"/>
      <c r="BT203" s="111"/>
      <c r="BU203" s="113"/>
      <c r="BV203" s="3"/>
      <c r="BW203" s="3"/>
      <c r="BX203" s="3"/>
      <c r="BY203" s="3"/>
      <c r="BZ203" s="3"/>
      <c r="CA203" s="3"/>
      <c r="CB203" s="3"/>
      <c r="CC203" s="3"/>
      <c r="CD203" s="3"/>
      <c r="CE203" s="3"/>
      <c r="CF203" s="3"/>
      <c r="CG203" s="3"/>
    </row>
    <row r="204" spans="1:85" ht="14.25" customHeight="1" thickTop="1" thickBot="1" x14ac:dyDescent="0.3">
      <c r="A204" s="7"/>
      <c r="B204" s="7"/>
      <c r="C204" s="7"/>
      <c r="D204" s="70"/>
      <c r="E204" s="7"/>
      <c r="F204" s="71"/>
      <c r="G204" s="7"/>
      <c r="H204" s="7"/>
      <c r="I204" s="7"/>
      <c r="J204" s="7"/>
      <c r="K204" s="7"/>
      <c r="L204" s="7"/>
      <c r="M204" s="72"/>
      <c r="N204" s="72"/>
      <c r="O204" s="7"/>
      <c r="P204" s="7"/>
      <c r="Q204" s="7"/>
      <c r="R204" s="7"/>
      <c r="S204" s="7"/>
      <c r="T204" s="73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4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2"/>
      <c r="AW204" s="75"/>
      <c r="AX204" s="75"/>
      <c r="AY204" s="75"/>
      <c r="AZ204" s="76"/>
      <c r="BA204" s="77"/>
      <c r="BB204" s="7"/>
      <c r="BC204" s="7"/>
      <c r="BD204" s="7"/>
      <c r="BE204" s="7"/>
      <c r="BF204" s="7"/>
      <c r="BG204" s="7"/>
      <c r="BH204" s="7"/>
      <c r="BI204" s="2"/>
      <c r="BJ204" s="3"/>
      <c r="BK204" s="2"/>
      <c r="BL204" s="111"/>
      <c r="BM204" s="115"/>
      <c r="BN204" s="111"/>
      <c r="BO204" s="111"/>
      <c r="BP204" s="111"/>
      <c r="BQ204" s="111"/>
      <c r="BR204" s="111"/>
      <c r="BS204" s="111"/>
      <c r="BT204" s="111"/>
      <c r="BU204" s="113"/>
      <c r="BV204" s="3"/>
      <c r="BW204" s="3"/>
      <c r="BX204" s="3"/>
      <c r="BY204" s="3"/>
      <c r="BZ204" s="3"/>
      <c r="CA204" s="3"/>
      <c r="CB204" s="3"/>
      <c r="CC204" s="3"/>
      <c r="CD204" s="3"/>
      <c r="CE204" s="3"/>
      <c r="CF204" s="3"/>
      <c r="CG204" s="3"/>
    </row>
    <row r="205" spans="1:85" ht="14.25" customHeight="1" thickTop="1" thickBot="1" x14ac:dyDescent="0.3">
      <c r="A205" s="2" t="s">
        <v>199</v>
      </c>
      <c r="B205" s="2">
        <v>200885</v>
      </c>
      <c r="C205" s="2"/>
      <c r="D205" s="2"/>
      <c r="E205" s="2" t="s">
        <v>121</v>
      </c>
      <c r="F205" s="62" t="s">
        <v>349</v>
      </c>
      <c r="G205" s="2" t="s">
        <v>201</v>
      </c>
      <c r="H205" s="2" t="s">
        <v>208</v>
      </c>
      <c r="I205" s="2" t="s">
        <v>203</v>
      </c>
      <c r="J205" s="2" t="s">
        <v>152</v>
      </c>
      <c r="K205" s="2" t="s">
        <v>112</v>
      </c>
      <c r="L205" s="2"/>
      <c r="M205" s="63" t="s">
        <v>190</v>
      </c>
      <c r="N205" s="63" t="s">
        <v>190</v>
      </c>
      <c r="O205" s="64" t="s">
        <v>190</v>
      </c>
      <c r="P205" s="2" t="s">
        <v>40</v>
      </c>
      <c r="Q205" s="2">
        <v>48</v>
      </c>
      <c r="R205" s="2" t="s">
        <v>116</v>
      </c>
      <c r="S205" s="2" t="s">
        <v>48</v>
      </c>
      <c r="T205" s="2"/>
      <c r="U205" s="2">
        <v>380</v>
      </c>
      <c r="V205" s="2" t="s">
        <v>17</v>
      </c>
      <c r="W205" s="2">
        <f>VLOOKUP(V205,Tables!$M$4:$N$7,2,FALSE)</f>
        <v>1</v>
      </c>
      <c r="X205" s="2">
        <f t="shared" ref="X205:X206" si="406">U205*W205</f>
        <v>380</v>
      </c>
      <c r="Y205" s="2"/>
      <c r="Z205" s="2" t="str">
        <f t="shared" ref="Z205:Z206" si="407">P205</f>
        <v>LC50</v>
      </c>
      <c r="AA205" s="2">
        <f>VLOOKUP(Z205,Tables!C$5:D$21,2,FALSE)</f>
        <v>5</v>
      </c>
      <c r="AB205" s="2">
        <f t="shared" ref="AB205:AB206" si="408">X205/AA205</f>
        <v>76</v>
      </c>
      <c r="AC205" s="2" t="str">
        <f t="shared" ref="AC205:AC206" si="409">S205</f>
        <v>Acute</v>
      </c>
      <c r="AD205" s="2">
        <f>VLOOKUP(AC205,Tables!C$24:D$25,2,FALSE)</f>
        <v>2</v>
      </c>
      <c r="AE205" s="2">
        <f t="shared" ref="AE205:AE206" si="410">AB205/AD205</f>
        <v>38</v>
      </c>
      <c r="AF205" s="7"/>
      <c r="AG205" s="8" t="str">
        <f t="shared" ref="AG205:AG206" si="411">F205</f>
        <v>Gammarus lacustris</v>
      </c>
      <c r="AH205" s="2" t="str">
        <f t="shared" ref="AH205:AH206" si="412">P205</f>
        <v>LC50</v>
      </c>
      <c r="AI205" s="2" t="str">
        <f t="shared" ref="AI205:AI206" si="413">S205</f>
        <v>Acute</v>
      </c>
      <c r="AJ205" s="2"/>
      <c r="AK205" s="2">
        <f>VLOOKUP(SUM(AA205,AD205),Tables!J$5:K$10,2,FALSE)</f>
        <v>4</v>
      </c>
      <c r="AL205" s="65" t="str">
        <f t="shared" ref="AL205:AL206" si="414">IF(AK205=MIN($AK$205:$AK$206),"YES!!!","Reject")</f>
        <v>YES!!!</v>
      </c>
      <c r="AM205" s="3" t="str">
        <f t="shared" ref="AM205:AM206" si="415">O205</f>
        <v>Mortality</v>
      </c>
      <c r="AN205" s="2" t="s">
        <v>118</v>
      </c>
      <c r="AO205" s="2" t="str">
        <f t="shared" ref="AO205:AO206" si="416">CONCATENATE(Q205," ",R205)</f>
        <v>48 Hour</v>
      </c>
      <c r="AP205" s="2" t="s">
        <v>119</v>
      </c>
      <c r="AQ205" s="2"/>
      <c r="AR205" s="2">
        <f t="shared" ref="AR205:AR206" si="417">AE205</f>
        <v>38</v>
      </c>
      <c r="AS205" s="2">
        <f t="shared" ref="AS205:AS206" si="418">GEOMEAN(AR205)</f>
        <v>38</v>
      </c>
      <c r="AT205" s="3">
        <f>MIN(AS205:AS206)</f>
        <v>16</v>
      </c>
      <c r="AU205" s="3">
        <f>MIN(AT205)</f>
        <v>16</v>
      </c>
      <c r="AV205" s="66" t="s">
        <v>120</v>
      </c>
      <c r="AW205" s="2"/>
      <c r="AX205" s="2"/>
      <c r="AY205" s="2"/>
      <c r="AZ205" s="2" t="str">
        <f>I205</f>
        <v>Macroinvertebrate</v>
      </c>
      <c r="BA205" s="67" t="str">
        <f t="shared" ref="BA205:BC205" si="419">F205</f>
        <v>Gammarus lacustris</v>
      </c>
      <c r="BB205" s="2" t="str">
        <f t="shared" si="419"/>
        <v>Arthropoda</v>
      </c>
      <c r="BC205" s="2" t="str">
        <f t="shared" si="419"/>
        <v>Malacostraca</v>
      </c>
      <c r="BD205" s="2" t="str">
        <f>J205</f>
        <v>Heterotroph</v>
      </c>
      <c r="BE205" s="2">
        <f>AK205</f>
        <v>4</v>
      </c>
      <c r="BF205" s="2">
        <f>AU205</f>
        <v>16</v>
      </c>
      <c r="BG205" s="66" t="s">
        <v>120</v>
      </c>
      <c r="BH205" s="66" t="s">
        <v>120</v>
      </c>
      <c r="BI205" s="2"/>
      <c r="BJ205" s="2"/>
      <c r="BK205" s="2"/>
      <c r="BL205" s="111"/>
      <c r="BM205" s="115"/>
      <c r="BN205" s="111"/>
      <c r="BO205" s="111"/>
      <c r="BP205" s="111"/>
      <c r="BQ205" s="111"/>
      <c r="BR205" s="111"/>
      <c r="BS205" s="111"/>
      <c r="BT205" s="111"/>
      <c r="BU205" s="113"/>
      <c r="BV205" s="3"/>
      <c r="BW205" s="3"/>
      <c r="BX205" s="3"/>
      <c r="BY205" s="3"/>
      <c r="BZ205" s="3"/>
      <c r="CA205" s="3"/>
      <c r="CB205" s="3"/>
      <c r="CC205" s="3"/>
      <c r="CD205" s="3"/>
      <c r="CE205" s="3"/>
      <c r="CF205" s="3"/>
      <c r="CG205" s="3"/>
    </row>
    <row r="206" spans="1:85" ht="14.25" customHeight="1" thickTop="1" thickBot="1" x14ac:dyDescent="0.3">
      <c r="A206" s="2" t="s">
        <v>199</v>
      </c>
      <c r="B206" s="2">
        <v>200885</v>
      </c>
      <c r="C206" s="2"/>
      <c r="D206" s="2"/>
      <c r="E206" s="2" t="s">
        <v>121</v>
      </c>
      <c r="F206" s="62" t="s">
        <v>349</v>
      </c>
      <c r="G206" s="2" t="s">
        <v>201</v>
      </c>
      <c r="H206" s="2" t="s">
        <v>208</v>
      </c>
      <c r="I206" s="2" t="s">
        <v>203</v>
      </c>
      <c r="J206" s="2" t="s">
        <v>152</v>
      </c>
      <c r="K206" s="2" t="s">
        <v>112</v>
      </c>
      <c r="L206" s="2"/>
      <c r="M206" s="63" t="s">
        <v>190</v>
      </c>
      <c r="N206" s="63" t="s">
        <v>190</v>
      </c>
      <c r="O206" s="64" t="s">
        <v>190</v>
      </c>
      <c r="P206" s="2" t="s">
        <v>40</v>
      </c>
      <c r="Q206" s="2">
        <v>96</v>
      </c>
      <c r="R206" s="2" t="s">
        <v>116</v>
      </c>
      <c r="S206" s="2" t="s">
        <v>48</v>
      </c>
      <c r="T206" s="2"/>
      <c r="U206" s="2">
        <v>160</v>
      </c>
      <c r="V206" s="2" t="s">
        <v>17</v>
      </c>
      <c r="W206" s="2">
        <f>VLOOKUP(V206,Tables!$M$4:$N$7,2,FALSE)</f>
        <v>1</v>
      </c>
      <c r="X206" s="2">
        <f t="shared" si="406"/>
        <v>160</v>
      </c>
      <c r="Y206" s="2"/>
      <c r="Z206" s="2" t="str">
        <f t="shared" si="407"/>
        <v>LC50</v>
      </c>
      <c r="AA206" s="2">
        <f>VLOOKUP(Z206,Tables!C$5:D$21,2,FALSE)</f>
        <v>5</v>
      </c>
      <c r="AB206" s="2">
        <f t="shared" si="408"/>
        <v>32</v>
      </c>
      <c r="AC206" s="2" t="str">
        <f t="shared" si="409"/>
        <v>Acute</v>
      </c>
      <c r="AD206" s="2">
        <f>VLOOKUP(AC206,Tables!C$24:D$25,2,FALSE)</f>
        <v>2</v>
      </c>
      <c r="AE206" s="2">
        <f t="shared" si="410"/>
        <v>16</v>
      </c>
      <c r="AF206" s="7"/>
      <c r="AG206" s="8" t="str">
        <f t="shared" si="411"/>
        <v>Gammarus lacustris</v>
      </c>
      <c r="AH206" s="2" t="str">
        <f t="shared" si="412"/>
        <v>LC50</v>
      </c>
      <c r="AI206" s="2" t="str">
        <f t="shared" si="413"/>
        <v>Acute</v>
      </c>
      <c r="AJ206" s="2"/>
      <c r="AK206" s="2">
        <f>VLOOKUP(SUM(AA206,AD206),Tables!J$5:K$10,2,FALSE)</f>
        <v>4</v>
      </c>
      <c r="AL206" s="65" t="str">
        <f t="shared" si="414"/>
        <v>YES!!!</v>
      </c>
      <c r="AM206" s="3" t="str">
        <f t="shared" si="415"/>
        <v>Mortality</v>
      </c>
      <c r="AN206" s="2" t="s">
        <v>118</v>
      </c>
      <c r="AO206" s="2" t="str">
        <f t="shared" si="416"/>
        <v>96 Hour</v>
      </c>
      <c r="AP206" s="2" t="s">
        <v>318</v>
      </c>
      <c r="AQ206" s="2"/>
      <c r="AR206" s="2">
        <f t="shared" si="417"/>
        <v>16</v>
      </c>
      <c r="AS206" s="2">
        <f t="shared" si="418"/>
        <v>16</v>
      </c>
      <c r="AT206" s="2"/>
      <c r="AU206" s="2"/>
      <c r="AV206" s="66" t="s">
        <v>120</v>
      </c>
      <c r="AW206" s="2"/>
      <c r="AX206" s="2"/>
      <c r="AY206" s="2"/>
      <c r="AZ206" s="2"/>
      <c r="BA206" s="67"/>
      <c r="BB206" s="2"/>
      <c r="BC206" s="2"/>
      <c r="BD206" s="2"/>
      <c r="BE206" s="2"/>
      <c r="BF206" s="2"/>
      <c r="BG206" s="2"/>
      <c r="BH206" s="2"/>
      <c r="BI206" s="75"/>
      <c r="BJ206" s="69"/>
      <c r="BK206" s="2"/>
      <c r="BL206" s="111"/>
      <c r="BM206" s="115"/>
      <c r="BN206" s="111"/>
      <c r="BO206" s="111"/>
      <c r="BP206" s="111"/>
      <c r="BQ206" s="111"/>
      <c r="BR206" s="111"/>
      <c r="BS206" s="111"/>
      <c r="BT206" s="111"/>
      <c r="BU206" s="113"/>
      <c r="BV206" s="3"/>
      <c r="BW206" s="3"/>
      <c r="BX206" s="3"/>
      <c r="BY206" s="3"/>
      <c r="BZ206" s="3"/>
      <c r="CA206" s="3"/>
      <c r="CB206" s="3"/>
      <c r="CC206" s="3"/>
      <c r="CD206" s="3"/>
      <c r="CE206" s="3"/>
      <c r="CF206" s="3"/>
      <c r="CG206" s="3"/>
    </row>
    <row r="207" spans="1:85" ht="14.25" customHeight="1" thickTop="1" thickBot="1" x14ac:dyDescent="0.3">
      <c r="A207" s="7"/>
      <c r="B207" s="7"/>
      <c r="C207" s="7"/>
      <c r="D207" s="70"/>
      <c r="E207" s="7"/>
      <c r="F207" s="71"/>
      <c r="G207" s="7"/>
      <c r="H207" s="7"/>
      <c r="I207" s="7"/>
      <c r="J207" s="7"/>
      <c r="K207" s="7"/>
      <c r="L207" s="7"/>
      <c r="M207" s="72"/>
      <c r="N207" s="72"/>
      <c r="O207" s="7"/>
      <c r="P207" s="7"/>
      <c r="Q207" s="7"/>
      <c r="R207" s="7"/>
      <c r="S207" s="7"/>
      <c r="T207" s="73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4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2"/>
      <c r="AW207" s="75"/>
      <c r="AX207" s="75"/>
      <c r="AY207" s="75"/>
      <c r="AZ207" s="76"/>
      <c r="BA207" s="77"/>
      <c r="BB207" s="7"/>
      <c r="BC207" s="7"/>
      <c r="BD207" s="7"/>
      <c r="BE207" s="7"/>
      <c r="BF207" s="7"/>
      <c r="BG207" s="7"/>
      <c r="BH207" s="7"/>
      <c r="BI207" s="3"/>
      <c r="BJ207" s="69"/>
      <c r="BK207" s="2"/>
      <c r="BL207" s="111"/>
      <c r="BM207" s="115"/>
      <c r="BN207" s="111"/>
      <c r="BO207" s="111"/>
      <c r="BP207" s="111"/>
      <c r="BQ207" s="111"/>
      <c r="BR207" s="111"/>
      <c r="BS207" s="111"/>
      <c r="BT207" s="111"/>
      <c r="BU207" s="113"/>
      <c r="BV207" s="3"/>
      <c r="BW207" s="3"/>
      <c r="BX207" s="3"/>
      <c r="BY207" s="3"/>
      <c r="BZ207" s="3"/>
      <c r="CA207" s="3"/>
      <c r="CB207" s="3"/>
      <c r="CC207" s="3"/>
      <c r="CD207" s="3"/>
      <c r="CE207" s="3"/>
      <c r="CF207" s="3"/>
      <c r="CG207" s="3"/>
    </row>
    <row r="208" spans="1:85" ht="14.25" customHeight="1" thickTop="1" thickBot="1" x14ac:dyDescent="0.3">
      <c r="A208" s="2" t="s">
        <v>446</v>
      </c>
      <c r="B208" s="2" t="s">
        <v>463</v>
      </c>
      <c r="C208" s="2"/>
      <c r="D208" s="2"/>
      <c r="E208" s="2" t="s">
        <v>121</v>
      </c>
      <c r="F208" s="62" t="s">
        <v>233</v>
      </c>
      <c r="G208" s="2" t="s">
        <v>108</v>
      </c>
      <c r="H208" s="2" t="s">
        <v>109</v>
      </c>
      <c r="I208" s="2" t="s">
        <v>110</v>
      </c>
      <c r="J208" s="2" t="s">
        <v>111</v>
      </c>
      <c r="K208" s="2" t="s">
        <v>268</v>
      </c>
      <c r="L208" s="2"/>
      <c r="M208" s="63" t="s">
        <v>128</v>
      </c>
      <c r="N208" s="63" t="s">
        <v>129</v>
      </c>
      <c r="O208" s="64" t="s">
        <v>130</v>
      </c>
      <c r="P208" s="2" t="s">
        <v>38</v>
      </c>
      <c r="Q208" s="2">
        <v>96</v>
      </c>
      <c r="R208" s="2" t="s">
        <v>116</v>
      </c>
      <c r="S208" s="2" t="s">
        <v>47</v>
      </c>
      <c r="T208" s="2"/>
      <c r="U208" s="2">
        <v>448</v>
      </c>
      <c r="V208" s="2" t="s">
        <v>17</v>
      </c>
      <c r="W208" s="2">
        <f>VLOOKUP(V208,Tables!$M$4:$N$7,2,FALSE)</f>
        <v>1</v>
      </c>
      <c r="X208" s="2">
        <f>U208*W208</f>
        <v>448</v>
      </c>
      <c r="Y208" s="2"/>
      <c r="Z208" s="2" t="str">
        <f>P208</f>
        <v>EC50</v>
      </c>
      <c r="AA208" s="2">
        <f>VLOOKUP(Z208,Tables!C$5:D$21,2,FALSE)</f>
        <v>5</v>
      </c>
      <c r="AB208" s="2">
        <f>X208/AA208</f>
        <v>89.6</v>
      </c>
      <c r="AC208" s="2" t="str">
        <f>S208</f>
        <v>Chronic</v>
      </c>
      <c r="AD208" s="2">
        <f>VLOOKUP(AC208,Tables!C$24:D$25,2,FALSE)</f>
        <v>1</v>
      </c>
      <c r="AE208" s="2">
        <f>AB208/AD208</f>
        <v>89.6</v>
      </c>
      <c r="AF208" s="7"/>
      <c r="AG208" s="8" t="str">
        <f>F208</f>
        <v>Gomphonema clavatum</v>
      </c>
      <c r="AH208" s="2" t="str">
        <f>P208</f>
        <v>EC50</v>
      </c>
      <c r="AI208" s="2" t="str">
        <f>S208</f>
        <v>Chronic</v>
      </c>
      <c r="AJ208" s="2"/>
      <c r="AK208" s="2">
        <f>VLOOKUP(SUM(AA208,AD208),Tables!J$5:K$10,2,FALSE)</f>
        <v>2</v>
      </c>
      <c r="AL208" s="65" t="str">
        <f>IF(AK208=MIN($AK$208),"YES!!!","Reject")</f>
        <v>YES!!!</v>
      </c>
      <c r="AM208" s="3" t="str">
        <f>O208</f>
        <v>Chlorophyll-a fluorescence</v>
      </c>
      <c r="AN208" s="2" t="s">
        <v>118</v>
      </c>
      <c r="AO208" s="2" t="str">
        <f>CONCATENATE(Q208," ",R208)</f>
        <v>96 Hour</v>
      </c>
      <c r="AP208" s="2" t="s">
        <v>119</v>
      </c>
      <c r="AQ208" s="2"/>
      <c r="AR208" s="2">
        <f>AE208</f>
        <v>89.6</v>
      </c>
      <c r="AS208" s="2">
        <f>GEOMEAN(AR208)</f>
        <v>89.6</v>
      </c>
      <c r="AT208" s="3">
        <f t="shared" ref="AT208:AU208" si="420">MIN(AS208)</f>
        <v>89.6</v>
      </c>
      <c r="AU208" s="3">
        <f t="shared" si="420"/>
        <v>89.6</v>
      </c>
      <c r="AV208" s="66" t="s">
        <v>120</v>
      </c>
      <c r="AW208" s="2"/>
      <c r="AX208" s="2"/>
      <c r="AY208" s="2"/>
      <c r="AZ208" s="2" t="str">
        <f>I208</f>
        <v>Microalgae</v>
      </c>
      <c r="BA208" s="67" t="str">
        <f t="shared" ref="BA208:BC208" si="421">F208</f>
        <v>Gomphonema clavatum</v>
      </c>
      <c r="BB208" s="2" t="str">
        <f t="shared" si="421"/>
        <v>Bacillariophyta</v>
      </c>
      <c r="BC208" s="2" t="str">
        <f t="shared" si="421"/>
        <v>Bacillariophyceae</v>
      </c>
      <c r="BD208" s="2" t="str">
        <f>J208</f>
        <v>Phototroph</v>
      </c>
      <c r="BE208" s="2">
        <f>AK208</f>
        <v>2</v>
      </c>
      <c r="BF208" s="2">
        <f>AU208</f>
        <v>89.6</v>
      </c>
      <c r="BG208" s="66" t="s">
        <v>120</v>
      </c>
      <c r="BH208" s="66" t="s">
        <v>120</v>
      </c>
      <c r="BI208" s="2"/>
      <c r="BJ208" s="2"/>
      <c r="BK208" s="2"/>
      <c r="BL208" s="111"/>
      <c r="BM208" s="115"/>
      <c r="BN208" s="111"/>
      <c r="BO208" s="111"/>
      <c r="BP208" s="111"/>
      <c r="BQ208" s="111"/>
      <c r="BR208" s="111"/>
      <c r="BS208" s="111"/>
      <c r="BT208" s="111"/>
      <c r="BU208" s="113"/>
      <c r="BV208" s="3"/>
      <c r="BW208" s="3"/>
      <c r="BX208" s="3"/>
      <c r="BY208" s="3"/>
      <c r="BZ208" s="3"/>
      <c r="CA208" s="3"/>
      <c r="CB208" s="3"/>
      <c r="CC208" s="3"/>
      <c r="CD208" s="3"/>
      <c r="CE208" s="3"/>
      <c r="CF208" s="3"/>
      <c r="CG208" s="3"/>
    </row>
    <row r="209" spans="1:85" ht="14.25" customHeight="1" thickTop="1" thickBot="1" x14ac:dyDescent="0.3">
      <c r="A209" s="7"/>
      <c r="B209" s="7"/>
      <c r="C209" s="7"/>
      <c r="D209" s="70"/>
      <c r="E209" s="7"/>
      <c r="F209" s="71"/>
      <c r="G209" s="7"/>
      <c r="H209" s="7"/>
      <c r="I209" s="7"/>
      <c r="J209" s="7"/>
      <c r="K209" s="7"/>
      <c r="L209" s="7"/>
      <c r="M209" s="72"/>
      <c r="N209" s="72"/>
      <c r="O209" s="7"/>
      <c r="P209" s="7"/>
      <c r="Q209" s="7"/>
      <c r="R209" s="7"/>
      <c r="S209" s="7"/>
      <c r="T209" s="73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4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2"/>
      <c r="AW209" s="75"/>
      <c r="AX209" s="75"/>
      <c r="AY209" s="75"/>
      <c r="AZ209" s="76"/>
      <c r="BA209" s="77"/>
      <c r="BB209" s="7"/>
      <c r="BC209" s="7"/>
      <c r="BD209" s="7"/>
      <c r="BE209" s="7"/>
      <c r="BF209" s="7"/>
      <c r="BG209" s="7"/>
      <c r="BH209" s="7"/>
      <c r="BI209" s="69"/>
      <c r="BJ209" s="2"/>
      <c r="BK209" s="2"/>
      <c r="BL209" s="111"/>
      <c r="BM209" s="115"/>
      <c r="BN209" s="111"/>
      <c r="BO209" s="111"/>
      <c r="BP209" s="111"/>
      <c r="BQ209" s="111"/>
      <c r="BR209" s="111"/>
      <c r="BS209" s="111"/>
      <c r="BT209" s="111"/>
      <c r="BU209" s="113"/>
      <c r="BV209" s="3"/>
      <c r="BW209" s="3"/>
      <c r="BX209" s="3"/>
      <c r="BY209" s="3"/>
      <c r="BZ209" s="3"/>
      <c r="CA209" s="3"/>
      <c r="CB209" s="3"/>
      <c r="CC209" s="3"/>
      <c r="CD209" s="3"/>
      <c r="CE209" s="3"/>
      <c r="CF209" s="3"/>
      <c r="CG209" s="3"/>
    </row>
    <row r="210" spans="1:85" ht="14.25" customHeight="1" thickTop="1" thickBot="1" x14ac:dyDescent="0.3">
      <c r="A210" s="2" t="s">
        <v>126</v>
      </c>
      <c r="B210" s="2" t="s">
        <v>464</v>
      </c>
      <c r="C210" s="5" t="s">
        <v>652</v>
      </c>
      <c r="D210" s="91" t="s">
        <v>653</v>
      </c>
      <c r="E210" s="2" t="s">
        <v>121</v>
      </c>
      <c r="F210" s="62" t="s">
        <v>163</v>
      </c>
      <c r="G210" s="2" t="s">
        <v>108</v>
      </c>
      <c r="H210" s="2" t="s">
        <v>109</v>
      </c>
      <c r="I210" s="2" t="s">
        <v>110</v>
      </c>
      <c r="J210" s="2" t="s">
        <v>111</v>
      </c>
      <c r="K210" s="2" t="s">
        <v>112</v>
      </c>
      <c r="L210" s="2"/>
      <c r="M210" s="63" t="s">
        <v>139</v>
      </c>
      <c r="N210" s="63" t="s">
        <v>129</v>
      </c>
      <c r="O210" s="64" t="s">
        <v>140</v>
      </c>
      <c r="P210" s="2" t="s">
        <v>38</v>
      </c>
      <c r="Q210" s="2">
        <v>96</v>
      </c>
      <c r="R210" s="2" t="s">
        <v>116</v>
      </c>
      <c r="S210" s="2" t="s">
        <v>47</v>
      </c>
      <c r="T210" s="2"/>
      <c r="U210" s="2">
        <v>1423</v>
      </c>
      <c r="V210" s="2" t="s">
        <v>17</v>
      </c>
      <c r="W210" s="2">
        <f>VLOOKUP(V210,Tables!$M$4:$N$7,2,FALSE)</f>
        <v>1</v>
      </c>
      <c r="X210" s="2">
        <f t="shared" ref="X210:X215" si="422">U210*W210</f>
        <v>1423</v>
      </c>
      <c r="Y210" s="2"/>
      <c r="Z210" s="2" t="str">
        <f t="shared" ref="Z210:Z215" si="423">P210</f>
        <v>EC50</v>
      </c>
      <c r="AA210" s="2">
        <f>VLOOKUP(Z210,Tables!C$5:D$21,2,FALSE)</f>
        <v>5</v>
      </c>
      <c r="AB210" s="2">
        <f t="shared" ref="AB210:AB215" si="424">X210/AA210</f>
        <v>284.60000000000002</v>
      </c>
      <c r="AC210" s="2" t="str">
        <f t="shared" ref="AC210:AC215" si="425">S210</f>
        <v>Chronic</v>
      </c>
      <c r="AD210" s="2">
        <f>VLOOKUP(AC210,Tables!C$24:D$25,2,FALSE)</f>
        <v>1</v>
      </c>
      <c r="AE210" s="2">
        <f t="shared" ref="AE210:AE215" si="426">AB210/AD210</f>
        <v>284.60000000000002</v>
      </c>
      <c r="AF210" s="7"/>
      <c r="AG210" s="8" t="str">
        <f t="shared" ref="AG210" si="427">F210</f>
        <v>Gomphonema parvulum</v>
      </c>
      <c r="AH210" s="2" t="str">
        <f t="shared" ref="AH210" si="428">P210</f>
        <v>EC50</v>
      </c>
      <c r="AI210" s="2" t="str">
        <f t="shared" ref="AI210" si="429">S210</f>
        <v>Chronic</v>
      </c>
      <c r="AJ210" s="2"/>
      <c r="AK210" s="2">
        <f>VLOOKUP(SUM(AA210,AD210),Tables!J$5:K$10,2,FALSE)</f>
        <v>2</v>
      </c>
      <c r="AL210" s="65" t="str">
        <f>IF(AK210=MIN($AK$210:$AK$215),"YES!!!","Reject")</f>
        <v>Reject</v>
      </c>
      <c r="AM210" s="2"/>
      <c r="AN210" s="2"/>
      <c r="AO210" s="2"/>
      <c r="AP210" s="2"/>
      <c r="AQ210" s="2"/>
      <c r="AR210" s="2"/>
      <c r="AS210" s="2"/>
      <c r="AT210" s="2"/>
      <c r="AU210" s="2"/>
      <c r="AV210" s="66" t="s">
        <v>120</v>
      </c>
      <c r="AW210" s="2"/>
      <c r="AX210" s="2"/>
      <c r="AY210" s="2"/>
      <c r="AZ210" s="2"/>
      <c r="BA210" s="67"/>
      <c r="BB210" s="2"/>
      <c r="BC210" s="2"/>
      <c r="BD210" s="2"/>
      <c r="BE210" s="2"/>
      <c r="BF210" s="2"/>
      <c r="BG210" s="2"/>
      <c r="BH210" s="2"/>
      <c r="BI210" s="69"/>
      <c r="BJ210" s="75"/>
      <c r="BK210" s="2"/>
      <c r="BL210" s="111"/>
      <c r="BM210" s="115"/>
      <c r="BN210" s="111"/>
      <c r="BO210" s="111"/>
      <c r="BP210" s="111"/>
      <c r="BQ210" s="111"/>
      <c r="BR210" s="111"/>
      <c r="BS210" s="111"/>
      <c r="BT210" s="111"/>
      <c r="BU210" s="113"/>
      <c r="BV210" s="3"/>
      <c r="BW210" s="3"/>
      <c r="BX210" s="3"/>
      <c r="BY210" s="3"/>
      <c r="BZ210" s="3"/>
      <c r="CA210" s="3"/>
      <c r="CB210" s="3"/>
      <c r="CC210" s="3"/>
      <c r="CD210" s="3"/>
      <c r="CE210" s="3"/>
      <c r="CF210" s="3"/>
      <c r="CG210" s="3"/>
    </row>
    <row r="211" spans="1:85" ht="14.25" customHeight="1" thickTop="1" thickBot="1" x14ac:dyDescent="0.3">
      <c r="A211" s="2" t="s">
        <v>126</v>
      </c>
      <c r="B211" s="2" t="s">
        <v>655</v>
      </c>
      <c r="C211" s="5" t="s">
        <v>652</v>
      </c>
      <c r="D211" s="129" t="s">
        <v>654</v>
      </c>
      <c r="E211" s="2" t="s">
        <v>121</v>
      </c>
      <c r="F211" s="62" t="s">
        <v>163</v>
      </c>
      <c r="G211" s="2" t="s">
        <v>108</v>
      </c>
      <c r="H211" s="2" t="s">
        <v>109</v>
      </c>
      <c r="I211" s="2" t="s">
        <v>110</v>
      </c>
      <c r="J211" s="2" t="s">
        <v>111</v>
      </c>
      <c r="K211" s="2" t="s">
        <v>112</v>
      </c>
      <c r="L211" s="2"/>
      <c r="M211" s="63" t="s">
        <v>139</v>
      </c>
      <c r="N211" s="63" t="s">
        <v>129</v>
      </c>
      <c r="O211" s="64" t="s">
        <v>140</v>
      </c>
      <c r="P211" s="2" t="s">
        <v>38</v>
      </c>
      <c r="Q211" s="2">
        <v>96</v>
      </c>
      <c r="R211" s="2" t="s">
        <v>116</v>
      </c>
      <c r="S211" s="2" t="s">
        <v>47</v>
      </c>
      <c r="T211" s="2"/>
      <c r="U211" s="2">
        <v>2255</v>
      </c>
      <c r="V211" s="2" t="s">
        <v>17</v>
      </c>
      <c r="W211" s="84">
        <f>VLOOKUP(V211,Tables!$M$4:$N$7,2,FALSE)</f>
        <v>1</v>
      </c>
      <c r="X211" s="84">
        <f t="shared" si="422"/>
        <v>2255</v>
      </c>
      <c r="Y211" s="84"/>
      <c r="Z211" s="84" t="str">
        <f t="shared" si="423"/>
        <v>EC50</v>
      </c>
      <c r="AA211" s="84">
        <f>VLOOKUP(Z211,Tables!C$5:D$21,2,FALSE)</f>
        <v>5</v>
      </c>
      <c r="AB211" s="84">
        <f t="shared" si="424"/>
        <v>451</v>
      </c>
      <c r="AC211" s="84" t="str">
        <f t="shared" si="425"/>
        <v>Chronic</v>
      </c>
      <c r="AD211" s="84">
        <f>VLOOKUP(AC211,Tables!C$24:D$25,2,FALSE)</f>
        <v>1</v>
      </c>
      <c r="AE211" s="84">
        <f t="shared" si="426"/>
        <v>451</v>
      </c>
      <c r="AF211" s="7"/>
      <c r="AG211" s="85" t="str">
        <f t="shared" ref="AG211:AG215" si="430">F211</f>
        <v>Gomphonema parvulum</v>
      </c>
      <c r="AH211" s="84" t="str">
        <f t="shared" ref="AH211:AH215" si="431">P211</f>
        <v>EC50</v>
      </c>
      <c r="AI211" s="84" t="str">
        <f t="shared" ref="AI211:AI215" si="432">S211</f>
        <v>Chronic</v>
      </c>
      <c r="AJ211" s="84"/>
      <c r="AK211" s="84">
        <f>VLOOKUP(SUM(AA211,AD211),Tables!J$5:K$10,2,FALSE)</f>
        <v>2</v>
      </c>
      <c r="AL211" s="65" t="str">
        <f t="shared" ref="AL211:AL215" si="433">IF(AK211=MIN($AK$210:$AK$215),"YES!!!","Reject")</f>
        <v>Reject</v>
      </c>
      <c r="AM211" s="135" t="s">
        <v>656</v>
      </c>
      <c r="AN211" s="2"/>
      <c r="AO211" s="2"/>
      <c r="AP211" s="2"/>
      <c r="AQ211" s="2"/>
      <c r="AR211" s="2"/>
      <c r="AS211" s="2"/>
      <c r="AT211" s="2"/>
      <c r="AU211" s="2"/>
      <c r="AV211" s="110"/>
      <c r="AW211" s="2"/>
      <c r="AX211" s="2"/>
      <c r="AY211" s="2"/>
      <c r="AZ211" s="2"/>
      <c r="BA211" s="67"/>
      <c r="BB211" s="2"/>
      <c r="BC211" s="2"/>
      <c r="BD211" s="2"/>
      <c r="BE211" s="2"/>
      <c r="BF211" s="2"/>
      <c r="BG211" s="2"/>
      <c r="BH211" s="2"/>
      <c r="BI211" s="2"/>
      <c r="BJ211" s="69"/>
      <c r="BK211" s="2"/>
      <c r="BL211" s="111"/>
      <c r="BM211" s="115"/>
      <c r="BN211" s="111"/>
      <c r="BO211" s="111"/>
      <c r="BP211" s="111"/>
      <c r="BQ211" s="111"/>
      <c r="BR211" s="111"/>
      <c r="BS211" s="111"/>
      <c r="BT211" s="111"/>
      <c r="BU211" s="113"/>
      <c r="BV211" s="3"/>
      <c r="BW211" s="3"/>
      <c r="BX211" s="3"/>
      <c r="BY211" s="3"/>
      <c r="BZ211" s="3"/>
      <c r="CA211" s="3"/>
      <c r="CB211" s="3"/>
      <c r="CC211" s="3"/>
      <c r="CD211" s="3"/>
      <c r="CE211" s="3"/>
      <c r="CF211" s="3"/>
      <c r="CG211" s="3"/>
    </row>
    <row r="212" spans="1:85" ht="14.25" customHeight="1" thickTop="1" thickBot="1" x14ac:dyDescent="0.3">
      <c r="A212" s="2" t="s">
        <v>126</v>
      </c>
      <c r="B212" s="2" t="s">
        <v>465</v>
      </c>
      <c r="C212" s="5" t="s">
        <v>652</v>
      </c>
      <c r="D212" s="91" t="s">
        <v>653</v>
      </c>
      <c r="E212" s="2" t="s">
        <v>121</v>
      </c>
      <c r="F212" s="62" t="s">
        <v>163</v>
      </c>
      <c r="G212" s="2" t="s">
        <v>108</v>
      </c>
      <c r="H212" s="2" t="s">
        <v>109</v>
      </c>
      <c r="I212" s="2" t="s">
        <v>110</v>
      </c>
      <c r="J212" s="2" t="s">
        <v>111</v>
      </c>
      <c r="K212" s="2" t="s">
        <v>112</v>
      </c>
      <c r="L212" s="2"/>
      <c r="M212" s="63" t="s">
        <v>139</v>
      </c>
      <c r="N212" s="63" t="s">
        <v>129</v>
      </c>
      <c r="O212" s="64" t="s">
        <v>140</v>
      </c>
      <c r="P212" s="2" t="s">
        <v>14</v>
      </c>
      <c r="Q212" s="2">
        <v>96</v>
      </c>
      <c r="R212" s="2" t="s">
        <v>116</v>
      </c>
      <c r="S212" s="2" t="s">
        <v>47</v>
      </c>
      <c r="T212" s="2"/>
      <c r="U212" s="2">
        <v>53</v>
      </c>
      <c r="V212" s="2" t="s">
        <v>17</v>
      </c>
      <c r="W212" s="2">
        <f>VLOOKUP(V212,Tables!$M$4:$N$7,2,FALSE)</f>
        <v>1</v>
      </c>
      <c r="X212" s="2">
        <f t="shared" si="422"/>
        <v>53</v>
      </c>
      <c r="Y212" s="2"/>
      <c r="Z212" s="2" t="str">
        <f t="shared" si="423"/>
        <v>EC10</v>
      </c>
      <c r="AA212" s="2">
        <f>VLOOKUP(Z212,Tables!C$5:D$21,2,FALSE)</f>
        <v>1</v>
      </c>
      <c r="AB212" s="2">
        <f t="shared" si="424"/>
        <v>53</v>
      </c>
      <c r="AC212" s="2" t="str">
        <f t="shared" si="425"/>
        <v>Chronic</v>
      </c>
      <c r="AD212" s="2">
        <f>VLOOKUP(AC212,Tables!C$24:D$25,2,FALSE)</f>
        <v>1</v>
      </c>
      <c r="AE212" s="2">
        <f t="shared" si="426"/>
        <v>53</v>
      </c>
      <c r="AF212" s="7"/>
      <c r="AG212" s="8" t="str">
        <f t="shared" si="430"/>
        <v>Gomphonema parvulum</v>
      </c>
      <c r="AH212" s="2" t="str">
        <f t="shared" si="431"/>
        <v>EC10</v>
      </c>
      <c r="AI212" s="2" t="str">
        <f t="shared" si="432"/>
        <v>Chronic</v>
      </c>
      <c r="AJ212" s="2"/>
      <c r="AK212" s="2">
        <f>VLOOKUP(SUM(AA212,AD212),Tables!J$5:K$10,2,FALSE)</f>
        <v>1</v>
      </c>
      <c r="AL212" s="65" t="str">
        <f t="shared" si="433"/>
        <v>YES!!!</v>
      </c>
      <c r="AM212" s="3" t="str">
        <f>O212</f>
        <v>Cell density</v>
      </c>
      <c r="AN212" s="2" t="s">
        <v>118</v>
      </c>
      <c r="AO212" s="2" t="str">
        <f>CONCATENATE(Q212," ",R212)</f>
        <v>96 Hour</v>
      </c>
      <c r="AP212" s="2" t="s">
        <v>119</v>
      </c>
      <c r="AQ212" s="2"/>
      <c r="AR212" s="2">
        <f>AE212</f>
        <v>53</v>
      </c>
      <c r="AS212" s="69">
        <f>GEOMEAN(AR212:AR215)</f>
        <v>365.12872672319656</v>
      </c>
      <c r="AT212" s="80">
        <f>MIN(AS212)</f>
        <v>365.12872672319656</v>
      </c>
      <c r="AU212" s="80">
        <f>MIN(AT212:AT215)</f>
        <v>365.12872672319656</v>
      </c>
      <c r="AV212" s="66" t="s">
        <v>120</v>
      </c>
      <c r="AW212" s="2"/>
      <c r="AX212" s="2"/>
      <c r="AY212" s="2"/>
      <c r="AZ212" s="2" t="str">
        <f>I212</f>
        <v>Microalgae</v>
      </c>
      <c r="BA212" s="67" t="str">
        <f t="shared" ref="BA212:BC212" si="434">F212</f>
        <v>Gomphonema parvulum</v>
      </c>
      <c r="BB212" s="2" t="str">
        <f t="shared" si="434"/>
        <v>Bacillariophyta</v>
      </c>
      <c r="BC212" s="2" t="str">
        <f t="shared" si="434"/>
        <v>Bacillariophyceae</v>
      </c>
      <c r="BD212" s="2" t="str">
        <f>J212</f>
        <v>Phototroph</v>
      </c>
      <c r="BE212" s="2">
        <f>AK212</f>
        <v>1</v>
      </c>
      <c r="BF212" s="69">
        <f>AU212</f>
        <v>365.12872672319656</v>
      </c>
      <c r="BG212" s="66" t="s">
        <v>120</v>
      </c>
      <c r="BH212" s="66" t="s">
        <v>120</v>
      </c>
      <c r="BI212" s="2"/>
      <c r="BJ212" s="88"/>
      <c r="BK212" s="2"/>
      <c r="BL212" s="111"/>
      <c r="BM212" s="115"/>
      <c r="BN212" s="111"/>
      <c r="BO212" s="111"/>
      <c r="BP212" s="111"/>
      <c r="BQ212" s="111"/>
      <c r="BR212" s="111"/>
      <c r="BS212" s="111"/>
      <c r="BT212" s="111"/>
      <c r="BU212" s="113"/>
      <c r="BV212" s="3"/>
      <c r="BW212" s="3"/>
      <c r="BX212" s="3"/>
      <c r="BY212" s="3"/>
      <c r="BZ212" s="3"/>
      <c r="CA212" s="3"/>
      <c r="CB212" s="3"/>
      <c r="CC212" s="3"/>
      <c r="CD212" s="3"/>
      <c r="CE212" s="3"/>
      <c r="CF212" s="3"/>
      <c r="CG212" s="3"/>
    </row>
    <row r="213" spans="1:85" ht="14.25" customHeight="1" thickTop="1" thickBot="1" x14ac:dyDescent="0.3">
      <c r="A213" s="2" t="s">
        <v>126</v>
      </c>
      <c r="B213" s="2" t="s">
        <v>655</v>
      </c>
      <c r="C213" s="5" t="s">
        <v>652</v>
      </c>
      <c r="D213" s="129" t="s">
        <v>654</v>
      </c>
      <c r="E213" s="2" t="s">
        <v>121</v>
      </c>
      <c r="F213" s="62" t="s">
        <v>163</v>
      </c>
      <c r="G213" s="2" t="s">
        <v>108</v>
      </c>
      <c r="H213" s="2" t="s">
        <v>109</v>
      </c>
      <c r="I213" s="2" t="s">
        <v>110</v>
      </c>
      <c r="J213" s="2" t="s">
        <v>111</v>
      </c>
      <c r="K213" s="2" t="s">
        <v>112</v>
      </c>
      <c r="L213" s="2"/>
      <c r="M213" s="63" t="s">
        <v>139</v>
      </c>
      <c r="N213" s="63" t="s">
        <v>129</v>
      </c>
      <c r="O213" s="64" t="s">
        <v>140</v>
      </c>
      <c r="P213" s="2" t="s">
        <v>14</v>
      </c>
      <c r="Q213" s="2">
        <v>96</v>
      </c>
      <c r="R213" s="2" t="s">
        <v>116</v>
      </c>
      <c r="S213" s="2" t="s">
        <v>47</v>
      </c>
      <c r="T213" s="2"/>
      <c r="U213" s="2">
        <v>1016</v>
      </c>
      <c r="V213" s="2" t="s">
        <v>17</v>
      </c>
      <c r="W213" s="2">
        <f>VLOOKUP(V213,Tables!$M$4:$N$7,2,FALSE)</f>
        <v>1</v>
      </c>
      <c r="X213" s="2">
        <f t="shared" si="422"/>
        <v>1016</v>
      </c>
      <c r="Y213" s="2"/>
      <c r="Z213" s="2" t="str">
        <f t="shared" si="423"/>
        <v>EC10</v>
      </c>
      <c r="AA213" s="2">
        <f>VLOOKUP(Z213,Tables!C$5:D$21,2,FALSE)</f>
        <v>1</v>
      </c>
      <c r="AB213" s="2">
        <f t="shared" si="424"/>
        <v>1016</v>
      </c>
      <c r="AC213" s="2" t="str">
        <f t="shared" si="425"/>
        <v>Chronic</v>
      </c>
      <c r="AD213" s="2">
        <f>VLOOKUP(AC213,Tables!C$24:D$25,2,FALSE)</f>
        <v>1</v>
      </c>
      <c r="AE213" s="2">
        <f t="shared" si="426"/>
        <v>1016</v>
      </c>
      <c r="AF213" s="7"/>
      <c r="AG213" s="8" t="str">
        <f t="shared" si="430"/>
        <v>Gomphonema parvulum</v>
      </c>
      <c r="AH213" s="2" t="str">
        <f t="shared" si="431"/>
        <v>EC10</v>
      </c>
      <c r="AI213" s="2" t="str">
        <f t="shared" si="432"/>
        <v>Chronic</v>
      </c>
      <c r="AJ213" s="2"/>
      <c r="AK213" s="2">
        <f>VLOOKUP(SUM(AA213,AD213),Tables!J$5:K$10,2,FALSE)</f>
        <v>1</v>
      </c>
      <c r="AL213" s="65" t="str">
        <f t="shared" si="433"/>
        <v>YES!!!</v>
      </c>
      <c r="AM213" s="3" t="str">
        <f>O213</f>
        <v>Cell density</v>
      </c>
      <c r="AN213" s="2" t="s">
        <v>118</v>
      </c>
      <c r="AO213" s="2" t="str">
        <f>CONCATENATE(Q213," ",R213)</f>
        <v>96 Hour</v>
      </c>
      <c r="AP213" s="2" t="s">
        <v>119</v>
      </c>
      <c r="AQ213" s="2"/>
      <c r="AR213" s="2">
        <f>AE213</f>
        <v>1016</v>
      </c>
      <c r="AS213" s="69"/>
      <c r="AT213" s="80"/>
      <c r="AU213" s="80"/>
      <c r="AV213" s="110"/>
      <c r="AW213" s="2"/>
      <c r="AX213" s="2"/>
      <c r="AY213" s="2"/>
      <c r="AZ213" s="2"/>
      <c r="BA213" s="67"/>
      <c r="BB213" s="2"/>
      <c r="BC213" s="2"/>
      <c r="BD213" s="2"/>
      <c r="BE213" s="2"/>
      <c r="BF213" s="69"/>
      <c r="BG213" s="110"/>
      <c r="BH213" s="110"/>
      <c r="BI213" s="75"/>
      <c r="BJ213" s="2"/>
      <c r="BK213" s="2"/>
      <c r="BL213" s="111"/>
      <c r="BM213" s="115"/>
      <c r="BN213" s="111"/>
      <c r="BO213" s="111"/>
      <c r="BP213" s="111"/>
      <c r="BQ213" s="111"/>
      <c r="BR213" s="111"/>
      <c r="BS213" s="111"/>
      <c r="BT213" s="111"/>
      <c r="BU213" s="113"/>
      <c r="BV213" s="3"/>
      <c r="BW213" s="3"/>
      <c r="BX213" s="3"/>
      <c r="BY213" s="3"/>
      <c r="BZ213" s="3"/>
      <c r="CA213" s="3"/>
      <c r="CB213" s="3"/>
      <c r="CC213" s="3"/>
      <c r="CD213" s="3"/>
      <c r="CE213" s="3"/>
      <c r="CF213" s="3"/>
      <c r="CG213" s="3"/>
    </row>
    <row r="214" spans="1:85" ht="14.25" customHeight="1" thickTop="1" thickBot="1" x14ac:dyDescent="0.3">
      <c r="A214" s="2">
        <v>845</v>
      </c>
      <c r="B214" s="2" t="s">
        <v>466</v>
      </c>
      <c r="C214" s="128" t="s">
        <v>650</v>
      </c>
      <c r="D214" s="91" t="s">
        <v>651</v>
      </c>
      <c r="E214" s="2" t="s">
        <v>121</v>
      </c>
      <c r="F214" s="62" t="s">
        <v>163</v>
      </c>
      <c r="G214" s="2" t="s">
        <v>108</v>
      </c>
      <c r="H214" s="2" t="s">
        <v>109</v>
      </c>
      <c r="I214" s="2" t="s">
        <v>110</v>
      </c>
      <c r="J214" s="2" t="s">
        <v>111</v>
      </c>
      <c r="K214" s="2" t="s">
        <v>138</v>
      </c>
      <c r="L214" s="2"/>
      <c r="M214" s="63" t="s">
        <v>139</v>
      </c>
      <c r="N214" s="63" t="s">
        <v>129</v>
      </c>
      <c r="O214" s="64" t="s">
        <v>140</v>
      </c>
      <c r="P214" s="2" t="s">
        <v>38</v>
      </c>
      <c r="Q214" s="2">
        <v>96</v>
      </c>
      <c r="R214" s="2" t="s">
        <v>116</v>
      </c>
      <c r="S214" s="2" t="s">
        <v>47</v>
      </c>
      <c r="T214" s="2"/>
      <c r="U214" s="2">
        <v>2255</v>
      </c>
      <c r="V214" s="2" t="s">
        <v>17</v>
      </c>
      <c r="W214" s="2">
        <f>VLOOKUP(V214,Tables!$M$4:$N$7,2,FALSE)</f>
        <v>1</v>
      </c>
      <c r="X214" s="2">
        <f t="shared" si="422"/>
        <v>2255</v>
      </c>
      <c r="Y214" s="2"/>
      <c r="Z214" s="2" t="str">
        <f t="shared" si="423"/>
        <v>EC50</v>
      </c>
      <c r="AA214" s="2">
        <f>VLOOKUP(Z214,Tables!C$5:D$21,2,FALSE)</f>
        <v>5</v>
      </c>
      <c r="AB214" s="2">
        <f t="shared" si="424"/>
        <v>451</v>
      </c>
      <c r="AC214" s="2" t="str">
        <f t="shared" si="425"/>
        <v>Chronic</v>
      </c>
      <c r="AD214" s="2">
        <f>VLOOKUP(AC214,Tables!C$24:D$25,2,FALSE)</f>
        <v>1</v>
      </c>
      <c r="AE214" s="2">
        <f t="shared" si="426"/>
        <v>451</v>
      </c>
      <c r="AF214" s="7"/>
      <c r="AG214" s="8" t="str">
        <f t="shared" si="430"/>
        <v>Gomphonema parvulum</v>
      </c>
      <c r="AH214" s="2" t="str">
        <f t="shared" si="431"/>
        <v>EC50</v>
      </c>
      <c r="AI214" s="2" t="str">
        <f t="shared" si="432"/>
        <v>Chronic</v>
      </c>
      <c r="AJ214" s="2"/>
      <c r="AK214" s="2">
        <f>VLOOKUP(SUM(AA214,AD214),Tables!J$5:K$10,2,FALSE)</f>
        <v>2</v>
      </c>
      <c r="AL214" s="65" t="str">
        <f t="shared" si="433"/>
        <v>Reject</v>
      </c>
      <c r="AM214" s="2"/>
      <c r="AN214" s="2"/>
      <c r="AO214" s="2"/>
      <c r="AP214" s="2"/>
      <c r="AQ214" s="2"/>
      <c r="AR214" s="2"/>
      <c r="AS214" s="2"/>
      <c r="AT214" s="2"/>
      <c r="AU214" s="2"/>
      <c r="AV214" s="66" t="s">
        <v>120</v>
      </c>
      <c r="AW214" s="2"/>
      <c r="AX214" s="2"/>
      <c r="AY214" s="2"/>
      <c r="AZ214" s="2"/>
      <c r="BA214" s="67"/>
      <c r="BB214" s="2"/>
      <c r="BC214" s="2"/>
      <c r="BD214" s="2"/>
      <c r="BE214" s="2"/>
      <c r="BF214" s="2"/>
      <c r="BG214" s="2"/>
      <c r="BH214" s="2"/>
      <c r="BI214" s="69"/>
      <c r="BJ214" s="75"/>
      <c r="BK214" s="2"/>
      <c r="BL214" s="111"/>
      <c r="BM214" s="115"/>
      <c r="BN214" s="111"/>
      <c r="BO214" s="111"/>
      <c r="BP214" s="111"/>
      <c r="BQ214" s="111"/>
      <c r="BR214" s="111"/>
      <c r="BS214" s="111"/>
      <c r="BT214" s="111"/>
      <c r="BU214" s="113"/>
      <c r="BV214" s="3"/>
      <c r="BW214" s="3"/>
      <c r="BX214" s="3"/>
      <c r="BY214" s="3"/>
      <c r="BZ214" s="3"/>
      <c r="CA214" s="3"/>
      <c r="CB214" s="3"/>
      <c r="CC214" s="3"/>
      <c r="CD214" s="3"/>
      <c r="CE214" s="3"/>
      <c r="CF214" s="3"/>
      <c r="CG214" s="3"/>
    </row>
    <row r="215" spans="1:85" ht="14.25" customHeight="1" thickTop="1" thickBot="1" x14ac:dyDescent="0.3">
      <c r="A215" s="2">
        <v>845</v>
      </c>
      <c r="B215" s="2" t="s">
        <v>467</v>
      </c>
      <c r="C215" s="128" t="s">
        <v>650</v>
      </c>
      <c r="D215" s="91" t="s">
        <v>651</v>
      </c>
      <c r="E215" s="2" t="s">
        <v>121</v>
      </c>
      <c r="F215" s="62" t="s">
        <v>163</v>
      </c>
      <c r="G215" s="2" t="s">
        <v>108</v>
      </c>
      <c r="H215" s="2" t="s">
        <v>109</v>
      </c>
      <c r="I215" s="2" t="s">
        <v>110</v>
      </c>
      <c r="J215" s="2" t="s">
        <v>111</v>
      </c>
      <c r="K215" s="2" t="s">
        <v>138</v>
      </c>
      <c r="L215" s="2"/>
      <c r="M215" s="63" t="s">
        <v>139</v>
      </c>
      <c r="N215" s="63" t="s">
        <v>129</v>
      </c>
      <c r="O215" s="64" t="s">
        <v>140</v>
      </c>
      <c r="P215" s="2" t="s">
        <v>18</v>
      </c>
      <c r="Q215" s="2">
        <v>96</v>
      </c>
      <c r="R215" s="2" t="s">
        <v>116</v>
      </c>
      <c r="S215" s="2" t="s">
        <v>47</v>
      </c>
      <c r="T215" s="2"/>
      <c r="U215" s="2">
        <v>904</v>
      </c>
      <c r="V215" s="2" t="s">
        <v>17</v>
      </c>
      <c r="W215" s="2">
        <f>VLOOKUP(V215,Tables!$M$4:$N$7,2,FALSE)</f>
        <v>1</v>
      </c>
      <c r="X215" s="2">
        <f t="shared" si="422"/>
        <v>904</v>
      </c>
      <c r="Y215" s="2"/>
      <c r="Z215" s="2" t="str">
        <f t="shared" si="423"/>
        <v>EC05</v>
      </c>
      <c r="AA215" s="2">
        <f>VLOOKUP(Z215,Tables!C$5:D$21,2,FALSE)</f>
        <v>1</v>
      </c>
      <c r="AB215" s="2">
        <f t="shared" si="424"/>
        <v>904</v>
      </c>
      <c r="AC215" s="2" t="str">
        <f t="shared" si="425"/>
        <v>Chronic</v>
      </c>
      <c r="AD215" s="2">
        <f>VLOOKUP(AC215,Tables!C$24:D$25,2,FALSE)</f>
        <v>1</v>
      </c>
      <c r="AE215" s="2">
        <f t="shared" si="426"/>
        <v>904</v>
      </c>
      <c r="AF215" s="7"/>
      <c r="AG215" s="8" t="str">
        <f t="shared" si="430"/>
        <v>Gomphonema parvulum</v>
      </c>
      <c r="AH215" s="2" t="str">
        <f t="shared" si="431"/>
        <v>EC05</v>
      </c>
      <c r="AI215" s="2" t="str">
        <f t="shared" si="432"/>
        <v>Chronic</v>
      </c>
      <c r="AJ215" s="2"/>
      <c r="AK215" s="2">
        <f>VLOOKUP(SUM(AA215,AD215),Tables!J$5:K$10,2,FALSE)</f>
        <v>1</v>
      </c>
      <c r="AL215" s="65" t="str">
        <f t="shared" si="433"/>
        <v>YES!!!</v>
      </c>
      <c r="AM215" s="3" t="str">
        <f>O215</f>
        <v>Cell density</v>
      </c>
      <c r="AN215" s="2" t="s">
        <v>118</v>
      </c>
      <c r="AO215" s="2" t="str">
        <f>CONCATENATE(Q215," ",R215)</f>
        <v>96 Hour</v>
      </c>
      <c r="AP215" s="2" t="s">
        <v>119</v>
      </c>
      <c r="AQ215" s="2"/>
      <c r="AR215" s="2">
        <f>AE215</f>
        <v>904</v>
      </c>
      <c r="AS215" s="2"/>
      <c r="AT215" s="3"/>
      <c r="AU215" s="2"/>
      <c r="AV215" s="66" t="s">
        <v>120</v>
      </c>
      <c r="AW215" s="2"/>
      <c r="AX215" s="2"/>
      <c r="AY215" s="2"/>
      <c r="AZ215" s="2"/>
      <c r="BA215" s="67"/>
      <c r="BB215" s="2"/>
      <c r="BC215" s="2"/>
      <c r="BD215" s="2"/>
      <c r="BE215" s="2"/>
      <c r="BF215" s="2"/>
      <c r="BG215" s="2"/>
      <c r="BH215" s="2"/>
      <c r="BI215" s="88"/>
      <c r="BJ215" s="88"/>
      <c r="BK215" s="2"/>
      <c r="BL215" s="111"/>
      <c r="BM215" s="115"/>
      <c r="BN215" s="111"/>
      <c r="BO215" s="111"/>
      <c r="BP215" s="111"/>
      <c r="BQ215" s="111"/>
      <c r="BR215" s="111"/>
      <c r="BS215" s="111"/>
      <c r="BT215" s="111"/>
      <c r="BU215" s="113"/>
      <c r="BV215" s="3"/>
      <c r="BW215" s="3"/>
      <c r="BX215" s="3"/>
      <c r="BY215" s="3"/>
      <c r="BZ215" s="3"/>
      <c r="CA215" s="3"/>
      <c r="CB215" s="3"/>
      <c r="CC215" s="3"/>
      <c r="CD215" s="3"/>
      <c r="CE215" s="3"/>
      <c r="CF215" s="3"/>
      <c r="CG215" s="3"/>
    </row>
    <row r="216" spans="1:85" ht="14.25" customHeight="1" thickTop="1" thickBot="1" x14ac:dyDescent="0.3">
      <c r="A216" s="7"/>
      <c r="B216" s="7"/>
      <c r="C216" s="7"/>
      <c r="D216" s="70"/>
      <c r="E216" s="7"/>
      <c r="F216" s="71"/>
      <c r="G216" s="7"/>
      <c r="H216" s="7"/>
      <c r="I216" s="7"/>
      <c r="J216" s="7"/>
      <c r="K216" s="7"/>
      <c r="L216" s="7"/>
      <c r="M216" s="72"/>
      <c r="N216" s="72"/>
      <c r="O216" s="7"/>
      <c r="P216" s="7"/>
      <c r="Q216" s="7"/>
      <c r="R216" s="7"/>
      <c r="S216" s="7"/>
      <c r="T216" s="73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4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2"/>
      <c r="AW216" s="75"/>
      <c r="AX216" s="75"/>
      <c r="AY216" s="75"/>
      <c r="AZ216" s="76"/>
      <c r="BA216" s="77"/>
      <c r="BB216" s="7"/>
      <c r="BC216" s="7"/>
      <c r="BD216" s="7"/>
      <c r="BE216" s="7"/>
      <c r="BF216" s="7"/>
      <c r="BG216" s="7"/>
      <c r="BH216" s="7"/>
      <c r="BI216" s="2"/>
      <c r="BJ216" s="75"/>
      <c r="BK216" s="2"/>
      <c r="BL216" s="111"/>
      <c r="BM216" s="115"/>
      <c r="BN216" s="111"/>
      <c r="BO216" s="111"/>
      <c r="BP216" s="111"/>
      <c r="BQ216" s="111"/>
      <c r="BR216" s="111"/>
      <c r="BS216" s="111"/>
      <c r="BT216" s="111"/>
      <c r="BU216" s="113"/>
      <c r="BV216" s="3"/>
      <c r="BW216" s="3"/>
      <c r="BX216" s="3"/>
      <c r="BY216" s="3"/>
      <c r="BZ216" s="3"/>
      <c r="CA216" s="3"/>
      <c r="CB216" s="3"/>
      <c r="CC216" s="3"/>
      <c r="CD216" s="3"/>
      <c r="CE216" s="3"/>
      <c r="CF216" s="3"/>
      <c r="CG216" s="3"/>
    </row>
    <row r="217" spans="1:85" ht="14.25" customHeight="1" thickTop="1" thickBot="1" x14ac:dyDescent="0.3">
      <c r="A217" s="2">
        <v>689</v>
      </c>
      <c r="B217" s="2">
        <v>1488</v>
      </c>
      <c r="C217" s="2"/>
      <c r="D217" s="3"/>
      <c r="E217" s="2" t="s">
        <v>106</v>
      </c>
      <c r="F217" s="62" t="s">
        <v>273</v>
      </c>
      <c r="G217" s="2" t="s">
        <v>217</v>
      </c>
      <c r="H217" s="2" t="s">
        <v>218</v>
      </c>
      <c r="I217" s="2" t="s">
        <v>191</v>
      </c>
      <c r="J217" s="2" t="s">
        <v>111</v>
      </c>
      <c r="K217" s="2" t="s">
        <v>112</v>
      </c>
      <c r="L217" s="2"/>
      <c r="M217" s="63" t="s">
        <v>223</v>
      </c>
      <c r="N217" s="63" t="s">
        <v>253</v>
      </c>
      <c r="O217" s="64" t="s">
        <v>253</v>
      </c>
      <c r="P217" s="2" t="s">
        <v>38</v>
      </c>
      <c r="Q217" s="2">
        <v>4</v>
      </c>
      <c r="R217" s="2" t="s">
        <v>156</v>
      </c>
      <c r="S217" s="2" t="s">
        <v>48</v>
      </c>
      <c r="T217" s="2"/>
      <c r="U217" s="2">
        <v>15</v>
      </c>
      <c r="V217" s="2" t="s">
        <v>17</v>
      </c>
      <c r="W217" s="2">
        <f>VLOOKUP(V217,Tables!$M$4:$N$7,2,FALSE)</f>
        <v>1</v>
      </c>
      <c r="X217" s="2">
        <f t="shared" ref="X217:X220" si="435">U217*W217</f>
        <v>15</v>
      </c>
      <c r="Y217" s="2"/>
      <c r="Z217" s="2" t="str">
        <f t="shared" ref="Z217:Z220" si="436">P217</f>
        <v>EC50</v>
      </c>
      <c r="AA217" s="2">
        <f>VLOOKUP(Z217,Tables!C$5:D$21,2,FALSE)</f>
        <v>5</v>
      </c>
      <c r="AB217" s="2">
        <f t="shared" ref="AB217:AB220" si="437">X217/AA217</f>
        <v>3</v>
      </c>
      <c r="AC217" s="2" t="str">
        <f t="shared" ref="AC217:AC220" si="438">S217</f>
        <v>Acute</v>
      </c>
      <c r="AD217" s="2">
        <f>VLOOKUP(AC217,Tables!C$24:D$25,2,FALSE)</f>
        <v>2</v>
      </c>
      <c r="AE217" s="2">
        <f t="shared" ref="AE217:AE220" si="439">AB217/AD217</f>
        <v>1.5</v>
      </c>
      <c r="AF217" s="7"/>
      <c r="AG217" s="8" t="str">
        <f t="shared" ref="AG217:AG220" si="440">F217</f>
        <v>Gracilaria tenuistipitata</v>
      </c>
      <c r="AH217" s="2" t="str">
        <f t="shared" ref="AH217:AH220" si="441">P217</f>
        <v>EC50</v>
      </c>
      <c r="AI217" s="2" t="str">
        <f t="shared" ref="AI217:AI220" si="442">S217</f>
        <v>Acute</v>
      </c>
      <c r="AJ217" s="2"/>
      <c r="AK217" s="2">
        <f>VLOOKUP(SUM(AA217,AD217),Tables!J$5:K$10,2,FALSE)</f>
        <v>4</v>
      </c>
      <c r="AL217" s="65" t="str">
        <f t="shared" ref="AL217:AL220" si="443">IF(AK217=MIN($AK$217:$AK$220),"YES!!!","Reject")</f>
        <v>Reject</v>
      </c>
      <c r="AM217" s="3"/>
      <c r="AN217" s="2"/>
      <c r="AO217" s="2"/>
      <c r="AP217" s="2"/>
      <c r="AQ217" s="2"/>
      <c r="AR217" s="2"/>
      <c r="AS217" s="2"/>
      <c r="AT217" s="3"/>
      <c r="AU217" s="3"/>
      <c r="AV217" s="66" t="s">
        <v>120</v>
      </c>
      <c r="AW217" s="2"/>
      <c r="AX217" s="2"/>
      <c r="AY217" s="2"/>
      <c r="AZ217" s="3"/>
      <c r="BA217" s="8"/>
      <c r="BB217" s="3"/>
      <c r="BC217" s="3"/>
      <c r="BD217" s="3"/>
      <c r="BE217" s="3"/>
      <c r="BF217" s="3"/>
      <c r="BG217" s="3"/>
      <c r="BH217" s="3"/>
      <c r="BI217" s="75"/>
      <c r="BJ217" s="69"/>
      <c r="BK217" s="2"/>
      <c r="BL217" s="111"/>
      <c r="BM217" s="115"/>
      <c r="BN217" s="111"/>
      <c r="BO217" s="111"/>
      <c r="BP217" s="111"/>
      <c r="BQ217" s="111"/>
      <c r="BR217" s="111"/>
      <c r="BS217" s="111"/>
      <c r="BT217" s="111"/>
      <c r="BU217" s="113"/>
      <c r="BV217" s="3"/>
      <c r="BW217" s="3"/>
      <c r="BX217" s="3"/>
      <c r="BY217" s="3"/>
      <c r="BZ217" s="3"/>
      <c r="CA217" s="3"/>
      <c r="CB217" s="3"/>
      <c r="CC217" s="3"/>
      <c r="CD217" s="3"/>
      <c r="CE217" s="3"/>
      <c r="CF217" s="3"/>
      <c r="CG217" s="3"/>
    </row>
    <row r="218" spans="1:85" ht="14.25" customHeight="1" thickTop="1" thickBot="1" x14ac:dyDescent="0.3">
      <c r="A218" s="2">
        <v>689</v>
      </c>
      <c r="B218" s="2">
        <v>1489</v>
      </c>
      <c r="C218" s="2"/>
      <c r="D218" s="2"/>
      <c r="E218" s="2" t="s">
        <v>106</v>
      </c>
      <c r="F218" s="62" t="s">
        <v>273</v>
      </c>
      <c r="G218" s="2" t="s">
        <v>217</v>
      </c>
      <c r="H218" s="2" t="s">
        <v>218</v>
      </c>
      <c r="I218" s="2" t="s">
        <v>191</v>
      </c>
      <c r="J218" s="2" t="s">
        <v>111</v>
      </c>
      <c r="K218" s="2" t="s">
        <v>112</v>
      </c>
      <c r="L218" s="2"/>
      <c r="M218" s="63" t="s">
        <v>223</v>
      </c>
      <c r="N218" s="63" t="s">
        <v>253</v>
      </c>
      <c r="O218" s="64" t="s">
        <v>253</v>
      </c>
      <c r="P218" s="2" t="s">
        <v>38</v>
      </c>
      <c r="Q218" s="2">
        <v>4</v>
      </c>
      <c r="R218" s="2" t="s">
        <v>156</v>
      </c>
      <c r="S218" s="2" t="s">
        <v>48</v>
      </c>
      <c r="T218" s="2"/>
      <c r="U218" s="2">
        <v>20</v>
      </c>
      <c r="V218" s="2" t="s">
        <v>17</v>
      </c>
      <c r="W218" s="2">
        <f>VLOOKUP(V218,Tables!$M$4:$N$7,2,FALSE)</f>
        <v>1</v>
      </c>
      <c r="X218" s="2">
        <f t="shared" si="435"/>
        <v>20</v>
      </c>
      <c r="Y218" s="2"/>
      <c r="Z218" s="2" t="str">
        <f t="shared" si="436"/>
        <v>EC50</v>
      </c>
      <c r="AA218" s="2">
        <f>VLOOKUP(Z218,Tables!C$5:D$21,2,FALSE)</f>
        <v>5</v>
      </c>
      <c r="AB218" s="2">
        <f t="shared" si="437"/>
        <v>4</v>
      </c>
      <c r="AC218" s="2" t="str">
        <f t="shared" si="438"/>
        <v>Acute</v>
      </c>
      <c r="AD218" s="2">
        <f>VLOOKUP(AC218,Tables!C$24:D$25,2,FALSE)</f>
        <v>2</v>
      </c>
      <c r="AE218" s="2">
        <f t="shared" si="439"/>
        <v>2</v>
      </c>
      <c r="AF218" s="7"/>
      <c r="AG218" s="8" t="str">
        <f t="shared" si="440"/>
        <v>Gracilaria tenuistipitata</v>
      </c>
      <c r="AH218" s="2" t="str">
        <f t="shared" si="441"/>
        <v>EC50</v>
      </c>
      <c r="AI218" s="2" t="str">
        <f t="shared" si="442"/>
        <v>Acute</v>
      </c>
      <c r="AJ218" s="2"/>
      <c r="AK218" s="2">
        <f>VLOOKUP(SUM(AA218,AD218),Tables!J$5:K$10,2,FALSE)</f>
        <v>4</v>
      </c>
      <c r="AL218" s="65" t="str">
        <f t="shared" si="443"/>
        <v>Reject</v>
      </c>
      <c r="AM218" s="3"/>
      <c r="AN218" s="2"/>
      <c r="AO218" s="2"/>
      <c r="AP218" s="2"/>
      <c r="AQ218" s="2"/>
      <c r="AR218" s="2"/>
      <c r="AS218" s="2"/>
      <c r="AT218" s="2"/>
      <c r="AU218" s="2"/>
      <c r="AV218" s="66" t="s">
        <v>120</v>
      </c>
      <c r="AW218" s="2"/>
      <c r="AX218" s="2"/>
      <c r="AY218" s="2"/>
      <c r="AZ218" s="2"/>
      <c r="BA218" s="67"/>
      <c r="BB218" s="2"/>
      <c r="BC218" s="2"/>
      <c r="BD218" s="2"/>
      <c r="BE218" s="2"/>
      <c r="BF218" s="2"/>
      <c r="BG218" s="2"/>
      <c r="BH218" s="2"/>
      <c r="BI218" s="88"/>
      <c r="BJ218" s="2"/>
      <c r="BK218" s="2"/>
      <c r="BL218" s="116"/>
      <c r="BM218" s="117"/>
      <c r="BN218" s="116"/>
      <c r="BO218" s="116"/>
      <c r="BP218" s="116"/>
      <c r="BQ218" s="116"/>
      <c r="BR218" s="116"/>
      <c r="BS218" s="116"/>
      <c r="BT218" s="111"/>
      <c r="BU218" s="113"/>
      <c r="BV218" s="3"/>
      <c r="BW218" s="3"/>
      <c r="BX218" s="3"/>
      <c r="BY218" s="3"/>
      <c r="BZ218" s="3"/>
      <c r="CA218" s="3"/>
      <c r="CB218" s="3"/>
      <c r="CC218" s="3"/>
      <c r="CD218" s="3"/>
      <c r="CE218" s="3"/>
      <c r="CF218" s="3"/>
      <c r="CG218" s="3"/>
    </row>
    <row r="219" spans="1:85" ht="14.25" customHeight="1" thickTop="1" thickBot="1" x14ac:dyDescent="0.3">
      <c r="A219" s="2">
        <v>689</v>
      </c>
      <c r="B219" s="2">
        <v>1490</v>
      </c>
      <c r="C219" s="2"/>
      <c r="D219" s="69"/>
      <c r="E219" s="2" t="s">
        <v>106</v>
      </c>
      <c r="F219" s="62" t="s">
        <v>273</v>
      </c>
      <c r="G219" s="2" t="s">
        <v>217</v>
      </c>
      <c r="H219" s="2" t="s">
        <v>218</v>
      </c>
      <c r="I219" s="2" t="s">
        <v>191</v>
      </c>
      <c r="J219" s="2" t="s">
        <v>111</v>
      </c>
      <c r="K219" s="2" t="s">
        <v>112</v>
      </c>
      <c r="L219" s="2"/>
      <c r="M219" s="63" t="s">
        <v>223</v>
      </c>
      <c r="N219" s="63" t="s">
        <v>253</v>
      </c>
      <c r="O219" s="64" t="s">
        <v>253</v>
      </c>
      <c r="P219" s="2" t="s">
        <v>27</v>
      </c>
      <c r="Q219" s="2">
        <v>4</v>
      </c>
      <c r="R219" s="2" t="s">
        <v>156</v>
      </c>
      <c r="S219" s="2" t="s">
        <v>48</v>
      </c>
      <c r="T219" s="2"/>
      <c r="U219" s="2">
        <v>1.3</v>
      </c>
      <c r="V219" s="2" t="s">
        <v>17</v>
      </c>
      <c r="W219" s="2">
        <f>VLOOKUP(V219,Tables!$M$4:$N$7,2,FALSE)</f>
        <v>1</v>
      </c>
      <c r="X219" s="2">
        <f t="shared" si="435"/>
        <v>1.3</v>
      </c>
      <c r="Y219" s="2"/>
      <c r="Z219" s="2" t="str">
        <f t="shared" si="436"/>
        <v>NOEC</v>
      </c>
      <c r="AA219" s="2">
        <f>VLOOKUP(Z219,Tables!C$5:D$21,2,FALSE)</f>
        <v>1</v>
      </c>
      <c r="AB219" s="2">
        <f t="shared" si="437"/>
        <v>1.3</v>
      </c>
      <c r="AC219" s="2" t="str">
        <f t="shared" si="438"/>
        <v>Acute</v>
      </c>
      <c r="AD219" s="2">
        <f>VLOOKUP(AC219,Tables!C$24:D$25,2,FALSE)</f>
        <v>2</v>
      </c>
      <c r="AE219" s="2">
        <f t="shared" si="439"/>
        <v>0.65</v>
      </c>
      <c r="AF219" s="7"/>
      <c r="AG219" s="8" t="str">
        <f t="shared" si="440"/>
        <v>Gracilaria tenuistipitata</v>
      </c>
      <c r="AH219" s="2" t="str">
        <f t="shared" si="441"/>
        <v>NOEC</v>
      </c>
      <c r="AI219" s="2" t="str">
        <f t="shared" si="442"/>
        <v>Acute</v>
      </c>
      <c r="AJ219" s="2"/>
      <c r="AK219" s="2">
        <f>VLOOKUP(SUM(AA219,AD219),Tables!J$5:K$10,2,FALSE)</f>
        <v>3</v>
      </c>
      <c r="AL219" s="65" t="str">
        <f t="shared" si="443"/>
        <v>YES!!!</v>
      </c>
      <c r="AM219" s="3" t="str">
        <f t="shared" ref="AM219:AM220" si="444">O219</f>
        <v>Growth</v>
      </c>
      <c r="AN219" s="2" t="s">
        <v>118</v>
      </c>
      <c r="AO219" s="2" t="str">
        <f t="shared" ref="AO219:AO220" si="445">CONCATENATE(Q219," ",R219)</f>
        <v>4 Day</v>
      </c>
      <c r="AP219" s="2" t="s">
        <v>119</v>
      </c>
      <c r="AQ219" s="2"/>
      <c r="AR219" s="2">
        <f t="shared" ref="AR219:AR220" si="446">AE219</f>
        <v>0.65</v>
      </c>
      <c r="AS219" s="69">
        <f>GEOMEAN(AR219:AR220)</f>
        <v>0.80622577482985502</v>
      </c>
      <c r="AT219" s="80">
        <f t="shared" ref="AT219:AU219" si="447">MIN(AS219)</f>
        <v>0.80622577482985502</v>
      </c>
      <c r="AU219" s="80">
        <f t="shared" si="447"/>
        <v>0.80622577482985502</v>
      </c>
      <c r="AV219" s="66" t="s">
        <v>120</v>
      </c>
      <c r="AW219" s="2"/>
      <c r="AX219" s="2"/>
      <c r="AY219" s="2"/>
      <c r="AZ219" s="2" t="str">
        <f>I217</f>
        <v>Macroalgae</v>
      </c>
      <c r="BA219" s="67" t="str">
        <f t="shared" ref="BA219:BC219" si="448">F217</f>
        <v>Gracilaria tenuistipitata</v>
      </c>
      <c r="BB219" s="2" t="str">
        <f t="shared" si="448"/>
        <v>Rhodophyta</v>
      </c>
      <c r="BC219" s="2" t="str">
        <f t="shared" si="448"/>
        <v>Florideophyceae</v>
      </c>
      <c r="BD219" s="2" t="str">
        <f>J217</f>
        <v>Phototroph</v>
      </c>
      <c r="BE219" s="2">
        <f>AK217</f>
        <v>4</v>
      </c>
      <c r="BF219" s="69">
        <f>AU219</f>
        <v>0.80622577482985502</v>
      </c>
      <c r="BG219" s="66" t="s">
        <v>120</v>
      </c>
      <c r="BH219" s="66" t="s">
        <v>120</v>
      </c>
      <c r="BI219" s="75"/>
      <c r="BJ219" s="88"/>
      <c r="BK219" s="2"/>
      <c r="BL219" s="111"/>
      <c r="BM219" s="115"/>
      <c r="BN219" s="111"/>
      <c r="BO219" s="111"/>
      <c r="BP219" s="111"/>
      <c r="BQ219" s="111"/>
      <c r="BR219" s="111"/>
      <c r="BS219" s="111"/>
      <c r="BT219" s="111"/>
      <c r="BU219" s="113"/>
      <c r="BV219" s="3"/>
      <c r="BW219" s="3"/>
      <c r="BX219" s="3"/>
      <c r="BY219" s="3"/>
      <c r="BZ219" s="3"/>
      <c r="CA219" s="3"/>
      <c r="CB219" s="3"/>
      <c r="CC219" s="3"/>
      <c r="CD219" s="3"/>
      <c r="CE219" s="3"/>
      <c r="CF219" s="3"/>
      <c r="CG219" s="3"/>
    </row>
    <row r="220" spans="1:85" ht="14.25" customHeight="1" thickTop="1" thickBot="1" x14ac:dyDescent="0.3">
      <c r="A220" s="2">
        <v>689</v>
      </c>
      <c r="B220" s="2">
        <v>1491</v>
      </c>
      <c r="C220" s="2"/>
      <c r="D220" s="2"/>
      <c r="E220" s="2" t="s">
        <v>106</v>
      </c>
      <c r="F220" s="62" t="s">
        <v>273</v>
      </c>
      <c r="G220" s="2" t="s">
        <v>217</v>
      </c>
      <c r="H220" s="2" t="s">
        <v>218</v>
      </c>
      <c r="I220" s="2" t="s">
        <v>191</v>
      </c>
      <c r="J220" s="2" t="s">
        <v>111</v>
      </c>
      <c r="K220" s="2" t="s">
        <v>112</v>
      </c>
      <c r="L220" s="2"/>
      <c r="M220" s="63" t="s">
        <v>223</v>
      </c>
      <c r="N220" s="63" t="s">
        <v>253</v>
      </c>
      <c r="O220" s="64" t="s">
        <v>253</v>
      </c>
      <c r="P220" s="2" t="s">
        <v>27</v>
      </c>
      <c r="Q220" s="2">
        <v>4</v>
      </c>
      <c r="R220" s="2" t="s">
        <v>156</v>
      </c>
      <c r="S220" s="2" t="s">
        <v>48</v>
      </c>
      <c r="T220" s="2"/>
      <c r="U220" s="2">
        <v>2</v>
      </c>
      <c r="V220" s="2" t="s">
        <v>17</v>
      </c>
      <c r="W220" s="2">
        <f>VLOOKUP(V220,Tables!$M$4:$N$7,2,FALSE)</f>
        <v>1</v>
      </c>
      <c r="X220" s="2">
        <f t="shared" si="435"/>
        <v>2</v>
      </c>
      <c r="Y220" s="2"/>
      <c r="Z220" s="2" t="str">
        <f t="shared" si="436"/>
        <v>NOEC</v>
      </c>
      <c r="AA220" s="2">
        <f>VLOOKUP(Z220,Tables!C$5:D$21,2,FALSE)</f>
        <v>1</v>
      </c>
      <c r="AB220" s="2">
        <f t="shared" si="437"/>
        <v>2</v>
      </c>
      <c r="AC220" s="2" t="str">
        <f t="shared" si="438"/>
        <v>Acute</v>
      </c>
      <c r="AD220" s="2">
        <f>VLOOKUP(AC220,Tables!C$24:D$25,2,FALSE)</f>
        <v>2</v>
      </c>
      <c r="AE220" s="2">
        <f t="shared" si="439"/>
        <v>1</v>
      </c>
      <c r="AF220" s="7"/>
      <c r="AG220" s="8" t="str">
        <f t="shared" si="440"/>
        <v>Gracilaria tenuistipitata</v>
      </c>
      <c r="AH220" s="2" t="str">
        <f t="shared" si="441"/>
        <v>NOEC</v>
      </c>
      <c r="AI220" s="2" t="str">
        <f t="shared" si="442"/>
        <v>Acute</v>
      </c>
      <c r="AJ220" s="2"/>
      <c r="AK220" s="2">
        <f>VLOOKUP(SUM(AA220,AD220),Tables!J$5:K$10,2,FALSE)</f>
        <v>3</v>
      </c>
      <c r="AL220" s="65" t="str">
        <f t="shared" si="443"/>
        <v>YES!!!</v>
      </c>
      <c r="AM220" s="3" t="str">
        <f t="shared" si="444"/>
        <v>Growth</v>
      </c>
      <c r="AN220" s="2" t="s">
        <v>118</v>
      </c>
      <c r="AO220" s="2" t="str">
        <f t="shared" si="445"/>
        <v>4 Day</v>
      </c>
      <c r="AP220" s="2" t="s">
        <v>119</v>
      </c>
      <c r="AQ220" s="2"/>
      <c r="AR220" s="2">
        <f t="shared" si="446"/>
        <v>1</v>
      </c>
      <c r="AS220" s="2"/>
      <c r="AT220" s="2"/>
      <c r="AU220" s="2"/>
      <c r="AV220" s="66" t="s">
        <v>120</v>
      </c>
      <c r="AW220" s="2"/>
      <c r="AX220" s="2"/>
      <c r="AY220" s="2"/>
      <c r="AZ220" s="2"/>
      <c r="BA220" s="67"/>
      <c r="BB220" s="2"/>
      <c r="BC220" s="2"/>
      <c r="BD220" s="2"/>
      <c r="BE220" s="2"/>
      <c r="BF220" s="2"/>
      <c r="BG220" s="2"/>
      <c r="BH220" s="2"/>
      <c r="BI220" s="69"/>
      <c r="BJ220" s="75"/>
      <c r="BK220" s="2"/>
      <c r="BL220" s="111"/>
      <c r="BM220" s="115"/>
      <c r="BN220" s="111"/>
      <c r="BO220" s="111"/>
      <c r="BP220" s="111"/>
      <c r="BQ220" s="111"/>
      <c r="BR220" s="111"/>
      <c r="BS220" s="111"/>
      <c r="BT220" s="111"/>
      <c r="BU220" s="113"/>
      <c r="BV220" s="3"/>
      <c r="BW220" s="3"/>
      <c r="BX220" s="3"/>
      <c r="BY220" s="3"/>
      <c r="BZ220" s="3"/>
      <c r="CA220" s="3"/>
      <c r="CB220" s="3"/>
      <c r="CC220" s="3"/>
      <c r="CD220" s="3"/>
      <c r="CE220" s="3"/>
      <c r="CF220" s="3"/>
      <c r="CG220" s="3"/>
    </row>
    <row r="221" spans="1:85" ht="14.25" customHeight="1" thickTop="1" thickBot="1" x14ac:dyDescent="0.3">
      <c r="A221" s="7"/>
      <c r="B221" s="7"/>
      <c r="C221" s="7"/>
      <c r="D221" s="70"/>
      <c r="E221" s="7"/>
      <c r="F221" s="71"/>
      <c r="G221" s="7"/>
      <c r="H221" s="7"/>
      <c r="I221" s="7"/>
      <c r="J221" s="7"/>
      <c r="K221" s="7"/>
      <c r="L221" s="7"/>
      <c r="M221" s="72"/>
      <c r="N221" s="72"/>
      <c r="O221" s="7"/>
      <c r="P221" s="7"/>
      <c r="Q221" s="7"/>
      <c r="R221" s="7"/>
      <c r="S221" s="7"/>
      <c r="T221" s="73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4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2"/>
      <c r="AW221" s="75"/>
      <c r="AX221" s="75"/>
      <c r="AY221" s="75"/>
      <c r="AZ221" s="76"/>
      <c r="BA221" s="77"/>
      <c r="BB221" s="7"/>
      <c r="BC221" s="7"/>
      <c r="BD221" s="7"/>
      <c r="BE221" s="7"/>
      <c r="BF221" s="7"/>
      <c r="BG221" s="7"/>
      <c r="BH221" s="7"/>
      <c r="BI221" s="2"/>
      <c r="BJ221" s="2"/>
      <c r="BK221" s="2"/>
      <c r="BL221" s="111"/>
      <c r="BM221" s="115"/>
      <c r="BN221" s="111"/>
      <c r="BO221" s="111"/>
      <c r="BP221" s="111"/>
      <c r="BQ221" s="111"/>
      <c r="BR221" s="111"/>
      <c r="BS221" s="111"/>
      <c r="BT221" s="111"/>
      <c r="BU221" s="113"/>
      <c r="BV221" s="3"/>
      <c r="BW221" s="3"/>
      <c r="BX221" s="3"/>
      <c r="BY221" s="3"/>
      <c r="BZ221" s="3"/>
      <c r="CA221" s="3"/>
      <c r="CB221" s="3"/>
      <c r="CC221" s="3"/>
      <c r="CD221" s="3"/>
      <c r="CE221" s="3"/>
      <c r="CF221" s="3"/>
      <c r="CG221" s="3"/>
    </row>
    <row r="222" spans="1:85" ht="14.25" customHeight="1" thickTop="1" thickBot="1" x14ac:dyDescent="0.3">
      <c r="A222" s="2" t="s">
        <v>468</v>
      </c>
      <c r="B222" s="2" t="s">
        <v>469</v>
      </c>
      <c r="C222" s="2"/>
      <c r="D222" s="69"/>
      <c r="E222" s="2" t="s">
        <v>106</v>
      </c>
      <c r="F222" s="62" t="s">
        <v>262</v>
      </c>
      <c r="G222" s="2" t="s">
        <v>174</v>
      </c>
      <c r="H222" s="2" t="s">
        <v>175</v>
      </c>
      <c r="I222" s="2" t="s">
        <v>172</v>
      </c>
      <c r="J222" s="2" t="s">
        <v>111</v>
      </c>
      <c r="K222" s="2" t="s">
        <v>112</v>
      </c>
      <c r="L222" s="2"/>
      <c r="M222" s="63" t="s">
        <v>470</v>
      </c>
      <c r="N222" s="63" t="s">
        <v>471</v>
      </c>
      <c r="O222" s="64" t="s">
        <v>472</v>
      </c>
      <c r="P222" s="2" t="s">
        <v>27</v>
      </c>
      <c r="Q222" s="2">
        <v>3</v>
      </c>
      <c r="R222" s="2" t="s">
        <v>156</v>
      </c>
      <c r="S222" s="2" t="s">
        <v>48</v>
      </c>
      <c r="T222" s="2"/>
      <c r="U222" s="2">
        <v>87.8</v>
      </c>
      <c r="V222" s="2" t="s">
        <v>17</v>
      </c>
      <c r="W222" s="2">
        <f>VLOOKUP(V222,Tables!$M$4:$N$7,2,FALSE)</f>
        <v>1</v>
      </c>
      <c r="X222" s="2">
        <f t="shared" ref="X222:X224" si="449">U222*W222</f>
        <v>87.8</v>
      </c>
      <c r="Y222" s="2"/>
      <c r="Z222" s="2" t="str">
        <f t="shared" ref="Z222:Z224" si="450">P222</f>
        <v>NOEC</v>
      </c>
      <c r="AA222" s="2">
        <f>VLOOKUP(Z222,Tables!C$5:D$21,2,FALSE)</f>
        <v>1</v>
      </c>
      <c r="AB222" s="2">
        <f t="shared" ref="AB222:AB224" si="451">X222/AA222</f>
        <v>87.8</v>
      </c>
      <c r="AC222" s="2" t="str">
        <f t="shared" ref="AC222:AC224" si="452">S222</f>
        <v>Acute</v>
      </c>
      <c r="AD222" s="2">
        <f>VLOOKUP(AC222,Tables!C$24:D$25,2,FALSE)</f>
        <v>2</v>
      </c>
      <c r="AE222" s="2">
        <f t="shared" ref="AE222:AE224" si="453">AB222/AD222</f>
        <v>43.9</v>
      </c>
      <c r="AF222" s="7"/>
      <c r="AG222" s="8" t="str">
        <f t="shared" ref="AG222:AG224" si="454">F222</f>
        <v>Halodule uninervis</v>
      </c>
      <c r="AH222" s="2" t="str">
        <f t="shared" ref="AH222:AH224" si="455">P222</f>
        <v>NOEC</v>
      </c>
      <c r="AI222" s="2" t="str">
        <f t="shared" ref="AI222:AI224" si="456">S222</f>
        <v>Acute</v>
      </c>
      <c r="AJ222" s="2"/>
      <c r="AK222" s="2">
        <f>VLOOKUP(SUM(AA222,AD222),Tables!J$5:K$10,2,FALSE)</f>
        <v>3</v>
      </c>
      <c r="AL222" s="65" t="str">
        <f t="shared" ref="AL222:AL224" si="457">IF(AK222=MIN($AK$222:$AK$224),"YES!!!","Reject")</f>
        <v>YES!!!</v>
      </c>
      <c r="AM222" s="3" t="str">
        <f>O222</f>
        <v>Leaf length</v>
      </c>
      <c r="AN222" s="2" t="s">
        <v>118</v>
      </c>
      <c r="AO222" s="2" t="str">
        <f>CONCATENATE(Q222," ",R222)</f>
        <v>3 Day</v>
      </c>
      <c r="AP222" s="2" t="s">
        <v>119</v>
      </c>
      <c r="AQ222" s="2"/>
      <c r="AR222" s="2">
        <f>AE222</f>
        <v>43.9</v>
      </c>
      <c r="AS222" s="2">
        <f>GEOMEAN(AR222)</f>
        <v>43.9</v>
      </c>
      <c r="AT222" s="3">
        <f t="shared" ref="AT222:AU222" si="458">MIN(AS222)</f>
        <v>43.9</v>
      </c>
      <c r="AU222" s="3">
        <f t="shared" si="458"/>
        <v>43.9</v>
      </c>
      <c r="AV222" s="66" t="s">
        <v>120</v>
      </c>
      <c r="AW222" s="2"/>
      <c r="AX222" s="2"/>
      <c r="AY222" s="2"/>
      <c r="AZ222" s="2" t="str">
        <f>I222</f>
        <v>Macrophyte</v>
      </c>
      <c r="BA222" s="67" t="str">
        <f t="shared" ref="BA222:BC222" si="459">F222</f>
        <v>Halodule uninervis</v>
      </c>
      <c r="BB222" s="2" t="str">
        <f t="shared" si="459"/>
        <v>Tracheophyta</v>
      </c>
      <c r="BC222" s="2" t="str">
        <f t="shared" si="459"/>
        <v>Liliopsida</v>
      </c>
      <c r="BD222" s="2" t="str">
        <f>J222</f>
        <v>Phototroph</v>
      </c>
      <c r="BE222" s="2">
        <f>AK222</f>
        <v>3</v>
      </c>
      <c r="BF222" s="69">
        <f>AU222</f>
        <v>43.9</v>
      </c>
      <c r="BG222" s="66" t="s">
        <v>120</v>
      </c>
      <c r="BH222" s="66" t="s">
        <v>120</v>
      </c>
      <c r="BI222" s="88"/>
      <c r="BJ222" s="2"/>
      <c r="BK222" s="2"/>
      <c r="BL222" s="111"/>
      <c r="BM222" s="115"/>
      <c r="BN222" s="111"/>
      <c r="BO222" s="111"/>
      <c r="BP222" s="111"/>
      <c r="BQ222" s="111"/>
      <c r="BR222" s="111"/>
      <c r="BS222" s="111"/>
      <c r="BT222" s="111"/>
      <c r="BU222" s="113"/>
      <c r="BV222" s="3"/>
      <c r="BW222" s="3"/>
      <c r="BX222" s="3"/>
      <c r="BY222" s="3"/>
      <c r="BZ222" s="3"/>
      <c r="CA222" s="3"/>
      <c r="CB222" s="3"/>
      <c r="CC222" s="3"/>
      <c r="CD222" s="3"/>
      <c r="CE222" s="3"/>
      <c r="CF222" s="3"/>
      <c r="CG222" s="3"/>
    </row>
    <row r="223" spans="1:85" ht="14.25" customHeight="1" thickTop="1" thickBot="1" x14ac:dyDescent="0.3">
      <c r="A223" s="2">
        <v>672</v>
      </c>
      <c r="B223" s="2">
        <v>1259</v>
      </c>
      <c r="C223" s="2"/>
      <c r="D223" s="100" t="s">
        <v>147</v>
      </c>
      <c r="E223" s="2" t="s">
        <v>106</v>
      </c>
      <c r="F223" s="62" t="s">
        <v>262</v>
      </c>
      <c r="G223" s="2" t="s">
        <v>174</v>
      </c>
      <c r="H223" s="2" t="s">
        <v>175</v>
      </c>
      <c r="I223" s="2" t="s">
        <v>172</v>
      </c>
      <c r="J223" s="2" t="s">
        <v>111</v>
      </c>
      <c r="K223" s="2" t="s">
        <v>112</v>
      </c>
      <c r="L223" s="2"/>
      <c r="M223" s="82" t="s">
        <v>153</v>
      </c>
      <c r="N223" s="82" t="s">
        <v>176</v>
      </c>
      <c r="O223" s="83" t="s">
        <v>176</v>
      </c>
      <c r="P223" s="84" t="s">
        <v>38</v>
      </c>
      <c r="Q223" s="84">
        <v>3</v>
      </c>
      <c r="R223" s="84" t="s">
        <v>156</v>
      </c>
      <c r="S223" s="84" t="s">
        <v>48</v>
      </c>
      <c r="T223" s="2"/>
      <c r="U223" s="84">
        <v>2.41</v>
      </c>
      <c r="V223" s="84" t="s">
        <v>17</v>
      </c>
      <c r="W223" s="84">
        <f>VLOOKUP(V223,Tables!$M$4:$N$7,2,FALSE)</f>
        <v>1</v>
      </c>
      <c r="X223" s="84">
        <f t="shared" si="449"/>
        <v>2.41</v>
      </c>
      <c r="Y223" s="84"/>
      <c r="Z223" s="84" t="str">
        <f t="shared" si="450"/>
        <v>EC50</v>
      </c>
      <c r="AA223" s="84">
        <f>VLOOKUP(Z223,Tables!C$5:D$21,2,FALSE)</f>
        <v>5</v>
      </c>
      <c r="AB223" s="84">
        <f t="shared" si="451"/>
        <v>0.48200000000000004</v>
      </c>
      <c r="AC223" s="84" t="str">
        <f t="shared" si="452"/>
        <v>Acute</v>
      </c>
      <c r="AD223" s="84">
        <f>VLOOKUP(AC223,Tables!C$24:D$25,2,FALSE)</f>
        <v>2</v>
      </c>
      <c r="AE223" s="84">
        <f t="shared" si="453"/>
        <v>0.24100000000000002</v>
      </c>
      <c r="AF223" s="101"/>
      <c r="AG223" s="85" t="str">
        <f t="shared" si="454"/>
        <v>Halodule uninervis</v>
      </c>
      <c r="AH223" s="84" t="str">
        <f t="shared" si="455"/>
        <v>EC50</v>
      </c>
      <c r="AI223" s="84" t="str">
        <f t="shared" si="456"/>
        <v>Acute</v>
      </c>
      <c r="AJ223" s="84"/>
      <c r="AK223" s="84">
        <f>VLOOKUP(SUM(AA223,AD223),Tables!J$5:K$10,2,FALSE)</f>
        <v>4</v>
      </c>
      <c r="AL223" s="86" t="str">
        <f t="shared" si="457"/>
        <v>Reject</v>
      </c>
      <c r="AM223" s="84"/>
      <c r="AN223" s="84"/>
      <c r="AO223" s="84"/>
      <c r="AP223" s="84"/>
      <c r="AQ223" s="84"/>
      <c r="AR223" s="84"/>
      <c r="AS223" s="84"/>
      <c r="AT223" s="84"/>
      <c r="AU223" s="84"/>
      <c r="AV223" s="66" t="s">
        <v>120</v>
      </c>
      <c r="AW223" s="2"/>
      <c r="AX223" s="2"/>
      <c r="AY223" s="2"/>
      <c r="AZ223" s="84"/>
      <c r="BA223" s="87"/>
      <c r="BB223" s="84"/>
      <c r="BC223" s="84"/>
      <c r="BD223" s="84"/>
      <c r="BE223" s="84"/>
      <c r="BF223" s="84"/>
      <c r="BG223" s="84"/>
      <c r="BH223" s="84"/>
      <c r="BI223" s="75"/>
      <c r="BJ223" s="2"/>
      <c r="BK223" s="2"/>
      <c r="BL223" s="111"/>
      <c r="BM223" s="115"/>
      <c r="BN223" s="111"/>
      <c r="BO223" s="111"/>
      <c r="BP223" s="111"/>
      <c r="BQ223" s="111"/>
      <c r="BR223" s="111"/>
      <c r="BS223" s="111"/>
      <c r="BT223" s="111"/>
      <c r="BU223" s="113"/>
      <c r="BV223" s="3"/>
      <c r="BW223" s="3"/>
      <c r="BX223" s="3"/>
      <c r="BY223" s="3"/>
      <c r="BZ223" s="3"/>
      <c r="CA223" s="3"/>
      <c r="CB223" s="3"/>
      <c r="CC223" s="3"/>
      <c r="CD223" s="3"/>
      <c r="CE223" s="3"/>
      <c r="CF223" s="3"/>
      <c r="CG223" s="3"/>
    </row>
    <row r="224" spans="1:85" ht="14.25" customHeight="1" thickTop="1" thickBot="1" x14ac:dyDescent="0.3">
      <c r="A224" s="2">
        <v>672</v>
      </c>
      <c r="B224" s="2">
        <v>1261</v>
      </c>
      <c r="C224" s="2"/>
      <c r="D224" s="102"/>
      <c r="E224" s="2" t="s">
        <v>106</v>
      </c>
      <c r="F224" s="62" t="s">
        <v>262</v>
      </c>
      <c r="G224" s="2" t="s">
        <v>174</v>
      </c>
      <c r="H224" s="2" t="s">
        <v>175</v>
      </c>
      <c r="I224" s="2" t="s">
        <v>172</v>
      </c>
      <c r="J224" s="2" t="s">
        <v>111</v>
      </c>
      <c r="K224" s="2" t="s">
        <v>112</v>
      </c>
      <c r="L224" s="2"/>
      <c r="M224" s="82" t="s">
        <v>153</v>
      </c>
      <c r="N224" s="82" t="s">
        <v>176</v>
      </c>
      <c r="O224" s="83" t="s">
        <v>176</v>
      </c>
      <c r="P224" s="84" t="s">
        <v>14</v>
      </c>
      <c r="Q224" s="84">
        <v>3</v>
      </c>
      <c r="R224" s="84" t="s">
        <v>156</v>
      </c>
      <c r="S224" s="84" t="s">
        <v>48</v>
      </c>
      <c r="T224" s="2"/>
      <c r="U224" s="84">
        <v>0.47</v>
      </c>
      <c r="V224" s="84" t="s">
        <v>17</v>
      </c>
      <c r="W224" s="84">
        <f>VLOOKUP(V224,Tables!$M$4:$N$7,2,FALSE)</f>
        <v>1</v>
      </c>
      <c r="X224" s="84">
        <f t="shared" si="449"/>
        <v>0.47</v>
      </c>
      <c r="Y224" s="84"/>
      <c r="Z224" s="84" t="str">
        <f t="shared" si="450"/>
        <v>EC10</v>
      </c>
      <c r="AA224" s="84">
        <f>VLOOKUP(Z224,Tables!C$5:D$21,2,FALSE)</f>
        <v>1</v>
      </c>
      <c r="AB224" s="84">
        <f t="shared" si="451"/>
        <v>0.47</v>
      </c>
      <c r="AC224" s="84" t="str">
        <f t="shared" si="452"/>
        <v>Acute</v>
      </c>
      <c r="AD224" s="84">
        <f>VLOOKUP(AC224,Tables!C$24:D$25,2,FALSE)</f>
        <v>2</v>
      </c>
      <c r="AE224" s="84">
        <f t="shared" si="453"/>
        <v>0.23499999999999999</v>
      </c>
      <c r="AF224" s="101"/>
      <c r="AG224" s="85" t="str">
        <f t="shared" si="454"/>
        <v>Halodule uninervis</v>
      </c>
      <c r="AH224" s="84" t="str">
        <f t="shared" si="455"/>
        <v>EC10</v>
      </c>
      <c r="AI224" s="84" t="str">
        <f t="shared" si="456"/>
        <v>Acute</v>
      </c>
      <c r="AJ224" s="84"/>
      <c r="AK224" s="84">
        <f>VLOOKUP(SUM(AA224,AD224),Tables!J$5:K$10,2,FALSE)</f>
        <v>3</v>
      </c>
      <c r="AL224" s="86" t="str">
        <f t="shared" si="457"/>
        <v>YES!!!</v>
      </c>
      <c r="AM224" s="86"/>
      <c r="AN224" s="84"/>
      <c r="AO224" s="84"/>
      <c r="AP224" s="84"/>
      <c r="AQ224" s="84"/>
      <c r="AR224" s="84"/>
      <c r="AS224" s="84"/>
      <c r="AT224" s="86"/>
      <c r="AU224" s="84"/>
      <c r="AV224" s="66" t="s">
        <v>120</v>
      </c>
      <c r="AW224" s="2"/>
      <c r="AX224" s="2"/>
      <c r="AY224" s="2"/>
      <c r="AZ224" s="84"/>
      <c r="BA224" s="87"/>
      <c r="BB224" s="84"/>
      <c r="BC224" s="84"/>
      <c r="BD224" s="84"/>
      <c r="BE224" s="84"/>
      <c r="BF224" s="84"/>
      <c r="BG224" s="84"/>
      <c r="BH224" s="84"/>
      <c r="BI224" s="2"/>
      <c r="BJ224" s="2"/>
      <c r="BK224" s="2"/>
      <c r="BL224" s="111"/>
      <c r="BM224" s="115"/>
      <c r="BN224" s="111"/>
      <c r="BO224" s="111"/>
      <c r="BP224" s="111"/>
      <c r="BQ224" s="111"/>
      <c r="BR224" s="111"/>
      <c r="BS224" s="111"/>
      <c r="BT224" s="111"/>
      <c r="BU224" s="113"/>
      <c r="BV224" s="3"/>
      <c r="BW224" s="3"/>
      <c r="BX224" s="3"/>
      <c r="BY224" s="3"/>
      <c r="BZ224" s="3"/>
      <c r="CA224" s="3"/>
      <c r="CB224" s="3"/>
      <c r="CC224" s="3"/>
      <c r="CD224" s="3"/>
      <c r="CE224" s="3"/>
      <c r="CF224" s="3"/>
      <c r="CG224" s="3"/>
    </row>
    <row r="225" spans="1:85" ht="14.25" customHeight="1" thickTop="1" thickBot="1" x14ac:dyDescent="0.3">
      <c r="A225" s="7"/>
      <c r="B225" s="7"/>
      <c r="C225" s="7"/>
      <c r="D225" s="70"/>
      <c r="E225" s="7"/>
      <c r="F225" s="71"/>
      <c r="G225" s="7"/>
      <c r="H225" s="7"/>
      <c r="I225" s="7"/>
      <c r="J225" s="7"/>
      <c r="K225" s="7"/>
      <c r="L225" s="7"/>
      <c r="M225" s="72"/>
      <c r="N225" s="72"/>
      <c r="O225" s="7"/>
      <c r="P225" s="7"/>
      <c r="Q225" s="7"/>
      <c r="R225" s="7"/>
      <c r="S225" s="7"/>
      <c r="T225" s="73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4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2"/>
      <c r="AW225" s="75"/>
      <c r="AX225" s="75"/>
      <c r="AY225" s="75"/>
      <c r="AZ225" s="76"/>
      <c r="BA225" s="77"/>
      <c r="BB225" s="7"/>
      <c r="BC225" s="7"/>
      <c r="BD225" s="7"/>
      <c r="BE225" s="7"/>
      <c r="BF225" s="7"/>
      <c r="BG225" s="7"/>
      <c r="BH225" s="7"/>
      <c r="BI225" s="2"/>
      <c r="BJ225" s="2"/>
      <c r="BK225" s="2"/>
      <c r="BL225" s="116"/>
      <c r="BM225" s="117"/>
      <c r="BN225" s="116"/>
      <c r="BO225" s="116"/>
      <c r="BP225" s="116"/>
      <c r="BQ225" s="116"/>
      <c r="BR225" s="116"/>
      <c r="BS225" s="116"/>
      <c r="BT225" s="111"/>
      <c r="BU225" s="113"/>
      <c r="BV225" s="3"/>
      <c r="BW225" s="3"/>
      <c r="BX225" s="3"/>
      <c r="BY225" s="3"/>
      <c r="BZ225" s="3"/>
      <c r="CA225" s="3"/>
      <c r="CB225" s="3"/>
      <c r="CC225" s="3"/>
      <c r="CD225" s="3"/>
      <c r="CE225" s="3"/>
      <c r="CF225" s="3"/>
      <c r="CG225" s="3"/>
    </row>
    <row r="226" spans="1:85" ht="14.25" customHeight="1" thickTop="1" thickBot="1" x14ac:dyDescent="0.3">
      <c r="A226" s="2">
        <v>674</v>
      </c>
      <c r="B226" s="2">
        <v>1212</v>
      </c>
      <c r="C226" s="2"/>
      <c r="D226" s="79" t="s">
        <v>147</v>
      </c>
      <c r="E226" s="2" t="s">
        <v>106</v>
      </c>
      <c r="F226" s="62" t="s">
        <v>473</v>
      </c>
      <c r="G226" s="2" t="s">
        <v>174</v>
      </c>
      <c r="H226" s="2" t="s">
        <v>175</v>
      </c>
      <c r="I226" s="2" t="s">
        <v>172</v>
      </c>
      <c r="J226" s="2" t="s">
        <v>111</v>
      </c>
      <c r="K226" s="2" t="s">
        <v>112</v>
      </c>
      <c r="L226" s="2"/>
      <c r="M226" s="82" t="s">
        <v>153</v>
      </c>
      <c r="N226" s="82" t="s">
        <v>365</v>
      </c>
      <c r="O226" s="83" t="s">
        <v>176</v>
      </c>
      <c r="P226" s="84" t="s">
        <v>27</v>
      </c>
      <c r="Q226" s="84">
        <v>5</v>
      </c>
      <c r="R226" s="84" t="s">
        <v>156</v>
      </c>
      <c r="S226" s="84" t="s">
        <v>48</v>
      </c>
      <c r="T226" s="2"/>
      <c r="U226" s="84">
        <v>1</v>
      </c>
      <c r="V226" s="84" t="s">
        <v>17</v>
      </c>
      <c r="W226" s="84">
        <f>VLOOKUP(V226,Tables!$M$4:$N$7,2,FALSE)</f>
        <v>1</v>
      </c>
      <c r="X226" s="84">
        <f>U226*W226</f>
        <v>1</v>
      </c>
      <c r="Y226" s="84"/>
      <c r="Z226" s="84" t="str">
        <f>P226</f>
        <v>NOEC</v>
      </c>
      <c r="AA226" s="84">
        <f>VLOOKUP(Z226,Tables!C$5:D$21,2,FALSE)</f>
        <v>1</v>
      </c>
      <c r="AB226" s="84">
        <f>X226/AA226</f>
        <v>1</v>
      </c>
      <c r="AC226" s="84" t="str">
        <f>S226</f>
        <v>Acute</v>
      </c>
      <c r="AD226" s="84">
        <f>VLOOKUP(AC226,Tables!C$24:D$25,2,FALSE)</f>
        <v>2</v>
      </c>
      <c r="AE226" s="84">
        <f>AB226/AD226</f>
        <v>0.5</v>
      </c>
      <c r="AF226" s="101"/>
      <c r="AG226" s="85" t="str">
        <f>F226</f>
        <v>Halophila ovalis</v>
      </c>
      <c r="AH226" s="84" t="str">
        <f>P226</f>
        <v>NOEC</v>
      </c>
      <c r="AI226" s="84" t="str">
        <f>S226</f>
        <v>Acute</v>
      </c>
      <c r="AJ226" s="84"/>
      <c r="AK226" s="84">
        <f>VLOOKUP(SUM(AA226,AD226),Tables!J$5:K$10,2,FALSE)</f>
        <v>3</v>
      </c>
      <c r="AL226" s="86" t="str">
        <f>IF(AK226=MIN($AK$226),"YES!!!","Reject")</f>
        <v>YES!!!</v>
      </c>
      <c r="AM226" s="86"/>
      <c r="AN226" s="84"/>
      <c r="AO226" s="84"/>
      <c r="AP226" s="84"/>
      <c r="AQ226" s="84"/>
      <c r="AR226" s="84"/>
      <c r="AS226" s="84"/>
      <c r="AT226" s="86"/>
      <c r="AU226" s="86"/>
      <c r="AV226" s="66" t="s">
        <v>120</v>
      </c>
      <c r="AW226" s="2"/>
      <c r="AX226" s="2"/>
      <c r="AY226" s="2"/>
      <c r="AZ226" s="84"/>
      <c r="BA226" s="87"/>
      <c r="BB226" s="84"/>
      <c r="BC226" s="84"/>
      <c r="BD226" s="84"/>
      <c r="BE226" s="84"/>
      <c r="BF226" s="84"/>
      <c r="BG226" s="84"/>
      <c r="BH226" s="84"/>
      <c r="BI226" s="2"/>
      <c r="BJ226" s="2"/>
      <c r="BK226" s="2"/>
      <c r="BL226" s="111"/>
      <c r="BM226" s="115"/>
      <c r="BN226" s="111"/>
      <c r="BO226" s="111"/>
      <c r="BP226" s="111"/>
      <c r="BQ226" s="111"/>
      <c r="BR226" s="111"/>
      <c r="BS226" s="111"/>
      <c r="BT226" s="111"/>
      <c r="BU226" s="113"/>
      <c r="BV226" s="3"/>
      <c r="BW226" s="3"/>
      <c r="BX226" s="3"/>
      <c r="BY226" s="3"/>
      <c r="BZ226" s="3"/>
      <c r="CA226" s="3"/>
      <c r="CB226" s="3"/>
      <c r="CC226" s="3"/>
      <c r="CD226" s="3"/>
      <c r="CE226" s="3"/>
      <c r="CF226" s="3"/>
      <c r="CG226" s="3"/>
    </row>
    <row r="227" spans="1:85" ht="14.25" customHeight="1" thickTop="1" thickBot="1" x14ac:dyDescent="0.3">
      <c r="A227" s="7"/>
      <c r="B227" s="7"/>
      <c r="C227" s="7"/>
      <c r="D227" s="70"/>
      <c r="E227" s="7"/>
      <c r="F227" s="71"/>
      <c r="G227" s="7"/>
      <c r="H227" s="7"/>
      <c r="I227" s="7"/>
      <c r="J227" s="7"/>
      <c r="K227" s="7"/>
      <c r="L227" s="7"/>
      <c r="M227" s="72"/>
      <c r="N227" s="72"/>
      <c r="O227" s="7"/>
      <c r="P227" s="7"/>
      <c r="Q227" s="7"/>
      <c r="R227" s="7"/>
      <c r="S227" s="7"/>
      <c r="T227" s="73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4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2"/>
      <c r="AW227" s="75"/>
      <c r="AX227" s="75"/>
      <c r="AY227" s="75"/>
      <c r="AZ227" s="76"/>
      <c r="BA227" s="77"/>
      <c r="BB227" s="7"/>
      <c r="BC227" s="7"/>
      <c r="BD227" s="7"/>
      <c r="BE227" s="7"/>
      <c r="BF227" s="7"/>
      <c r="BG227" s="7"/>
      <c r="BH227" s="7"/>
      <c r="BI227" s="2"/>
      <c r="BJ227" s="75"/>
      <c r="BK227" s="2"/>
      <c r="BL227" s="111"/>
      <c r="BM227" s="115"/>
      <c r="BN227" s="111"/>
      <c r="BO227" s="111"/>
      <c r="BP227" s="111"/>
      <c r="BQ227" s="111"/>
      <c r="BR227" s="111"/>
      <c r="BS227" s="111"/>
      <c r="BT227" s="111"/>
      <c r="BU227" s="113"/>
      <c r="BV227" s="3"/>
      <c r="BW227" s="3"/>
      <c r="BX227" s="3"/>
      <c r="BY227" s="3"/>
      <c r="BZ227" s="3"/>
      <c r="CA227" s="3"/>
      <c r="CB227" s="3"/>
      <c r="CC227" s="3"/>
      <c r="CD227" s="3"/>
      <c r="CE227" s="3"/>
      <c r="CF227" s="3"/>
      <c r="CG227" s="3"/>
    </row>
    <row r="228" spans="1:85" ht="14.25" customHeight="1" thickTop="1" thickBot="1" x14ac:dyDescent="0.3">
      <c r="A228" s="2">
        <v>700</v>
      </c>
      <c r="B228" s="2">
        <v>1499</v>
      </c>
      <c r="C228" s="2"/>
      <c r="D228" s="69"/>
      <c r="E228" s="2" t="s">
        <v>106</v>
      </c>
      <c r="F228" s="62" t="s">
        <v>275</v>
      </c>
      <c r="G228" s="2" t="s">
        <v>193</v>
      </c>
      <c r="H228" s="2" t="s">
        <v>194</v>
      </c>
      <c r="I228" s="2" t="s">
        <v>191</v>
      </c>
      <c r="J228" s="2" t="s">
        <v>111</v>
      </c>
      <c r="K228" s="2" t="s">
        <v>112</v>
      </c>
      <c r="L228" s="2"/>
      <c r="M228" s="63" t="s">
        <v>259</v>
      </c>
      <c r="N228" s="63" t="s">
        <v>474</v>
      </c>
      <c r="O228" s="64" t="s">
        <v>474</v>
      </c>
      <c r="P228" s="2" t="s">
        <v>38</v>
      </c>
      <c r="Q228" s="2">
        <v>2</v>
      </c>
      <c r="R228" s="2" t="s">
        <v>156</v>
      </c>
      <c r="S228" s="2" t="s">
        <v>48</v>
      </c>
      <c r="T228" s="2"/>
      <c r="U228" s="2">
        <v>6290</v>
      </c>
      <c r="V228" s="2" t="s">
        <v>17</v>
      </c>
      <c r="W228" s="2">
        <f>VLOOKUP(V228,Tables!$M$4:$N$7,2,FALSE)</f>
        <v>1</v>
      </c>
      <c r="X228" s="2">
        <f t="shared" ref="X228:X230" si="460">U228*W228</f>
        <v>6290</v>
      </c>
      <c r="Y228" s="2"/>
      <c r="Z228" s="2" t="str">
        <f t="shared" ref="Z228:Z230" si="461">P228</f>
        <v>EC50</v>
      </c>
      <c r="AA228" s="2">
        <f>VLOOKUP(Z228,Tables!C$5:D$21,2,FALSE)</f>
        <v>5</v>
      </c>
      <c r="AB228" s="2">
        <f t="shared" ref="AB228:AB230" si="462">X228/AA228</f>
        <v>1258</v>
      </c>
      <c r="AC228" s="2" t="str">
        <f t="shared" ref="AC228:AC230" si="463">S228</f>
        <v>Acute</v>
      </c>
      <c r="AD228" s="2">
        <f>VLOOKUP(AC228,Tables!C$24:D$25,2,FALSE)</f>
        <v>2</v>
      </c>
      <c r="AE228" s="2">
        <f t="shared" ref="AE228:AE230" si="464">AB228/AD228</f>
        <v>629</v>
      </c>
      <c r="AF228" s="7"/>
      <c r="AG228" s="8" t="str">
        <f t="shared" ref="AG228:AG230" si="465">F228</f>
        <v>Hormosira banksii</v>
      </c>
      <c r="AH228" s="2" t="str">
        <f t="shared" ref="AH228:AH230" si="466">P228</f>
        <v>EC50</v>
      </c>
      <c r="AI228" s="2" t="str">
        <f t="shared" ref="AI228:AI230" si="467">S228</f>
        <v>Acute</v>
      </c>
      <c r="AJ228" s="2"/>
      <c r="AK228" s="2">
        <f>VLOOKUP(SUM(AA228,AD228),Tables!J$5:K$10,2,FALSE)</f>
        <v>4</v>
      </c>
      <c r="AL228" s="65" t="str">
        <f t="shared" ref="AL228:AL230" si="468">IF(AK228=MIN($AK$228:$AK$230),"YES!!!","Reject")</f>
        <v>YES!!!</v>
      </c>
      <c r="AM228" s="3" t="str">
        <f t="shared" ref="AM228:AM229" si="469">O228</f>
        <v>Germination</v>
      </c>
      <c r="AN228" s="2" t="s">
        <v>118</v>
      </c>
      <c r="AO228" s="2" t="str">
        <f t="shared" ref="AO228:AO229" si="470">CONCATENATE(Q228," ",R228)</f>
        <v>2 Day</v>
      </c>
      <c r="AP228" s="2" t="s">
        <v>119</v>
      </c>
      <c r="AQ228" s="2"/>
      <c r="AR228" s="2">
        <f t="shared" ref="AR228:AR229" si="471">AE228</f>
        <v>629</v>
      </c>
      <c r="AS228" s="69">
        <f>GEOMEAN(AR228:AR229)</f>
        <v>540.81882363689965</v>
      </c>
      <c r="AT228" s="80">
        <f>MIN(AS228)</f>
        <v>540.81882363689965</v>
      </c>
      <c r="AU228" s="80">
        <f>MIN(AT228:AT229)</f>
        <v>540.81882363689965</v>
      </c>
      <c r="AV228" s="66" t="s">
        <v>120</v>
      </c>
      <c r="AW228" s="2"/>
      <c r="AX228" s="2"/>
      <c r="AY228" s="2"/>
      <c r="AZ228" s="2" t="str">
        <f>I228</f>
        <v>Macroalgae</v>
      </c>
      <c r="BA228" s="67" t="str">
        <f t="shared" ref="BA228:BC228" si="472">F228</f>
        <v>Hormosira banksii</v>
      </c>
      <c r="BB228" s="2" t="str">
        <f t="shared" si="472"/>
        <v>Ochrophyta</v>
      </c>
      <c r="BC228" s="2" t="str">
        <f t="shared" si="472"/>
        <v>Phaeophyceae</v>
      </c>
      <c r="BD228" s="2" t="str">
        <f>J228</f>
        <v>Phototroph</v>
      </c>
      <c r="BE228" s="2">
        <f>AK228</f>
        <v>4</v>
      </c>
      <c r="BF228" s="69">
        <f>AU228</f>
        <v>540.81882363689965</v>
      </c>
      <c r="BG228" s="66" t="s">
        <v>120</v>
      </c>
      <c r="BH228" s="66" t="s">
        <v>120</v>
      </c>
      <c r="BI228" s="2"/>
      <c r="BJ228" s="2"/>
      <c r="BK228" s="2"/>
      <c r="BL228" s="111"/>
      <c r="BM228" s="115"/>
      <c r="BN228" s="111"/>
      <c r="BO228" s="111"/>
      <c r="BP228" s="111"/>
      <c r="BQ228" s="111"/>
      <c r="BR228" s="111"/>
      <c r="BS228" s="111"/>
      <c r="BT228" s="111"/>
      <c r="BU228" s="113"/>
      <c r="BV228" s="3"/>
      <c r="BW228" s="3"/>
      <c r="BX228" s="3"/>
      <c r="BY228" s="3"/>
      <c r="BZ228" s="3"/>
      <c r="CA228" s="3"/>
      <c r="CB228" s="3"/>
      <c r="CC228" s="3"/>
      <c r="CD228" s="3"/>
      <c r="CE228" s="3"/>
      <c r="CF228" s="3"/>
      <c r="CG228" s="3"/>
    </row>
    <row r="229" spans="1:85" ht="14.25" customHeight="1" thickTop="1" thickBot="1" x14ac:dyDescent="0.3">
      <c r="A229" s="2">
        <v>699</v>
      </c>
      <c r="B229" s="2">
        <v>1521</v>
      </c>
      <c r="C229" s="2"/>
      <c r="D229" s="2"/>
      <c r="E229" s="2" t="s">
        <v>106</v>
      </c>
      <c r="F229" s="62" t="s">
        <v>275</v>
      </c>
      <c r="G229" s="2" t="s">
        <v>193</v>
      </c>
      <c r="H229" s="2" t="s">
        <v>194</v>
      </c>
      <c r="I229" s="2" t="s">
        <v>191</v>
      </c>
      <c r="J229" s="2" t="s">
        <v>111</v>
      </c>
      <c r="K229" s="2" t="s">
        <v>475</v>
      </c>
      <c r="L229" s="2"/>
      <c r="M229" s="63" t="s">
        <v>259</v>
      </c>
      <c r="N229" s="63" t="s">
        <v>474</v>
      </c>
      <c r="O229" s="64" t="s">
        <v>474</v>
      </c>
      <c r="P229" s="2" t="s">
        <v>38</v>
      </c>
      <c r="Q229" s="2">
        <v>2</v>
      </c>
      <c r="R229" s="2" t="s">
        <v>156</v>
      </c>
      <c r="S229" s="2" t="s">
        <v>48</v>
      </c>
      <c r="T229" s="2"/>
      <c r="U229" s="2">
        <v>4650</v>
      </c>
      <c r="V229" s="2" t="s">
        <v>17</v>
      </c>
      <c r="W229" s="2">
        <f>VLOOKUP(V229,Tables!$M$4:$N$7,2,FALSE)</f>
        <v>1</v>
      </c>
      <c r="X229" s="2">
        <f t="shared" si="460"/>
        <v>4650</v>
      </c>
      <c r="Y229" s="2"/>
      <c r="Z229" s="2" t="str">
        <f t="shared" si="461"/>
        <v>EC50</v>
      </c>
      <c r="AA229" s="2">
        <f>VLOOKUP(Z229,Tables!C$5:D$21,2,FALSE)</f>
        <v>5</v>
      </c>
      <c r="AB229" s="2">
        <f t="shared" si="462"/>
        <v>930</v>
      </c>
      <c r="AC229" s="2" t="str">
        <f t="shared" si="463"/>
        <v>Acute</v>
      </c>
      <c r="AD229" s="2">
        <f>VLOOKUP(AC229,Tables!C$24:D$25,2,FALSE)</f>
        <v>2</v>
      </c>
      <c r="AE229" s="2">
        <f t="shared" si="464"/>
        <v>465</v>
      </c>
      <c r="AF229" s="7"/>
      <c r="AG229" s="8" t="str">
        <f t="shared" si="465"/>
        <v>Hormosira banksii</v>
      </c>
      <c r="AH229" s="2" t="str">
        <f t="shared" si="466"/>
        <v>EC50</v>
      </c>
      <c r="AI229" s="2" t="str">
        <f t="shared" si="467"/>
        <v>Acute</v>
      </c>
      <c r="AJ229" s="2"/>
      <c r="AK229" s="2">
        <f>VLOOKUP(SUM(AA229,AD229),Tables!J$5:K$10,2,FALSE)</f>
        <v>4</v>
      </c>
      <c r="AL229" s="65" t="str">
        <f t="shared" si="468"/>
        <v>YES!!!</v>
      </c>
      <c r="AM229" s="3" t="str">
        <f t="shared" si="469"/>
        <v>Germination</v>
      </c>
      <c r="AN229" s="2" t="s">
        <v>118</v>
      </c>
      <c r="AO229" s="2" t="str">
        <f t="shared" si="470"/>
        <v>2 Day</v>
      </c>
      <c r="AP229" s="2" t="s">
        <v>119</v>
      </c>
      <c r="AQ229" s="2"/>
      <c r="AR229" s="2">
        <f t="shared" si="471"/>
        <v>465</v>
      </c>
      <c r="AS229" s="2"/>
      <c r="AT229" s="2"/>
      <c r="AU229" s="2"/>
      <c r="AV229" s="66" t="s">
        <v>120</v>
      </c>
      <c r="AW229" s="2"/>
      <c r="AX229" s="2"/>
      <c r="AY229" s="2"/>
      <c r="AZ229" s="2"/>
      <c r="BA229" s="67"/>
      <c r="BB229" s="2"/>
      <c r="BC229" s="2"/>
      <c r="BD229" s="2"/>
      <c r="BE229" s="2"/>
      <c r="BF229" s="2"/>
      <c r="BG229" s="2"/>
      <c r="BH229" s="2"/>
      <c r="BI229" s="2"/>
      <c r="BJ229" s="75"/>
      <c r="BK229" s="2"/>
      <c r="BL229" s="111"/>
      <c r="BM229" s="115"/>
      <c r="BN229" s="111"/>
      <c r="BO229" s="111"/>
      <c r="BP229" s="111"/>
      <c r="BQ229" s="111"/>
      <c r="BR229" s="111"/>
      <c r="BS229" s="111"/>
      <c r="BT229" s="111"/>
      <c r="BU229" s="113"/>
      <c r="BV229" s="3"/>
      <c r="BW229" s="3"/>
      <c r="BX229" s="3"/>
      <c r="BY229" s="3"/>
      <c r="BZ229" s="3"/>
      <c r="CA229" s="3"/>
      <c r="CB229" s="3"/>
      <c r="CC229" s="3"/>
      <c r="CD229" s="3"/>
      <c r="CE229" s="3"/>
      <c r="CF229" s="3"/>
      <c r="CG229" s="3"/>
    </row>
    <row r="230" spans="1:85" ht="14.25" customHeight="1" thickTop="1" thickBot="1" x14ac:dyDescent="0.3">
      <c r="A230" s="2">
        <v>699</v>
      </c>
      <c r="B230" s="2">
        <v>1498</v>
      </c>
      <c r="C230" s="2"/>
      <c r="D230" s="79" t="s">
        <v>147</v>
      </c>
      <c r="E230" s="2" t="s">
        <v>106</v>
      </c>
      <c r="F230" s="62" t="s">
        <v>275</v>
      </c>
      <c r="G230" s="2" t="s">
        <v>193</v>
      </c>
      <c r="H230" s="2" t="s">
        <v>194</v>
      </c>
      <c r="I230" s="2" t="s">
        <v>191</v>
      </c>
      <c r="J230" s="2" t="s">
        <v>111</v>
      </c>
      <c r="K230" s="2" t="s">
        <v>475</v>
      </c>
      <c r="L230" s="2"/>
      <c r="M230" s="82" t="s">
        <v>153</v>
      </c>
      <c r="N230" s="82" t="s">
        <v>176</v>
      </c>
      <c r="O230" s="83" t="s">
        <v>176</v>
      </c>
      <c r="P230" s="84" t="s">
        <v>38</v>
      </c>
      <c r="Q230" s="84">
        <v>0.08</v>
      </c>
      <c r="R230" s="84" t="s">
        <v>156</v>
      </c>
      <c r="S230" s="84" t="s">
        <v>48</v>
      </c>
      <c r="T230" s="2"/>
      <c r="U230" s="84">
        <v>1.65</v>
      </c>
      <c r="V230" s="84" t="s">
        <v>17</v>
      </c>
      <c r="W230" s="84">
        <f>VLOOKUP(V230,Tables!$M$4:$N$7,2,FALSE)</f>
        <v>1</v>
      </c>
      <c r="X230" s="84">
        <f t="shared" si="460"/>
        <v>1.65</v>
      </c>
      <c r="Y230" s="84"/>
      <c r="Z230" s="84" t="str">
        <f t="shared" si="461"/>
        <v>EC50</v>
      </c>
      <c r="AA230" s="84">
        <f>VLOOKUP(Z230,Tables!C$5:D$21,2,FALSE)</f>
        <v>5</v>
      </c>
      <c r="AB230" s="84">
        <f t="shared" si="462"/>
        <v>0.32999999999999996</v>
      </c>
      <c r="AC230" s="84" t="str">
        <f t="shared" si="463"/>
        <v>Acute</v>
      </c>
      <c r="AD230" s="84">
        <f>VLOOKUP(AC230,Tables!C$24:D$25,2,FALSE)</f>
        <v>2</v>
      </c>
      <c r="AE230" s="84">
        <f t="shared" si="464"/>
        <v>0.16499999999999998</v>
      </c>
      <c r="AF230" s="101"/>
      <c r="AG230" s="85" t="str">
        <f t="shared" si="465"/>
        <v>Hormosira banksii</v>
      </c>
      <c r="AH230" s="84" t="str">
        <f t="shared" si="466"/>
        <v>EC50</v>
      </c>
      <c r="AI230" s="84" t="str">
        <f t="shared" si="467"/>
        <v>Acute</v>
      </c>
      <c r="AJ230" s="84"/>
      <c r="AK230" s="84">
        <f>VLOOKUP(SUM(AA230,AD230),Tables!J$5:K$10,2,FALSE)</f>
        <v>4</v>
      </c>
      <c r="AL230" s="86" t="str">
        <f t="shared" si="468"/>
        <v>YES!!!</v>
      </c>
      <c r="AM230" s="86"/>
      <c r="AN230" s="84"/>
      <c r="AO230" s="84"/>
      <c r="AP230" s="84"/>
      <c r="AQ230" s="84"/>
      <c r="AR230" s="84"/>
      <c r="AS230" s="84"/>
      <c r="AT230" s="86"/>
      <c r="AU230" s="84"/>
      <c r="AV230" s="66" t="s">
        <v>120</v>
      </c>
      <c r="AW230" s="2"/>
      <c r="AX230" s="2"/>
      <c r="AY230" s="2"/>
      <c r="AZ230" s="84"/>
      <c r="BA230" s="87"/>
      <c r="BB230" s="84"/>
      <c r="BC230" s="84"/>
      <c r="BD230" s="84"/>
      <c r="BE230" s="84"/>
      <c r="BF230" s="84"/>
      <c r="BG230" s="84"/>
      <c r="BH230" s="84"/>
      <c r="BI230" s="75"/>
      <c r="BJ230" s="2"/>
      <c r="BK230" s="2"/>
      <c r="BL230" s="111"/>
      <c r="BM230" s="115"/>
      <c r="BN230" s="111"/>
      <c r="BO230" s="111"/>
      <c r="BP230" s="111"/>
      <c r="BQ230" s="111"/>
      <c r="BR230" s="111"/>
      <c r="BS230" s="111"/>
      <c r="BT230" s="111"/>
      <c r="BU230" s="113"/>
      <c r="BV230" s="3"/>
      <c r="BW230" s="3"/>
      <c r="BX230" s="3"/>
      <c r="BY230" s="3"/>
      <c r="BZ230" s="3"/>
      <c r="CA230" s="3"/>
      <c r="CB230" s="3"/>
      <c r="CC230" s="3"/>
      <c r="CD230" s="3"/>
      <c r="CE230" s="3"/>
      <c r="CF230" s="3"/>
      <c r="CG230" s="3"/>
    </row>
    <row r="231" spans="1:85" ht="14.25" customHeight="1" thickTop="1" thickBot="1" x14ac:dyDescent="0.3">
      <c r="A231" s="7"/>
      <c r="B231" s="7"/>
      <c r="C231" s="7"/>
      <c r="D231" s="70"/>
      <c r="E231" s="7"/>
      <c r="F231" s="71"/>
      <c r="G231" s="7"/>
      <c r="H231" s="7"/>
      <c r="I231" s="7"/>
      <c r="J231" s="7"/>
      <c r="K231" s="7"/>
      <c r="L231" s="7"/>
      <c r="M231" s="72"/>
      <c r="N231" s="72"/>
      <c r="O231" s="7"/>
      <c r="P231" s="7"/>
      <c r="Q231" s="7"/>
      <c r="R231" s="7"/>
      <c r="S231" s="7"/>
      <c r="T231" s="73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4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2"/>
      <c r="AW231" s="75"/>
      <c r="AX231" s="75"/>
      <c r="AY231" s="75"/>
      <c r="AZ231" s="76"/>
      <c r="BA231" s="77"/>
      <c r="BB231" s="7"/>
      <c r="BC231" s="7"/>
      <c r="BD231" s="7"/>
      <c r="BE231" s="7"/>
      <c r="BF231" s="7"/>
      <c r="BG231" s="7"/>
      <c r="BH231" s="7"/>
      <c r="BI231" s="2"/>
      <c r="BJ231" s="2"/>
      <c r="BK231" s="2"/>
      <c r="BL231" s="116"/>
      <c r="BM231" s="117"/>
      <c r="BN231" s="116"/>
      <c r="BO231" s="116"/>
      <c r="BP231" s="116"/>
      <c r="BQ231" s="116"/>
      <c r="BR231" s="116"/>
      <c r="BS231" s="116"/>
      <c r="BT231" s="111"/>
      <c r="BU231" s="113"/>
      <c r="BV231" s="3"/>
      <c r="BW231" s="3"/>
      <c r="BX231" s="3"/>
      <c r="BY231" s="3"/>
      <c r="BZ231" s="3"/>
      <c r="CA231" s="3"/>
      <c r="CB231" s="3"/>
      <c r="CC231" s="3"/>
      <c r="CD231" s="3"/>
      <c r="CE231" s="3"/>
      <c r="CF231" s="3"/>
      <c r="CG231" s="3"/>
    </row>
    <row r="232" spans="1:85" ht="14.25" customHeight="1" thickTop="1" thickBot="1" x14ac:dyDescent="0.3">
      <c r="A232" s="2" t="s">
        <v>277</v>
      </c>
      <c r="B232" s="2" t="s">
        <v>476</v>
      </c>
      <c r="C232" s="2"/>
      <c r="D232" s="2"/>
      <c r="E232" s="2" t="s">
        <v>121</v>
      </c>
      <c r="F232" s="62" t="s">
        <v>319</v>
      </c>
      <c r="G232" s="2" t="s">
        <v>201</v>
      </c>
      <c r="H232" s="2" t="s">
        <v>208</v>
      </c>
      <c r="I232" s="2" t="s">
        <v>203</v>
      </c>
      <c r="J232" s="2" t="s">
        <v>152</v>
      </c>
      <c r="K232" s="2" t="s">
        <v>477</v>
      </c>
      <c r="L232" s="2"/>
      <c r="M232" s="63" t="s">
        <v>399</v>
      </c>
      <c r="N232" s="63" t="s">
        <v>190</v>
      </c>
      <c r="O232" s="64" t="s">
        <v>190</v>
      </c>
      <c r="P232" s="2" t="s">
        <v>40</v>
      </c>
      <c r="Q232" s="2">
        <v>96</v>
      </c>
      <c r="R232" s="2" t="s">
        <v>116</v>
      </c>
      <c r="S232" s="2" t="s">
        <v>48</v>
      </c>
      <c r="T232" s="2"/>
      <c r="U232" s="2">
        <v>19.399999999999999</v>
      </c>
      <c r="V232" s="2" t="s">
        <v>17</v>
      </c>
      <c r="W232" s="2">
        <f>VLOOKUP(V232,Tables!$M$4:$N$7,2,FALSE)</f>
        <v>1</v>
      </c>
      <c r="X232" s="2">
        <f t="shared" ref="X232:X237" si="473">U232*W232</f>
        <v>19.399999999999999</v>
      </c>
      <c r="Y232" s="2"/>
      <c r="Z232" s="2" t="str">
        <f t="shared" ref="Z232:Z237" si="474">P232</f>
        <v>LC50</v>
      </c>
      <c r="AA232" s="2">
        <f>VLOOKUP(Z232,Tables!C$5:D$21,2,FALSE)</f>
        <v>5</v>
      </c>
      <c r="AB232" s="2">
        <f t="shared" ref="AB232:AB237" si="475">X232/AA232</f>
        <v>3.88</v>
      </c>
      <c r="AC232" s="2" t="str">
        <f t="shared" ref="AC232:AC237" si="476">S232</f>
        <v>Acute</v>
      </c>
      <c r="AD232" s="2">
        <f>VLOOKUP(AC232,Tables!C$24:D$25,2,FALSE)</f>
        <v>2</v>
      </c>
      <c r="AE232" s="2">
        <f t="shared" ref="AE232:AE237" si="477">AB232/AD232</f>
        <v>1.94</v>
      </c>
      <c r="AF232" s="7"/>
      <c r="AG232" s="8" t="str">
        <f t="shared" ref="AG232:AG237" si="478">F232</f>
        <v>Hyalella azteca</v>
      </c>
      <c r="AH232" s="2" t="str">
        <f t="shared" ref="AH232:AH237" si="479">P232</f>
        <v>LC50</v>
      </c>
      <c r="AI232" s="2" t="str">
        <f t="shared" ref="AI232:AI237" si="480">S232</f>
        <v>Acute</v>
      </c>
      <c r="AJ232" s="2"/>
      <c r="AK232" s="2">
        <f>VLOOKUP(SUM(AA232,AD232),Tables!J$5:K$10,2,FALSE)</f>
        <v>4</v>
      </c>
      <c r="AL232" s="65" t="str">
        <f t="shared" ref="AL232:AL237" si="481">IF(AK232=MIN($AK$232:$AK$237),"YES!!!","Reject")</f>
        <v>Reject</v>
      </c>
      <c r="AM232" s="2"/>
      <c r="AN232" s="2"/>
      <c r="AO232" s="2"/>
      <c r="AP232" s="2"/>
      <c r="AQ232" s="2"/>
      <c r="AR232" s="2"/>
      <c r="AS232" s="2"/>
      <c r="AT232" s="2"/>
      <c r="AU232" s="2"/>
      <c r="AV232" s="66" t="s">
        <v>120</v>
      </c>
      <c r="AW232" s="2"/>
      <c r="AX232" s="2"/>
      <c r="AY232" s="2"/>
      <c r="AZ232" s="2"/>
      <c r="BA232" s="67"/>
      <c r="BB232" s="2"/>
      <c r="BC232" s="2"/>
      <c r="BD232" s="2"/>
      <c r="BE232" s="2"/>
      <c r="BF232" s="2"/>
      <c r="BG232" s="2"/>
      <c r="BH232" s="2"/>
      <c r="BI232" s="75"/>
      <c r="BJ232" s="2"/>
      <c r="BK232" s="2"/>
      <c r="BL232" s="111"/>
      <c r="BM232" s="115"/>
      <c r="BN232" s="111"/>
      <c r="BO232" s="111"/>
      <c r="BP232" s="111"/>
      <c r="BQ232" s="111"/>
      <c r="BR232" s="111"/>
      <c r="BS232" s="111"/>
      <c r="BT232" s="111"/>
      <c r="BU232" s="113"/>
      <c r="BV232" s="3"/>
      <c r="BW232" s="3"/>
      <c r="BX232" s="3"/>
      <c r="BY232" s="3"/>
      <c r="BZ232" s="3"/>
      <c r="CA232" s="3"/>
      <c r="CB232" s="3"/>
      <c r="CC232" s="3"/>
      <c r="CD232" s="3"/>
      <c r="CE232" s="3"/>
      <c r="CF232" s="3"/>
      <c r="CG232" s="3"/>
    </row>
    <row r="233" spans="1:85" ht="14.25" customHeight="1" thickTop="1" thickBot="1" x14ac:dyDescent="0.3">
      <c r="A233" s="2" t="s">
        <v>277</v>
      </c>
      <c r="B233" s="2" t="s">
        <v>478</v>
      </c>
      <c r="C233" s="2"/>
      <c r="D233" s="2"/>
      <c r="E233" s="2" t="s">
        <v>121</v>
      </c>
      <c r="F233" s="62" t="s">
        <v>319</v>
      </c>
      <c r="G233" s="2" t="s">
        <v>201</v>
      </c>
      <c r="H233" s="2" t="s">
        <v>208</v>
      </c>
      <c r="I233" s="2" t="s">
        <v>203</v>
      </c>
      <c r="J233" s="2" t="s">
        <v>152</v>
      </c>
      <c r="K233" s="2" t="s">
        <v>477</v>
      </c>
      <c r="L233" s="2"/>
      <c r="M233" s="63" t="s">
        <v>399</v>
      </c>
      <c r="N233" s="63" t="s">
        <v>190</v>
      </c>
      <c r="O233" s="64" t="s">
        <v>190</v>
      </c>
      <c r="P233" s="2" t="s">
        <v>40</v>
      </c>
      <c r="Q233" s="2">
        <v>10</v>
      </c>
      <c r="R233" s="2" t="s">
        <v>156</v>
      </c>
      <c r="S233" s="2" t="s">
        <v>48</v>
      </c>
      <c r="T233" s="2"/>
      <c r="U233" s="2">
        <v>18.399999999999999</v>
      </c>
      <c r="V233" s="2" t="s">
        <v>17</v>
      </c>
      <c r="W233" s="2">
        <f>VLOOKUP(V233,Tables!$M$4:$N$7,2,FALSE)</f>
        <v>1</v>
      </c>
      <c r="X233" s="2">
        <f t="shared" si="473"/>
        <v>18.399999999999999</v>
      </c>
      <c r="Y233" s="2"/>
      <c r="Z233" s="2" t="str">
        <f t="shared" si="474"/>
        <v>LC50</v>
      </c>
      <c r="AA233" s="2">
        <f>VLOOKUP(Z233,Tables!C$5:D$21,2,FALSE)</f>
        <v>5</v>
      </c>
      <c r="AB233" s="2">
        <f t="shared" si="475"/>
        <v>3.6799999999999997</v>
      </c>
      <c r="AC233" s="2" t="str">
        <f t="shared" si="476"/>
        <v>Acute</v>
      </c>
      <c r="AD233" s="2">
        <f>VLOOKUP(AC233,Tables!C$24:D$25,2,FALSE)</f>
        <v>2</v>
      </c>
      <c r="AE233" s="2">
        <f t="shared" si="477"/>
        <v>1.8399999999999999</v>
      </c>
      <c r="AF233" s="7"/>
      <c r="AG233" s="8" t="str">
        <f t="shared" si="478"/>
        <v>Hyalella azteca</v>
      </c>
      <c r="AH233" s="2" t="str">
        <f t="shared" si="479"/>
        <v>LC50</v>
      </c>
      <c r="AI233" s="2" t="str">
        <f t="shared" si="480"/>
        <v>Acute</v>
      </c>
      <c r="AJ233" s="2"/>
      <c r="AK233" s="2">
        <f>VLOOKUP(SUM(AA233,AD233),Tables!J$5:K$10,2,FALSE)</f>
        <v>4</v>
      </c>
      <c r="AL233" s="65" t="str">
        <f t="shared" si="481"/>
        <v>Reject</v>
      </c>
      <c r="AM233" s="2"/>
      <c r="AN233" s="2"/>
      <c r="AO233" s="2"/>
      <c r="AP233" s="2"/>
      <c r="AQ233" s="2"/>
      <c r="AR233" s="2"/>
      <c r="AS233" s="2"/>
      <c r="AT233" s="2"/>
      <c r="AU233" s="2"/>
      <c r="AV233" s="66" t="s">
        <v>120</v>
      </c>
      <c r="AW233" s="2"/>
      <c r="AX233" s="2"/>
      <c r="AY233" s="2"/>
      <c r="AZ233" s="2"/>
      <c r="BA233" s="67"/>
      <c r="BB233" s="2"/>
      <c r="BC233" s="2"/>
      <c r="BD233" s="2"/>
      <c r="BE233" s="2"/>
      <c r="BF233" s="2"/>
      <c r="BG233" s="2"/>
      <c r="BH233" s="2"/>
      <c r="BI233" s="2"/>
      <c r="BJ233" s="75"/>
      <c r="BK233" s="2"/>
      <c r="BL233" s="111"/>
      <c r="BM233" s="115"/>
      <c r="BN233" s="111"/>
      <c r="BO233" s="111"/>
      <c r="BP233" s="111"/>
      <c r="BQ233" s="111"/>
      <c r="BR233" s="111"/>
      <c r="BS233" s="111"/>
      <c r="BT233" s="111"/>
      <c r="BU233" s="113"/>
      <c r="BV233" s="3"/>
      <c r="BW233" s="3"/>
      <c r="BX233" s="3"/>
      <c r="BY233" s="3"/>
      <c r="BZ233" s="3"/>
      <c r="CA233" s="3"/>
      <c r="CB233" s="3"/>
      <c r="CC233" s="3"/>
      <c r="CD233" s="3"/>
      <c r="CE233" s="3"/>
      <c r="CF233" s="3"/>
      <c r="CG233" s="3"/>
    </row>
    <row r="234" spans="1:85" ht="14.25" customHeight="1" thickTop="1" thickBot="1" x14ac:dyDescent="0.3">
      <c r="A234" s="2" t="s">
        <v>277</v>
      </c>
      <c r="B234" s="2" t="s">
        <v>479</v>
      </c>
      <c r="C234" s="2"/>
      <c r="D234" s="2"/>
      <c r="E234" s="2" t="s">
        <v>121</v>
      </c>
      <c r="F234" s="62" t="s">
        <v>319</v>
      </c>
      <c r="G234" s="2" t="s">
        <v>201</v>
      </c>
      <c r="H234" s="2" t="s">
        <v>208</v>
      </c>
      <c r="I234" s="2" t="s">
        <v>203</v>
      </c>
      <c r="J234" s="2" t="s">
        <v>152</v>
      </c>
      <c r="K234" s="2" t="s">
        <v>477</v>
      </c>
      <c r="L234" s="2"/>
      <c r="M234" s="63" t="s">
        <v>480</v>
      </c>
      <c r="N234" s="63" t="s">
        <v>480</v>
      </c>
      <c r="O234" s="64" t="s">
        <v>190</v>
      </c>
      <c r="P234" s="2" t="s">
        <v>31</v>
      </c>
      <c r="Q234" s="2">
        <v>10</v>
      </c>
      <c r="R234" s="2" t="s">
        <v>156</v>
      </c>
      <c r="S234" s="2" t="s">
        <v>48</v>
      </c>
      <c r="T234" s="2"/>
      <c r="U234" s="2">
        <v>7.9</v>
      </c>
      <c r="V234" s="2" t="s">
        <v>17</v>
      </c>
      <c r="W234" s="2">
        <f>VLOOKUP(V234,Tables!$M$4:$N$7,2,FALSE)</f>
        <v>1</v>
      </c>
      <c r="X234" s="2">
        <f t="shared" si="473"/>
        <v>7.9</v>
      </c>
      <c r="Y234" s="2"/>
      <c r="Z234" s="2" t="str">
        <f t="shared" si="474"/>
        <v>NOAEL</v>
      </c>
      <c r="AA234" s="2">
        <f>VLOOKUP(Z234,Tables!C$5:D$21,2,FALSE)</f>
        <v>1</v>
      </c>
      <c r="AB234" s="2">
        <f t="shared" si="475"/>
        <v>7.9</v>
      </c>
      <c r="AC234" s="2" t="str">
        <f t="shared" si="476"/>
        <v>Acute</v>
      </c>
      <c r="AD234" s="2">
        <f>VLOOKUP(AC234,Tables!C$24:D$25,2,FALSE)</f>
        <v>2</v>
      </c>
      <c r="AE234" s="2">
        <f t="shared" si="477"/>
        <v>3.95</v>
      </c>
      <c r="AF234" s="7"/>
      <c r="AG234" s="8" t="str">
        <f t="shared" si="478"/>
        <v>Hyalella azteca</v>
      </c>
      <c r="AH234" s="2" t="str">
        <f t="shared" si="479"/>
        <v>NOAEL</v>
      </c>
      <c r="AI234" s="2" t="str">
        <f t="shared" si="480"/>
        <v>Acute</v>
      </c>
      <c r="AJ234" s="2"/>
      <c r="AK234" s="2">
        <f>VLOOKUP(SUM(AA234,AD234),Tables!J$5:K$10,2,FALSE)</f>
        <v>3</v>
      </c>
      <c r="AL234" s="65" t="str">
        <f t="shared" si="481"/>
        <v>YES!!!</v>
      </c>
      <c r="AM234" s="3" t="str">
        <f>O234</f>
        <v>Mortality</v>
      </c>
      <c r="AN234" s="2" t="s">
        <v>118</v>
      </c>
      <c r="AO234" s="2" t="str">
        <f>CONCATENATE(Q234," ",R234)</f>
        <v>10 Day</v>
      </c>
      <c r="AP234" s="2" t="s">
        <v>119</v>
      </c>
      <c r="AQ234" s="2"/>
      <c r="AR234" s="2">
        <f>AE234</f>
        <v>3.95</v>
      </c>
      <c r="AS234" s="2">
        <f>GEOMEAN(AR234)</f>
        <v>3.95</v>
      </c>
      <c r="AT234" s="3">
        <f>MIN(AS234)</f>
        <v>3.95</v>
      </c>
      <c r="AU234" s="3">
        <f>MIN(AT234:AT237)</f>
        <v>3.95</v>
      </c>
      <c r="AV234" s="66" t="s">
        <v>120</v>
      </c>
      <c r="AW234" s="2"/>
      <c r="AX234" s="2"/>
      <c r="AY234" s="2"/>
      <c r="AZ234" s="2" t="str">
        <f>I234</f>
        <v>Macroinvertebrate</v>
      </c>
      <c r="BA234" s="67" t="str">
        <f t="shared" ref="BA234:BC234" si="482">F234</f>
        <v>Hyalella azteca</v>
      </c>
      <c r="BB234" s="2" t="str">
        <f t="shared" si="482"/>
        <v>Arthropoda</v>
      </c>
      <c r="BC234" s="2" t="str">
        <f t="shared" si="482"/>
        <v>Malacostraca</v>
      </c>
      <c r="BD234" s="2" t="str">
        <f>J234</f>
        <v>Heterotroph</v>
      </c>
      <c r="BE234" s="2">
        <f>AK234</f>
        <v>3</v>
      </c>
      <c r="BF234" s="2">
        <f>AU234</f>
        <v>3.95</v>
      </c>
      <c r="BG234" s="66" t="s">
        <v>120</v>
      </c>
      <c r="BH234" s="66" t="s">
        <v>120</v>
      </c>
      <c r="BI234" s="2"/>
      <c r="BJ234" s="2"/>
      <c r="BK234" s="2"/>
      <c r="BL234" s="111"/>
      <c r="BM234" s="115"/>
      <c r="BN234" s="111"/>
      <c r="BO234" s="111"/>
      <c r="BP234" s="111"/>
      <c r="BQ234" s="111"/>
      <c r="BR234" s="111"/>
      <c r="BS234" s="111"/>
      <c r="BT234" s="111"/>
      <c r="BU234" s="113"/>
      <c r="BV234" s="3"/>
      <c r="BW234" s="3"/>
      <c r="BX234" s="3"/>
      <c r="BY234" s="3"/>
      <c r="BZ234" s="3"/>
      <c r="CA234" s="3"/>
      <c r="CB234" s="3"/>
      <c r="CC234" s="3"/>
      <c r="CD234" s="3"/>
      <c r="CE234" s="3"/>
      <c r="CF234" s="3"/>
      <c r="CG234" s="3"/>
    </row>
    <row r="235" spans="1:85" ht="14.25" customHeight="1" thickTop="1" thickBot="1" x14ac:dyDescent="0.3">
      <c r="A235" s="2" t="s">
        <v>277</v>
      </c>
      <c r="B235" s="2" t="s">
        <v>481</v>
      </c>
      <c r="C235" s="2"/>
      <c r="D235" s="2"/>
      <c r="E235" s="2" t="s">
        <v>121</v>
      </c>
      <c r="F235" s="62" t="s">
        <v>319</v>
      </c>
      <c r="G235" s="2" t="s">
        <v>201</v>
      </c>
      <c r="H235" s="2" t="s">
        <v>208</v>
      </c>
      <c r="I235" s="2" t="s">
        <v>203</v>
      </c>
      <c r="J235" s="2" t="s">
        <v>152</v>
      </c>
      <c r="K235" s="2" t="s">
        <v>477</v>
      </c>
      <c r="L235" s="2"/>
      <c r="M235" s="63" t="s">
        <v>480</v>
      </c>
      <c r="N235" s="63" t="s">
        <v>480</v>
      </c>
      <c r="O235" s="64" t="s">
        <v>190</v>
      </c>
      <c r="P235" s="2" t="s">
        <v>34</v>
      </c>
      <c r="Q235" s="2">
        <v>10</v>
      </c>
      <c r="R235" s="2" t="s">
        <v>156</v>
      </c>
      <c r="S235" s="2" t="s">
        <v>48</v>
      </c>
      <c r="T235" s="2"/>
      <c r="U235" s="2">
        <v>15.7</v>
      </c>
      <c r="V235" s="2" t="s">
        <v>17</v>
      </c>
      <c r="W235" s="2">
        <f>VLOOKUP(V235,Tables!$M$4:$N$7,2,FALSE)</f>
        <v>1</v>
      </c>
      <c r="X235" s="2">
        <f t="shared" si="473"/>
        <v>15.7</v>
      </c>
      <c r="Y235" s="2"/>
      <c r="Z235" s="2" t="str">
        <f t="shared" si="474"/>
        <v>LOAEL</v>
      </c>
      <c r="AA235" s="2">
        <f>VLOOKUP(Z235,Tables!C$5:D$21,2,FALSE)</f>
        <v>2.5</v>
      </c>
      <c r="AB235" s="2">
        <f t="shared" si="475"/>
        <v>6.2799999999999994</v>
      </c>
      <c r="AC235" s="2" t="str">
        <f t="shared" si="476"/>
        <v>Acute</v>
      </c>
      <c r="AD235" s="2">
        <f>VLOOKUP(AC235,Tables!C$24:D$25,2,FALSE)</f>
        <v>2</v>
      </c>
      <c r="AE235" s="2">
        <f t="shared" si="477"/>
        <v>3.1399999999999997</v>
      </c>
      <c r="AF235" s="7"/>
      <c r="AG235" s="8" t="str">
        <f t="shared" si="478"/>
        <v>Hyalella azteca</v>
      </c>
      <c r="AH235" s="2" t="str">
        <f t="shared" si="479"/>
        <v>LOAEL</v>
      </c>
      <c r="AI235" s="2" t="str">
        <f t="shared" si="480"/>
        <v>Acute</v>
      </c>
      <c r="AJ235" s="2"/>
      <c r="AK235" s="2">
        <f>VLOOKUP(SUM(AA235,AD235),Tables!J$5:K$10,2,FALSE)</f>
        <v>4</v>
      </c>
      <c r="AL235" s="65" t="str">
        <f t="shared" si="481"/>
        <v>Reject</v>
      </c>
      <c r="AM235" s="2"/>
      <c r="AN235" s="2"/>
      <c r="AO235" s="2"/>
      <c r="AP235" s="2"/>
      <c r="AQ235" s="2"/>
      <c r="AR235" s="2"/>
      <c r="AS235" s="2"/>
      <c r="AT235" s="2"/>
      <c r="AU235" s="2"/>
      <c r="AV235" s="66" t="s">
        <v>120</v>
      </c>
      <c r="AW235" s="2"/>
      <c r="AX235" s="2"/>
      <c r="AY235" s="2"/>
      <c r="AZ235" s="2"/>
      <c r="BA235" s="67"/>
      <c r="BB235" s="2"/>
      <c r="BC235" s="2"/>
      <c r="BD235" s="2"/>
      <c r="BE235" s="2"/>
      <c r="BF235" s="2"/>
      <c r="BG235" s="2"/>
      <c r="BH235" s="2"/>
      <c r="BI235" s="2"/>
      <c r="BJ235" s="69"/>
      <c r="BK235" s="2"/>
      <c r="BL235" s="111"/>
      <c r="BM235" s="115"/>
      <c r="BN235" s="111"/>
      <c r="BO235" s="111"/>
      <c r="BP235" s="111"/>
      <c r="BQ235" s="111"/>
      <c r="BR235" s="111"/>
      <c r="BS235" s="111"/>
      <c r="BT235" s="111"/>
      <c r="BU235" s="113"/>
      <c r="BV235" s="3"/>
      <c r="BW235" s="3"/>
      <c r="BX235" s="3"/>
      <c r="BY235" s="3"/>
      <c r="BZ235" s="3"/>
      <c r="CA235" s="3"/>
      <c r="CB235" s="3"/>
      <c r="CC235" s="3"/>
      <c r="CD235" s="3"/>
      <c r="CE235" s="3"/>
      <c r="CF235" s="3"/>
      <c r="CG235" s="3"/>
    </row>
    <row r="236" spans="1:85" ht="14.25" customHeight="1" thickTop="1" thickBot="1" x14ac:dyDescent="0.3">
      <c r="A236" s="2" t="s">
        <v>277</v>
      </c>
      <c r="B236" s="2"/>
      <c r="C236" s="2"/>
      <c r="D236" s="2"/>
      <c r="E236" s="2" t="s">
        <v>121</v>
      </c>
      <c r="F236" s="62" t="s">
        <v>319</v>
      </c>
      <c r="G236" s="2" t="s">
        <v>201</v>
      </c>
      <c r="H236" s="2" t="s">
        <v>208</v>
      </c>
      <c r="I236" s="2" t="s">
        <v>203</v>
      </c>
      <c r="J236" s="2" t="s">
        <v>152</v>
      </c>
      <c r="K236" s="2" t="s">
        <v>477</v>
      </c>
      <c r="L236" s="2"/>
      <c r="M236" s="63" t="s">
        <v>480</v>
      </c>
      <c r="N236" s="63" t="s">
        <v>480</v>
      </c>
      <c r="O236" s="64" t="s">
        <v>482</v>
      </c>
      <c r="P236" s="2" t="s">
        <v>34</v>
      </c>
      <c r="Q236" s="2">
        <v>10</v>
      </c>
      <c r="R236" s="2" t="s">
        <v>156</v>
      </c>
      <c r="S236" s="2" t="s">
        <v>48</v>
      </c>
      <c r="T236" s="2"/>
      <c r="U236" s="2">
        <v>15.7</v>
      </c>
      <c r="V236" s="2" t="s">
        <v>17</v>
      </c>
      <c r="W236" s="2">
        <f>VLOOKUP(V236,Tables!$M$4:$N$7,2,FALSE)</f>
        <v>1</v>
      </c>
      <c r="X236" s="2">
        <f t="shared" si="473"/>
        <v>15.7</v>
      </c>
      <c r="Y236" s="2"/>
      <c r="Z236" s="2" t="str">
        <f t="shared" si="474"/>
        <v>LOAEL</v>
      </c>
      <c r="AA236" s="2">
        <f>VLOOKUP(Z236,Tables!C$5:D$21,2,FALSE)</f>
        <v>2.5</v>
      </c>
      <c r="AB236" s="2">
        <f t="shared" si="475"/>
        <v>6.2799999999999994</v>
      </c>
      <c r="AC236" s="2" t="str">
        <f t="shared" si="476"/>
        <v>Acute</v>
      </c>
      <c r="AD236" s="2">
        <f>VLOOKUP(AC236,Tables!C$24:D$25,2,FALSE)</f>
        <v>2</v>
      </c>
      <c r="AE236" s="2">
        <f t="shared" si="477"/>
        <v>3.1399999999999997</v>
      </c>
      <c r="AF236" s="7"/>
      <c r="AG236" s="8" t="str">
        <f t="shared" si="478"/>
        <v>Hyalella azteca</v>
      </c>
      <c r="AH236" s="2" t="str">
        <f t="shared" si="479"/>
        <v>LOAEL</v>
      </c>
      <c r="AI236" s="2" t="str">
        <f t="shared" si="480"/>
        <v>Acute</v>
      </c>
      <c r="AJ236" s="2"/>
      <c r="AK236" s="2">
        <f>VLOOKUP(SUM(AA236,AD236),Tables!J$5:K$10,2,FALSE)</f>
        <v>4</v>
      </c>
      <c r="AL236" s="65" t="str">
        <f t="shared" si="481"/>
        <v>Reject</v>
      </c>
      <c r="AM236" s="2"/>
      <c r="AN236" s="2"/>
      <c r="AO236" s="2"/>
      <c r="AP236" s="2"/>
      <c r="AQ236" s="2"/>
      <c r="AR236" s="2"/>
      <c r="AS236" s="2"/>
      <c r="AT236" s="2"/>
      <c r="AU236" s="2"/>
      <c r="AV236" s="66" t="s">
        <v>120</v>
      </c>
      <c r="AW236" s="2"/>
      <c r="AX236" s="2"/>
      <c r="AY236" s="2"/>
      <c r="AZ236" s="2"/>
      <c r="BA236" s="67"/>
      <c r="BB236" s="2"/>
      <c r="BC236" s="2"/>
      <c r="BD236" s="2"/>
      <c r="BE236" s="2"/>
      <c r="BF236" s="2"/>
      <c r="BG236" s="2"/>
      <c r="BH236" s="2"/>
      <c r="BI236" s="75"/>
      <c r="BJ236" s="75"/>
      <c r="BK236" s="2"/>
      <c r="BL236" s="116"/>
      <c r="BM236" s="117"/>
      <c r="BN236" s="116"/>
      <c r="BO236" s="116"/>
      <c r="BP236" s="116"/>
      <c r="BQ236" s="116"/>
      <c r="BR236" s="116"/>
      <c r="BS236" s="116"/>
      <c r="BT236" s="111"/>
      <c r="BU236" s="113"/>
      <c r="BV236" s="3"/>
      <c r="BW236" s="3"/>
      <c r="BX236" s="3"/>
      <c r="BY236" s="3"/>
      <c r="BZ236" s="3"/>
      <c r="CA236" s="3"/>
      <c r="CB236" s="3"/>
      <c r="CC236" s="3"/>
      <c r="CD236" s="3"/>
      <c r="CE236" s="3"/>
      <c r="CF236" s="3"/>
      <c r="CG236" s="3"/>
    </row>
    <row r="237" spans="1:85" ht="14.25" customHeight="1" thickTop="1" thickBot="1" x14ac:dyDescent="0.3">
      <c r="A237" s="2" t="s">
        <v>277</v>
      </c>
      <c r="B237" s="2"/>
      <c r="C237" s="2"/>
      <c r="D237" s="2"/>
      <c r="E237" s="2" t="s">
        <v>121</v>
      </c>
      <c r="F237" s="62" t="s">
        <v>319</v>
      </c>
      <c r="G237" s="2" t="s">
        <v>201</v>
      </c>
      <c r="H237" s="2" t="s">
        <v>208</v>
      </c>
      <c r="I237" s="2" t="s">
        <v>203</v>
      </c>
      <c r="J237" s="2" t="s">
        <v>152</v>
      </c>
      <c r="K237" s="2" t="s">
        <v>477</v>
      </c>
      <c r="L237" s="2"/>
      <c r="M237" s="63" t="s">
        <v>480</v>
      </c>
      <c r="N237" s="63" t="s">
        <v>480</v>
      </c>
      <c r="O237" s="64" t="s">
        <v>482</v>
      </c>
      <c r="P237" s="2" t="s">
        <v>31</v>
      </c>
      <c r="Q237" s="2">
        <v>10</v>
      </c>
      <c r="R237" s="2" t="s">
        <v>156</v>
      </c>
      <c r="S237" s="2" t="s">
        <v>48</v>
      </c>
      <c r="T237" s="2"/>
      <c r="U237" s="2">
        <v>7.9</v>
      </c>
      <c r="V237" s="2" t="s">
        <v>17</v>
      </c>
      <c r="W237" s="2">
        <f>VLOOKUP(V237,Tables!$M$4:$N$7,2,FALSE)</f>
        <v>1</v>
      </c>
      <c r="X237" s="2">
        <f t="shared" si="473"/>
        <v>7.9</v>
      </c>
      <c r="Y237" s="2"/>
      <c r="Z237" s="2" t="str">
        <f t="shared" si="474"/>
        <v>NOAEL</v>
      </c>
      <c r="AA237" s="2">
        <f>VLOOKUP(Z237,Tables!C$5:D$21,2,FALSE)</f>
        <v>1</v>
      </c>
      <c r="AB237" s="2">
        <f t="shared" si="475"/>
        <v>7.9</v>
      </c>
      <c r="AC237" s="2" t="str">
        <f t="shared" si="476"/>
        <v>Acute</v>
      </c>
      <c r="AD237" s="2">
        <f>VLOOKUP(AC237,Tables!C$24:D$25,2,FALSE)</f>
        <v>2</v>
      </c>
      <c r="AE237" s="2">
        <f t="shared" si="477"/>
        <v>3.95</v>
      </c>
      <c r="AF237" s="7"/>
      <c r="AG237" s="8" t="str">
        <f t="shared" si="478"/>
        <v>Hyalella azteca</v>
      </c>
      <c r="AH237" s="2" t="str">
        <f t="shared" si="479"/>
        <v>NOAEL</v>
      </c>
      <c r="AI237" s="2" t="str">
        <f t="shared" si="480"/>
        <v>Acute</v>
      </c>
      <c r="AJ237" s="2"/>
      <c r="AK237" s="2">
        <f>VLOOKUP(SUM(AA237,AD237),Tables!J$5:K$10,2,FALSE)</f>
        <v>3</v>
      </c>
      <c r="AL237" s="65" t="str">
        <f t="shared" si="481"/>
        <v>YES!!!</v>
      </c>
      <c r="AM237" s="3" t="str">
        <f>O237</f>
        <v>Reduced Weight</v>
      </c>
      <c r="AN237" s="2" t="s">
        <v>170</v>
      </c>
      <c r="AO237" s="2" t="str">
        <f>CONCATENATE(Q237," ",R237)</f>
        <v>10 Day</v>
      </c>
      <c r="AP237" s="2" t="s">
        <v>171</v>
      </c>
      <c r="AQ237" s="2"/>
      <c r="AR237" s="2">
        <f>AE237</f>
        <v>3.95</v>
      </c>
      <c r="AS237" s="2">
        <f>GEOMEAN(AR237)</f>
        <v>3.95</v>
      </c>
      <c r="AT237" s="3">
        <f>MIN(AS237)</f>
        <v>3.95</v>
      </c>
      <c r="AU237" s="3"/>
      <c r="AV237" s="66" t="s">
        <v>120</v>
      </c>
      <c r="AW237" s="2"/>
      <c r="AX237" s="2"/>
      <c r="AY237" s="2"/>
      <c r="AZ237" s="2"/>
      <c r="BA237" s="67"/>
      <c r="BB237" s="2"/>
      <c r="BC237" s="2"/>
      <c r="BD237" s="2"/>
      <c r="BE237" s="2"/>
      <c r="BF237" s="2"/>
      <c r="BG237" s="2"/>
      <c r="BH237" s="2"/>
      <c r="BI237" s="2"/>
      <c r="BJ237" s="69"/>
      <c r="BK237" s="2"/>
      <c r="BL237" s="116"/>
      <c r="BM237" s="117"/>
      <c r="BN237" s="116"/>
      <c r="BO237" s="116"/>
      <c r="BP237" s="116"/>
      <c r="BQ237" s="116"/>
      <c r="BR237" s="116"/>
      <c r="BS237" s="116"/>
      <c r="BT237" s="111"/>
      <c r="BU237" s="113"/>
      <c r="BV237" s="3"/>
      <c r="BW237" s="3"/>
      <c r="BX237" s="3"/>
      <c r="BY237" s="3"/>
      <c r="BZ237" s="3"/>
      <c r="CA237" s="3"/>
      <c r="CB237" s="3"/>
      <c r="CC237" s="3"/>
      <c r="CD237" s="3"/>
      <c r="CE237" s="3"/>
      <c r="CF237" s="3"/>
      <c r="CG237" s="3"/>
    </row>
    <row r="238" spans="1:85" ht="14.25" customHeight="1" thickTop="1" thickBot="1" x14ac:dyDescent="0.3">
      <c r="A238" s="7"/>
      <c r="B238" s="7"/>
      <c r="C238" s="7"/>
      <c r="D238" s="70"/>
      <c r="E238" s="7"/>
      <c r="F238" s="71"/>
      <c r="G238" s="7"/>
      <c r="H238" s="7"/>
      <c r="I238" s="7"/>
      <c r="J238" s="7"/>
      <c r="K238" s="7"/>
      <c r="L238" s="7"/>
      <c r="M238" s="72"/>
      <c r="N238" s="72"/>
      <c r="O238" s="7"/>
      <c r="P238" s="7"/>
      <c r="Q238" s="7"/>
      <c r="R238" s="7"/>
      <c r="S238" s="7"/>
      <c r="T238" s="73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4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2"/>
      <c r="AW238" s="75"/>
      <c r="AX238" s="75"/>
      <c r="AY238" s="75"/>
      <c r="AZ238" s="76"/>
      <c r="BA238" s="77"/>
      <c r="BB238" s="7"/>
      <c r="BC238" s="7"/>
      <c r="BD238" s="7"/>
      <c r="BE238" s="7"/>
      <c r="BF238" s="7"/>
      <c r="BG238" s="7"/>
      <c r="BH238" s="7"/>
      <c r="BI238" s="69"/>
      <c r="BJ238" s="75"/>
      <c r="BK238" s="2"/>
      <c r="BL238" s="111"/>
      <c r="BM238" s="115"/>
      <c r="BN238" s="111"/>
      <c r="BO238" s="111"/>
      <c r="BP238" s="111"/>
      <c r="BQ238" s="111"/>
      <c r="BR238" s="111"/>
      <c r="BS238" s="111"/>
      <c r="BT238" s="111"/>
      <c r="BU238" s="113"/>
      <c r="BV238" s="3"/>
      <c r="BW238" s="3"/>
      <c r="BX238" s="3"/>
      <c r="BY238" s="3"/>
      <c r="BZ238" s="3"/>
      <c r="CA238" s="3"/>
      <c r="CB238" s="3"/>
      <c r="CC238" s="3"/>
      <c r="CD238" s="3"/>
      <c r="CE238" s="3"/>
      <c r="CF238" s="3"/>
      <c r="CG238" s="3"/>
    </row>
    <row r="239" spans="1:85" ht="14.25" customHeight="1" thickTop="1" thickBot="1" x14ac:dyDescent="0.3">
      <c r="A239" s="2" t="s">
        <v>187</v>
      </c>
      <c r="B239" s="2" t="s">
        <v>483</v>
      </c>
      <c r="C239" s="2"/>
      <c r="D239" s="2"/>
      <c r="E239" s="2" t="s">
        <v>106</v>
      </c>
      <c r="F239" s="62" t="s">
        <v>350</v>
      </c>
      <c r="G239" s="2" t="s">
        <v>322</v>
      </c>
      <c r="H239" s="2" t="s">
        <v>351</v>
      </c>
      <c r="I239" s="2" t="s">
        <v>203</v>
      </c>
      <c r="J239" s="2" t="s">
        <v>152</v>
      </c>
      <c r="K239" s="2" t="s">
        <v>164</v>
      </c>
      <c r="L239" s="2"/>
      <c r="M239" s="63" t="s">
        <v>190</v>
      </c>
      <c r="N239" s="63" t="s">
        <v>190</v>
      </c>
      <c r="O239" s="64" t="s">
        <v>190</v>
      </c>
      <c r="P239" s="2" t="s">
        <v>40</v>
      </c>
      <c r="Q239" s="2">
        <v>48</v>
      </c>
      <c r="R239" s="2" t="s">
        <v>116</v>
      </c>
      <c r="S239" s="2" t="s">
        <v>48</v>
      </c>
      <c r="T239" s="2"/>
      <c r="U239" s="2">
        <v>16000</v>
      </c>
      <c r="V239" s="2" t="s">
        <v>17</v>
      </c>
      <c r="W239" s="2">
        <f>VLOOKUP(V239,Tables!$M$4:$N$7,2,FALSE)</f>
        <v>1</v>
      </c>
      <c r="X239" s="2">
        <f>U239*W239</f>
        <v>16000</v>
      </c>
      <c r="Y239" s="2"/>
      <c r="Z239" s="2" t="str">
        <f>P239</f>
        <v>LC50</v>
      </c>
      <c r="AA239" s="2">
        <f>VLOOKUP(Z239,Tables!C$5:D$21,2,FALSE)</f>
        <v>5</v>
      </c>
      <c r="AB239" s="2">
        <f>X239/AA239</f>
        <v>3200</v>
      </c>
      <c r="AC239" s="2" t="str">
        <f>S239</f>
        <v>Acute</v>
      </c>
      <c r="AD239" s="2">
        <f>VLOOKUP(AC239,Tables!C$24:D$25,2,FALSE)</f>
        <v>2</v>
      </c>
      <c r="AE239" s="2">
        <f>AB239/AD239</f>
        <v>1600</v>
      </c>
      <c r="AF239" s="7"/>
      <c r="AG239" s="8" t="str">
        <f>F239</f>
        <v xml:space="preserve">Hydroides elegans </v>
      </c>
      <c r="AH239" s="2" t="str">
        <f>P239</f>
        <v>LC50</v>
      </c>
      <c r="AI239" s="2" t="str">
        <f>S239</f>
        <v>Acute</v>
      </c>
      <c r="AJ239" s="2"/>
      <c r="AK239" s="2">
        <f>VLOOKUP(SUM(AA239,AD239),Tables!J$5:K$10,2,FALSE)</f>
        <v>4</v>
      </c>
      <c r="AL239" s="65" t="str">
        <f>IF(AK239=MIN($AK$239),"YES!!!","Reject")</f>
        <v>YES!!!</v>
      </c>
      <c r="AM239" s="3" t="str">
        <f>O239</f>
        <v>Mortality</v>
      </c>
      <c r="AN239" s="2" t="s">
        <v>118</v>
      </c>
      <c r="AO239" s="2" t="str">
        <f>CONCATENATE(Q239," ",R239)</f>
        <v>48 Hour</v>
      </c>
      <c r="AP239" s="2" t="s">
        <v>119</v>
      </c>
      <c r="AQ239" s="2"/>
      <c r="AR239" s="2">
        <f>AE239</f>
        <v>1600</v>
      </c>
      <c r="AS239" s="2">
        <f>GEOMEAN(AR239)</f>
        <v>1600</v>
      </c>
      <c r="AT239" s="3">
        <f t="shared" ref="AT239:AU239" si="483">MIN(AS239)</f>
        <v>1600</v>
      </c>
      <c r="AU239" s="3">
        <f t="shared" si="483"/>
        <v>1600</v>
      </c>
      <c r="AV239" s="66" t="s">
        <v>120</v>
      </c>
      <c r="AW239" s="2"/>
      <c r="AX239" s="2"/>
      <c r="AY239" s="2"/>
      <c r="AZ239" s="2" t="str">
        <f>I239</f>
        <v>Macroinvertebrate</v>
      </c>
      <c r="BA239" s="67" t="str">
        <f t="shared" ref="BA239:BC239" si="484">F239</f>
        <v xml:space="preserve">Hydroides elegans </v>
      </c>
      <c r="BB239" s="2" t="str">
        <f t="shared" si="484"/>
        <v>Annelida</v>
      </c>
      <c r="BC239" s="2" t="str">
        <f t="shared" si="484"/>
        <v>Polychaeta</v>
      </c>
      <c r="BD239" s="2" t="str">
        <f>J239</f>
        <v>Heterotroph</v>
      </c>
      <c r="BE239" s="2">
        <f>AK239</f>
        <v>4</v>
      </c>
      <c r="BF239" s="2">
        <f>AU239</f>
        <v>1600</v>
      </c>
      <c r="BG239" s="66" t="s">
        <v>120</v>
      </c>
      <c r="BH239" s="66" t="s">
        <v>120</v>
      </c>
      <c r="BI239" s="75"/>
      <c r="BJ239" s="2"/>
      <c r="BK239" s="2"/>
      <c r="BL239" s="116"/>
      <c r="BM239" s="117"/>
      <c r="BN239" s="116"/>
      <c r="BO239" s="116"/>
      <c r="BP239" s="116"/>
      <c r="BQ239" s="116"/>
      <c r="BR239" s="116"/>
      <c r="BS239" s="116"/>
      <c r="BT239" s="111"/>
      <c r="BU239" s="113"/>
      <c r="BV239" s="3"/>
      <c r="BW239" s="3"/>
      <c r="BX239" s="3"/>
      <c r="BY239" s="3"/>
      <c r="BZ239" s="3"/>
      <c r="CA239" s="3"/>
      <c r="CB239" s="3"/>
      <c r="CC239" s="3"/>
      <c r="CD239" s="3"/>
      <c r="CE239" s="3"/>
      <c r="CF239" s="3"/>
      <c r="CG239" s="3"/>
    </row>
    <row r="240" spans="1:85" ht="14.25" customHeight="1" thickTop="1" thickBot="1" x14ac:dyDescent="0.3">
      <c r="A240" s="7"/>
      <c r="B240" s="7"/>
      <c r="C240" s="7"/>
      <c r="D240" s="70"/>
      <c r="E240" s="7"/>
      <c r="F240" s="71"/>
      <c r="G240" s="7"/>
      <c r="H240" s="7"/>
      <c r="I240" s="7"/>
      <c r="J240" s="7"/>
      <c r="K240" s="7"/>
      <c r="L240" s="7"/>
      <c r="M240" s="72"/>
      <c r="N240" s="72"/>
      <c r="O240" s="7"/>
      <c r="P240" s="7"/>
      <c r="Q240" s="7"/>
      <c r="R240" s="7"/>
      <c r="S240" s="7"/>
      <c r="T240" s="73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4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2"/>
      <c r="AW240" s="75"/>
      <c r="AX240" s="75"/>
      <c r="AY240" s="75"/>
      <c r="AZ240" s="76"/>
      <c r="BA240" s="77"/>
      <c r="BB240" s="7"/>
      <c r="BC240" s="7"/>
      <c r="BD240" s="7"/>
      <c r="BE240" s="7"/>
      <c r="BF240" s="7"/>
      <c r="BG240" s="7"/>
      <c r="BH240" s="7"/>
      <c r="BI240" s="69"/>
      <c r="BJ240" s="2"/>
      <c r="BK240" s="2"/>
      <c r="BL240" s="111"/>
      <c r="BM240" s="115"/>
      <c r="BN240" s="111"/>
      <c r="BO240" s="111"/>
      <c r="BP240" s="111"/>
      <c r="BQ240" s="111"/>
      <c r="BR240" s="111"/>
      <c r="BS240" s="111"/>
      <c r="BT240" s="111"/>
      <c r="BU240" s="113"/>
      <c r="BV240" s="3"/>
      <c r="BW240" s="3"/>
      <c r="BX240" s="3"/>
      <c r="BY240" s="3"/>
      <c r="BZ240" s="3"/>
      <c r="CA240" s="3"/>
      <c r="CB240" s="3"/>
      <c r="CC240" s="3"/>
      <c r="CD240" s="3"/>
      <c r="CE240" s="3"/>
      <c r="CF240" s="3"/>
      <c r="CG240" s="3"/>
    </row>
    <row r="241" spans="1:85" ht="14.25" customHeight="1" thickTop="1" thickBot="1" x14ac:dyDescent="0.3">
      <c r="A241" s="2">
        <v>1867</v>
      </c>
      <c r="B241" s="2" t="s">
        <v>105</v>
      </c>
      <c r="C241" s="2"/>
      <c r="D241" s="2"/>
      <c r="E241" s="2" t="s">
        <v>106</v>
      </c>
      <c r="F241" s="62" t="s">
        <v>167</v>
      </c>
      <c r="G241" s="2" t="s">
        <v>142</v>
      </c>
      <c r="H241" s="2" t="s">
        <v>143</v>
      </c>
      <c r="I241" s="2" t="s">
        <v>110</v>
      </c>
      <c r="J241" s="2" t="s">
        <v>111</v>
      </c>
      <c r="K241" s="2" t="s">
        <v>112</v>
      </c>
      <c r="L241" s="2"/>
      <c r="M241" s="63" t="s">
        <v>113</v>
      </c>
      <c r="N241" s="63" t="s">
        <v>114</v>
      </c>
      <c r="O241" s="64" t="s">
        <v>115</v>
      </c>
      <c r="P241" s="2" t="s">
        <v>38</v>
      </c>
      <c r="Q241" s="2">
        <v>10</v>
      </c>
      <c r="R241" s="2" t="s">
        <v>156</v>
      </c>
      <c r="S241" s="2" t="s">
        <v>47</v>
      </c>
      <c r="T241" s="2"/>
      <c r="U241" s="2" t="s">
        <v>484</v>
      </c>
      <c r="V241" s="2" t="s">
        <v>20</v>
      </c>
      <c r="W241" s="2">
        <f>VLOOKUP(V241,Tables!$M$4:$N$7,2,FALSE)</f>
        <v>1</v>
      </c>
      <c r="X241" s="2">
        <f t="shared" ref="X241:X243" si="485">U241*W241</f>
        <v>10</v>
      </c>
      <c r="Y241" s="2"/>
      <c r="Z241" s="2" t="str">
        <f t="shared" ref="Z241:Z243" si="486">P241</f>
        <v>EC50</v>
      </c>
      <c r="AA241" s="2">
        <f>VLOOKUP(Z241,Tables!C$5:D$21,2,FALSE)</f>
        <v>5</v>
      </c>
      <c r="AB241" s="2">
        <f t="shared" ref="AB241:AB243" si="487">X241/AA241</f>
        <v>2</v>
      </c>
      <c r="AC241" s="2" t="str">
        <f t="shared" ref="AC241:AC243" si="488">S241</f>
        <v>Chronic</v>
      </c>
      <c r="AD241" s="2">
        <f>VLOOKUP(AC241,Tables!C$24:D$25,2,FALSE)</f>
        <v>1</v>
      </c>
      <c r="AE241" s="2">
        <f t="shared" ref="AE241:AE243" si="489">AB241/AD241</f>
        <v>2</v>
      </c>
      <c r="AF241" s="7"/>
      <c r="AG241" s="8" t="str">
        <f t="shared" ref="AG241:AG243" si="490">F241</f>
        <v>Isochrysis galbana</v>
      </c>
      <c r="AH241" s="2" t="str">
        <f t="shared" ref="AH241:AH243" si="491">P241</f>
        <v>EC50</v>
      </c>
      <c r="AI241" s="2" t="str">
        <f t="shared" ref="AI241:AI243" si="492">S241</f>
        <v>Chronic</v>
      </c>
      <c r="AJ241" s="2"/>
      <c r="AK241" s="2">
        <f>VLOOKUP(SUM(AA241,AD241),Tables!J$5:K$10,2,FALSE)</f>
        <v>2</v>
      </c>
      <c r="AL241" s="65" t="str">
        <f t="shared" ref="AL241:AL243" si="493">IF(AK241=MIN($AK$241:$AK$243),"YES!!!","Reject")</f>
        <v>Reject</v>
      </c>
      <c r="AM241" s="3"/>
      <c r="AN241" s="2"/>
      <c r="AO241" s="2"/>
      <c r="AP241" s="2"/>
      <c r="AQ241" s="2"/>
      <c r="AR241" s="2"/>
      <c r="AS241" s="2"/>
      <c r="AT241" s="3"/>
      <c r="AU241" s="3"/>
      <c r="AV241" s="66" t="s">
        <v>120</v>
      </c>
      <c r="AW241" s="2"/>
      <c r="AX241" s="2"/>
      <c r="AY241" s="2"/>
      <c r="AZ241" s="2"/>
      <c r="BA241" s="67"/>
      <c r="BB241" s="2"/>
      <c r="BC241" s="2"/>
      <c r="BD241" s="2"/>
      <c r="BE241" s="2"/>
      <c r="BF241" s="2"/>
      <c r="BG241" s="2"/>
      <c r="BH241" s="2"/>
      <c r="BI241" s="75"/>
      <c r="BJ241" s="75"/>
      <c r="BK241" s="2"/>
      <c r="BL241" s="111"/>
      <c r="BM241" s="115"/>
      <c r="BN241" s="111"/>
      <c r="BO241" s="111"/>
      <c r="BP241" s="111"/>
      <c r="BQ241" s="111"/>
      <c r="BR241" s="111"/>
      <c r="BS241" s="111"/>
      <c r="BT241" s="111"/>
      <c r="BU241" s="113"/>
      <c r="BV241" s="3"/>
      <c r="BW241" s="3"/>
      <c r="BX241" s="3"/>
      <c r="BY241" s="3"/>
      <c r="BZ241" s="3"/>
      <c r="CA241" s="3"/>
      <c r="CB241" s="3"/>
      <c r="CC241" s="3"/>
      <c r="CD241" s="3"/>
      <c r="CE241" s="3"/>
      <c r="CF241" s="3"/>
      <c r="CG241" s="3"/>
    </row>
    <row r="242" spans="1:85" ht="14.25" customHeight="1" thickTop="1" thickBot="1" x14ac:dyDescent="0.3">
      <c r="A242" s="2">
        <v>791</v>
      </c>
      <c r="B242" s="2">
        <v>1899</v>
      </c>
      <c r="C242" s="2"/>
      <c r="D242" s="2"/>
      <c r="E242" s="2" t="s">
        <v>106</v>
      </c>
      <c r="F242" s="62" t="s">
        <v>167</v>
      </c>
      <c r="G242" s="2" t="s">
        <v>142</v>
      </c>
      <c r="H242" s="2" t="s">
        <v>143</v>
      </c>
      <c r="I242" s="2" t="s">
        <v>110</v>
      </c>
      <c r="J242" s="2" t="s">
        <v>111</v>
      </c>
      <c r="K242" s="2" t="s">
        <v>112</v>
      </c>
      <c r="L242" s="2"/>
      <c r="M242" s="63" t="s">
        <v>223</v>
      </c>
      <c r="N242" s="63" t="s">
        <v>263</v>
      </c>
      <c r="O242" s="64" t="s">
        <v>263</v>
      </c>
      <c r="P242" s="2" t="s">
        <v>38</v>
      </c>
      <c r="Q242" s="2">
        <v>3</v>
      </c>
      <c r="R242" s="2" t="s">
        <v>156</v>
      </c>
      <c r="S242" s="2" t="s">
        <v>47</v>
      </c>
      <c r="T242" s="2"/>
      <c r="U242" s="2">
        <v>2.77</v>
      </c>
      <c r="V242" s="2" t="s">
        <v>17</v>
      </c>
      <c r="W242" s="2">
        <f>VLOOKUP(V242,Tables!$M$4:$N$7,2,FALSE)</f>
        <v>1</v>
      </c>
      <c r="X242" s="2">
        <f t="shared" si="485"/>
        <v>2.77</v>
      </c>
      <c r="Y242" s="2"/>
      <c r="Z242" s="2" t="str">
        <f t="shared" si="486"/>
        <v>EC50</v>
      </c>
      <c r="AA242" s="2">
        <f>VLOOKUP(Z242,Tables!C$5:D$21,2,FALSE)</f>
        <v>5</v>
      </c>
      <c r="AB242" s="2">
        <f t="shared" si="487"/>
        <v>0.55400000000000005</v>
      </c>
      <c r="AC242" s="2" t="str">
        <f t="shared" si="488"/>
        <v>Chronic</v>
      </c>
      <c r="AD242" s="2">
        <f>VLOOKUP(AC242,Tables!C$24:D$25,2,FALSE)</f>
        <v>1</v>
      </c>
      <c r="AE242" s="2">
        <f t="shared" si="489"/>
        <v>0.55400000000000005</v>
      </c>
      <c r="AF242" s="7"/>
      <c r="AG242" s="8" t="str">
        <f t="shared" si="490"/>
        <v>Isochrysis galbana</v>
      </c>
      <c r="AH242" s="2" t="str">
        <f t="shared" si="491"/>
        <v>EC50</v>
      </c>
      <c r="AI242" s="2" t="str">
        <f t="shared" si="492"/>
        <v>Chronic</v>
      </c>
      <c r="AJ242" s="2"/>
      <c r="AK242" s="2">
        <f>VLOOKUP(SUM(AA242,AD242),Tables!J$5:K$10,2,FALSE)</f>
        <v>2</v>
      </c>
      <c r="AL242" s="65" t="str">
        <f t="shared" si="493"/>
        <v>Reject</v>
      </c>
      <c r="AM242" s="2"/>
      <c r="AN242" s="2"/>
      <c r="AO242" s="2"/>
      <c r="AP242" s="2"/>
      <c r="AQ242" s="2"/>
      <c r="AR242" s="2"/>
      <c r="AS242" s="2"/>
      <c r="AT242" s="2"/>
      <c r="AU242" s="2"/>
      <c r="AV242" s="66" t="s">
        <v>120</v>
      </c>
      <c r="AW242" s="2"/>
      <c r="AX242" s="2"/>
      <c r="AY242" s="2"/>
      <c r="AZ242" s="2"/>
      <c r="BA242" s="67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111"/>
      <c r="BM242" s="115"/>
      <c r="BN242" s="111"/>
      <c r="BO242" s="111"/>
      <c r="BP242" s="111"/>
      <c r="BQ242" s="111"/>
      <c r="BR242" s="111"/>
      <c r="BS242" s="111"/>
      <c r="BT242" s="111"/>
      <c r="BU242" s="113"/>
      <c r="BV242" s="3"/>
      <c r="BW242" s="3"/>
      <c r="BX242" s="3"/>
      <c r="BY242" s="3"/>
      <c r="BZ242" s="3"/>
      <c r="CA242" s="3"/>
      <c r="CB242" s="3"/>
      <c r="CC242" s="3"/>
      <c r="CD242" s="3"/>
      <c r="CE242" s="3"/>
      <c r="CF242" s="3"/>
      <c r="CG242" s="3"/>
    </row>
    <row r="243" spans="1:85" ht="14.25" customHeight="1" thickTop="1" thickBot="1" x14ac:dyDescent="0.3">
      <c r="A243" s="2">
        <v>791</v>
      </c>
      <c r="B243" s="2">
        <v>1922</v>
      </c>
      <c r="C243" s="2"/>
      <c r="D243" s="2"/>
      <c r="E243" s="2" t="s">
        <v>106</v>
      </c>
      <c r="F243" s="62" t="s">
        <v>167</v>
      </c>
      <c r="G243" s="2" t="s">
        <v>142</v>
      </c>
      <c r="H243" s="2" t="s">
        <v>143</v>
      </c>
      <c r="I243" s="2" t="s">
        <v>110</v>
      </c>
      <c r="J243" s="2" t="s">
        <v>111</v>
      </c>
      <c r="K243" s="2" t="s">
        <v>112</v>
      </c>
      <c r="L243" s="2"/>
      <c r="M243" s="63" t="s">
        <v>223</v>
      </c>
      <c r="N243" s="63" t="s">
        <v>263</v>
      </c>
      <c r="O243" s="64" t="s">
        <v>263</v>
      </c>
      <c r="P243" s="2" t="s">
        <v>14</v>
      </c>
      <c r="Q243" s="2">
        <v>3</v>
      </c>
      <c r="R243" s="2" t="s">
        <v>156</v>
      </c>
      <c r="S243" s="2" t="s">
        <v>47</v>
      </c>
      <c r="T243" s="2"/>
      <c r="U243" s="2">
        <v>1.0900000000000001</v>
      </c>
      <c r="V243" s="2" t="s">
        <v>17</v>
      </c>
      <c r="W243" s="2">
        <f>VLOOKUP(V243,Tables!$M$4:$N$7,2,FALSE)</f>
        <v>1</v>
      </c>
      <c r="X243" s="2">
        <f t="shared" si="485"/>
        <v>1.0900000000000001</v>
      </c>
      <c r="Y243" s="2"/>
      <c r="Z243" s="2" t="str">
        <f t="shared" si="486"/>
        <v>EC10</v>
      </c>
      <c r="AA243" s="2">
        <f>VLOOKUP(Z243,Tables!C$5:D$21,2,FALSE)</f>
        <v>1</v>
      </c>
      <c r="AB243" s="2">
        <f t="shared" si="487"/>
        <v>1.0900000000000001</v>
      </c>
      <c r="AC243" s="2" t="str">
        <f t="shared" si="488"/>
        <v>Chronic</v>
      </c>
      <c r="AD243" s="2">
        <f>VLOOKUP(AC243,Tables!C$24:D$25,2,FALSE)</f>
        <v>1</v>
      </c>
      <c r="AE243" s="2">
        <f t="shared" si="489"/>
        <v>1.0900000000000001</v>
      </c>
      <c r="AF243" s="7"/>
      <c r="AG243" s="8" t="str">
        <f t="shared" si="490"/>
        <v>Isochrysis galbana</v>
      </c>
      <c r="AH243" s="2" t="str">
        <f t="shared" si="491"/>
        <v>EC10</v>
      </c>
      <c r="AI243" s="2" t="str">
        <f t="shared" si="492"/>
        <v>Chronic</v>
      </c>
      <c r="AJ243" s="2"/>
      <c r="AK243" s="2">
        <f>VLOOKUP(SUM(AA243,AD243),Tables!J$5:K$10,2,FALSE)</f>
        <v>1</v>
      </c>
      <c r="AL243" s="65" t="str">
        <f t="shared" si="493"/>
        <v>YES!!!</v>
      </c>
      <c r="AM243" s="3" t="str">
        <f>O243</f>
        <v>Abundance</v>
      </c>
      <c r="AN243" s="2" t="s">
        <v>118</v>
      </c>
      <c r="AO243" s="2" t="str">
        <f>CONCATENATE(Q243," ",R243)</f>
        <v>3 Day</v>
      </c>
      <c r="AP243" s="2" t="s">
        <v>119</v>
      </c>
      <c r="AQ243" s="2"/>
      <c r="AR243" s="2">
        <f>AE243</f>
        <v>1.0900000000000001</v>
      </c>
      <c r="AS243" s="2">
        <f>GEOMEAN(AR243)</f>
        <v>1.0900000000000001</v>
      </c>
      <c r="AT243" s="3">
        <f t="shared" ref="AT243:AU243" si="494">MIN(AS243)</f>
        <v>1.0900000000000001</v>
      </c>
      <c r="AU243" s="3">
        <f t="shared" si="494"/>
        <v>1.0900000000000001</v>
      </c>
      <c r="AV243" s="66" t="s">
        <v>120</v>
      </c>
      <c r="AW243" s="2"/>
      <c r="AX243" s="2"/>
      <c r="AY243" s="2"/>
      <c r="AZ243" s="2" t="str">
        <f>I243</f>
        <v>Microalgae</v>
      </c>
      <c r="BA243" s="67" t="str">
        <f t="shared" ref="BA243:BC243" si="495">F243</f>
        <v>Isochrysis galbana</v>
      </c>
      <c r="BB243" s="2" t="str">
        <f t="shared" si="495"/>
        <v>Haptophyta</v>
      </c>
      <c r="BC243" s="2" t="str">
        <f t="shared" si="495"/>
        <v>Coccolithophyceae</v>
      </c>
      <c r="BD243" s="2" t="str">
        <f>J243</f>
        <v>Phototroph</v>
      </c>
      <c r="BE243" s="2">
        <f>AK243</f>
        <v>1</v>
      </c>
      <c r="BF243" s="2">
        <f>AU243</f>
        <v>1.0900000000000001</v>
      </c>
      <c r="BG243" s="66" t="s">
        <v>120</v>
      </c>
      <c r="BH243" s="66" t="s">
        <v>120</v>
      </c>
      <c r="BI243" s="2"/>
      <c r="BJ243" s="2"/>
      <c r="BK243" s="2"/>
      <c r="BL243" s="116"/>
      <c r="BM243" s="117"/>
      <c r="BN243" s="116"/>
      <c r="BO243" s="116"/>
      <c r="BP243" s="116"/>
      <c r="BQ243" s="116"/>
      <c r="BR243" s="116"/>
      <c r="BS243" s="116"/>
      <c r="BT243" s="111"/>
      <c r="BU243" s="113"/>
      <c r="BV243" s="3"/>
      <c r="BW243" s="3"/>
      <c r="BX243" s="3"/>
      <c r="BY243" s="3"/>
      <c r="BZ243" s="3"/>
      <c r="CA243" s="3"/>
      <c r="CB243" s="3"/>
      <c r="CC243" s="3"/>
      <c r="CD243" s="3"/>
      <c r="CE243" s="3"/>
      <c r="CF243" s="3"/>
      <c r="CG243" s="3"/>
    </row>
    <row r="244" spans="1:85" ht="14.25" customHeight="1" thickTop="1" thickBot="1" x14ac:dyDescent="0.3">
      <c r="A244" s="7"/>
      <c r="B244" s="7"/>
      <c r="C244" s="7"/>
      <c r="D244" s="70"/>
      <c r="E244" s="7"/>
      <c r="F244" s="71"/>
      <c r="G244" s="7"/>
      <c r="H244" s="7"/>
      <c r="I244" s="7"/>
      <c r="J244" s="7"/>
      <c r="K244" s="7"/>
      <c r="L244" s="7"/>
      <c r="M244" s="72"/>
      <c r="N244" s="72"/>
      <c r="O244" s="7"/>
      <c r="P244" s="7"/>
      <c r="Q244" s="7"/>
      <c r="R244" s="7"/>
      <c r="S244" s="7"/>
      <c r="T244" s="73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4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2"/>
      <c r="AW244" s="75"/>
      <c r="AX244" s="75"/>
      <c r="AY244" s="75"/>
      <c r="AZ244" s="76"/>
      <c r="BA244" s="77"/>
      <c r="BB244" s="7"/>
      <c r="BC244" s="7"/>
      <c r="BD244" s="7"/>
      <c r="BE244" s="7"/>
      <c r="BF244" s="7"/>
      <c r="BG244" s="7"/>
      <c r="BH244" s="7"/>
      <c r="BI244" s="75"/>
      <c r="BJ244" s="2"/>
      <c r="BK244" s="2"/>
      <c r="BL244" s="111"/>
      <c r="BM244" s="115"/>
      <c r="BN244" s="111"/>
      <c r="BO244" s="111"/>
      <c r="BP244" s="111"/>
      <c r="BQ244" s="111"/>
      <c r="BR244" s="111"/>
      <c r="BS244" s="111"/>
      <c r="BT244" s="111"/>
      <c r="BU244" s="113"/>
      <c r="BV244" s="3"/>
      <c r="BW244" s="3"/>
      <c r="BX244" s="3"/>
      <c r="BY244" s="3"/>
      <c r="BZ244" s="3"/>
      <c r="CA244" s="3"/>
      <c r="CB244" s="3"/>
      <c r="CC244" s="3"/>
      <c r="CD244" s="3"/>
      <c r="CE244" s="3"/>
      <c r="CF244" s="3"/>
      <c r="CG244" s="3"/>
    </row>
    <row r="245" spans="1:85" ht="14.25" customHeight="1" thickTop="1" thickBot="1" x14ac:dyDescent="0.3">
      <c r="A245" s="2">
        <v>791</v>
      </c>
      <c r="B245" s="2">
        <v>1904</v>
      </c>
      <c r="C245" s="2"/>
      <c r="D245" s="2"/>
      <c r="E245" s="2" t="s">
        <v>121</v>
      </c>
      <c r="F245" s="62" t="s">
        <v>264</v>
      </c>
      <c r="G245" s="2" t="s">
        <v>174</v>
      </c>
      <c r="H245" s="2" t="s">
        <v>175</v>
      </c>
      <c r="I245" s="2" t="s">
        <v>172</v>
      </c>
      <c r="J245" s="2" t="s">
        <v>111</v>
      </c>
      <c r="K245" s="2" t="s">
        <v>112</v>
      </c>
      <c r="L245" s="2"/>
      <c r="M245" s="63" t="s">
        <v>223</v>
      </c>
      <c r="N245" s="63" t="s">
        <v>263</v>
      </c>
      <c r="O245" s="64" t="s">
        <v>263</v>
      </c>
      <c r="P245" s="2" t="s">
        <v>38</v>
      </c>
      <c r="Q245" s="2">
        <v>4</v>
      </c>
      <c r="R245" s="2" t="s">
        <v>156</v>
      </c>
      <c r="S245" s="2" t="s">
        <v>48</v>
      </c>
      <c r="T245" s="2"/>
      <c r="U245" s="2">
        <v>5.55</v>
      </c>
      <c r="V245" s="2" t="s">
        <v>17</v>
      </c>
      <c r="W245" s="2">
        <f>VLOOKUP(V245,Tables!$M$4:$N$7,2,FALSE)</f>
        <v>1</v>
      </c>
      <c r="X245" s="2">
        <f t="shared" ref="X245:X246" si="496">U245*W245</f>
        <v>5.55</v>
      </c>
      <c r="Y245" s="2"/>
      <c r="Z245" s="2" t="str">
        <f t="shared" ref="Z245:Z246" si="497">P245</f>
        <v>EC50</v>
      </c>
      <c r="AA245" s="2">
        <f>VLOOKUP(Z245,Tables!C$5:D$21,2,FALSE)</f>
        <v>5</v>
      </c>
      <c r="AB245" s="2">
        <f t="shared" ref="AB245:AB246" si="498">X245/AA245</f>
        <v>1.1099999999999999</v>
      </c>
      <c r="AC245" s="2" t="str">
        <f t="shared" ref="AC245:AC246" si="499">S245</f>
        <v>Acute</v>
      </c>
      <c r="AD245" s="2">
        <f>VLOOKUP(AC245,Tables!C$24:D$25,2,FALSE)</f>
        <v>2</v>
      </c>
      <c r="AE245" s="2">
        <f t="shared" ref="AE245:AE246" si="500">AB245/AD245</f>
        <v>0.55499999999999994</v>
      </c>
      <c r="AF245" s="7"/>
      <c r="AG245" s="8" t="str">
        <f t="shared" ref="AG245:AG246" si="501">F245</f>
        <v>Lemna aequinoctialis</v>
      </c>
      <c r="AH245" s="2" t="str">
        <f t="shared" ref="AH245:AH246" si="502">P245</f>
        <v>EC50</v>
      </c>
      <c r="AI245" s="2" t="str">
        <f t="shared" ref="AI245:AI246" si="503">S245</f>
        <v>Acute</v>
      </c>
      <c r="AJ245" s="2"/>
      <c r="AK245" s="2">
        <f>VLOOKUP(SUM(AA245,AD245),Tables!J$5:K$10,2,FALSE)</f>
        <v>4</v>
      </c>
      <c r="AL245" s="65" t="str">
        <f t="shared" ref="AL245:AL246" si="504">IF(AK245=MIN($AK$245:$AK$246),"YES!!!","Reject")</f>
        <v>Reject</v>
      </c>
      <c r="AM245" s="3"/>
      <c r="AN245" s="2"/>
      <c r="AO245" s="2"/>
      <c r="AP245" s="2"/>
      <c r="AQ245" s="2"/>
      <c r="AR245" s="2"/>
      <c r="AS245" s="2"/>
      <c r="AT245" s="3"/>
      <c r="AU245" s="3"/>
      <c r="AV245" s="66" t="s">
        <v>120</v>
      </c>
      <c r="AW245" s="2"/>
      <c r="AX245" s="2"/>
      <c r="AY245" s="2"/>
      <c r="AZ245" s="2"/>
      <c r="BA245" s="67"/>
      <c r="BB245" s="2"/>
      <c r="BC245" s="2"/>
      <c r="BD245" s="2"/>
      <c r="BE245" s="2"/>
      <c r="BF245" s="2"/>
      <c r="BG245" s="2"/>
      <c r="BH245" s="2"/>
      <c r="BI245" s="2"/>
      <c r="BJ245" s="75"/>
      <c r="BK245" s="2"/>
      <c r="BL245" s="111"/>
      <c r="BM245" s="115"/>
      <c r="BN245" s="111"/>
      <c r="BO245" s="111"/>
      <c r="BP245" s="111"/>
      <c r="BQ245" s="111"/>
      <c r="BR245" s="111"/>
      <c r="BS245" s="111"/>
      <c r="BT245" s="111"/>
      <c r="BU245" s="113"/>
      <c r="BV245" s="3"/>
      <c r="BW245" s="3"/>
      <c r="BX245" s="3"/>
      <c r="BY245" s="3"/>
      <c r="BZ245" s="3"/>
      <c r="CA245" s="3"/>
      <c r="CB245" s="3"/>
      <c r="CC245" s="3"/>
      <c r="CD245" s="3"/>
      <c r="CE245" s="3"/>
      <c r="CF245" s="3"/>
      <c r="CG245" s="3"/>
    </row>
    <row r="246" spans="1:85" ht="14.25" customHeight="1" thickTop="1" thickBot="1" x14ac:dyDescent="0.3">
      <c r="A246" s="2">
        <v>791</v>
      </c>
      <c r="B246" s="2">
        <v>1928</v>
      </c>
      <c r="C246" s="2"/>
      <c r="D246" s="69"/>
      <c r="E246" s="2" t="s">
        <v>121</v>
      </c>
      <c r="F246" s="62" t="s">
        <v>264</v>
      </c>
      <c r="G246" s="2" t="s">
        <v>174</v>
      </c>
      <c r="H246" s="2" t="s">
        <v>175</v>
      </c>
      <c r="I246" s="2" t="s">
        <v>172</v>
      </c>
      <c r="J246" s="2" t="s">
        <v>111</v>
      </c>
      <c r="K246" s="2" t="s">
        <v>112</v>
      </c>
      <c r="L246" s="2"/>
      <c r="M246" s="63" t="s">
        <v>223</v>
      </c>
      <c r="N246" s="63" t="s">
        <v>263</v>
      </c>
      <c r="O246" s="64" t="s">
        <v>263</v>
      </c>
      <c r="P246" s="2" t="s">
        <v>14</v>
      </c>
      <c r="Q246" s="2">
        <v>4</v>
      </c>
      <c r="R246" s="2" t="s">
        <v>156</v>
      </c>
      <c r="S246" s="2" t="s">
        <v>48</v>
      </c>
      <c r="T246" s="2"/>
      <c r="U246" s="2">
        <v>2.79</v>
      </c>
      <c r="V246" s="2" t="s">
        <v>17</v>
      </c>
      <c r="W246" s="2">
        <f>VLOOKUP(V246,Tables!$M$4:$N$7,2,FALSE)</f>
        <v>1</v>
      </c>
      <c r="X246" s="2">
        <f t="shared" si="496"/>
        <v>2.79</v>
      </c>
      <c r="Y246" s="2"/>
      <c r="Z246" s="2" t="str">
        <f t="shared" si="497"/>
        <v>EC10</v>
      </c>
      <c r="AA246" s="2">
        <f>VLOOKUP(Z246,Tables!C$5:D$21,2,FALSE)</f>
        <v>1</v>
      </c>
      <c r="AB246" s="2">
        <f t="shared" si="498"/>
        <v>2.79</v>
      </c>
      <c r="AC246" s="2" t="str">
        <f t="shared" si="499"/>
        <v>Acute</v>
      </c>
      <c r="AD246" s="2">
        <f>VLOOKUP(AC246,Tables!C$24:D$25,2,FALSE)</f>
        <v>2</v>
      </c>
      <c r="AE246" s="2">
        <f t="shared" si="500"/>
        <v>1.395</v>
      </c>
      <c r="AF246" s="7"/>
      <c r="AG246" s="8" t="str">
        <f t="shared" si="501"/>
        <v>Lemna aequinoctialis</v>
      </c>
      <c r="AH246" s="2" t="str">
        <f t="shared" si="502"/>
        <v>EC10</v>
      </c>
      <c r="AI246" s="2" t="str">
        <f t="shared" si="503"/>
        <v>Acute</v>
      </c>
      <c r="AJ246" s="2"/>
      <c r="AK246" s="2">
        <f>VLOOKUP(SUM(AA246,AD246),Tables!J$5:K$10,2,FALSE)</f>
        <v>3</v>
      </c>
      <c r="AL246" s="65" t="str">
        <f t="shared" si="504"/>
        <v>YES!!!</v>
      </c>
      <c r="AM246" s="3" t="str">
        <f>O246</f>
        <v>Abundance</v>
      </c>
      <c r="AN246" s="2" t="s">
        <v>118</v>
      </c>
      <c r="AO246" s="2" t="str">
        <f>CONCATENATE(Q246," ",R246)</f>
        <v>4 Day</v>
      </c>
      <c r="AP246" s="2" t="s">
        <v>119</v>
      </c>
      <c r="AQ246" s="2"/>
      <c r="AR246" s="2">
        <f>AE246</f>
        <v>1.395</v>
      </c>
      <c r="AS246" s="2">
        <f>GEOMEAN(AR246)</f>
        <v>1.395</v>
      </c>
      <c r="AT246" s="3">
        <f t="shared" ref="AT246:AU246" si="505">MIN(AS246)</f>
        <v>1.395</v>
      </c>
      <c r="AU246" s="3">
        <f t="shared" si="505"/>
        <v>1.395</v>
      </c>
      <c r="AV246" s="66" t="s">
        <v>120</v>
      </c>
      <c r="AW246" s="2"/>
      <c r="AX246" s="2"/>
      <c r="AY246" s="2"/>
      <c r="AZ246" s="2" t="str">
        <f>I246</f>
        <v>Macrophyte</v>
      </c>
      <c r="BA246" s="67" t="str">
        <f t="shared" ref="BA246:BC246" si="506">F246</f>
        <v>Lemna aequinoctialis</v>
      </c>
      <c r="BB246" s="2" t="str">
        <f t="shared" si="506"/>
        <v>Tracheophyta</v>
      </c>
      <c r="BC246" s="2" t="str">
        <f t="shared" si="506"/>
        <v>Liliopsida</v>
      </c>
      <c r="BD246" s="2" t="str">
        <f>J246</f>
        <v>Phototroph</v>
      </c>
      <c r="BE246" s="2">
        <f>AK246</f>
        <v>3</v>
      </c>
      <c r="BF246" s="69">
        <f>AU246</f>
        <v>1.395</v>
      </c>
      <c r="BG246" s="66" t="s">
        <v>120</v>
      </c>
      <c r="BH246" s="66" t="s">
        <v>120</v>
      </c>
      <c r="BI246" s="2"/>
      <c r="BJ246" s="2"/>
      <c r="BK246" s="2"/>
      <c r="BL246" s="116"/>
      <c r="BM246" s="117"/>
      <c r="BN246" s="116"/>
      <c r="BO246" s="116"/>
      <c r="BP246" s="116"/>
      <c r="BQ246" s="116"/>
      <c r="BR246" s="116"/>
      <c r="BS246" s="116"/>
      <c r="BT246" s="111"/>
      <c r="BU246" s="113"/>
      <c r="BV246" s="3"/>
      <c r="BW246" s="3"/>
      <c r="BX246" s="3"/>
      <c r="BY246" s="3"/>
      <c r="BZ246" s="3"/>
      <c r="CA246" s="3"/>
      <c r="CB246" s="3"/>
      <c r="CC246" s="3"/>
      <c r="CD246" s="3"/>
      <c r="CE246" s="3"/>
      <c r="CF246" s="3"/>
      <c r="CG246" s="3"/>
    </row>
    <row r="247" spans="1:85" ht="14.25" customHeight="1" thickTop="1" thickBot="1" x14ac:dyDescent="0.3">
      <c r="A247" s="7"/>
      <c r="B247" s="7"/>
      <c r="C247" s="7"/>
      <c r="D247" s="70"/>
      <c r="E247" s="7"/>
      <c r="F247" s="71"/>
      <c r="G247" s="7"/>
      <c r="H247" s="7"/>
      <c r="I247" s="7"/>
      <c r="J247" s="7"/>
      <c r="K247" s="7"/>
      <c r="L247" s="7"/>
      <c r="M247" s="72"/>
      <c r="N247" s="72"/>
      <c r="O247" s="7"/>
      <c r="P247" s="7"/>
      <c r="Q247" s="7"/>
      <c r="R247" s="7"/>
      <c r="S247" s="7"/>
      <c r="T247" s="73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4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2"/>
      <c r="AW247" s="75"/>
      <c r="AX247" s="75"/>
      <c r="AY247" s="75"/>
      <c r="AZ247" s="76"/>
      <c r="BA247" s="77"/>
      <c r="BB247" s="7"/>
      <c r="BC247" s="7"/>
      <c r="BD247" s="7"/>
      <c r="BE247" s="7"/>
      <c r="BF247" s="7"/>
      <c r="BG247" s="7"/>
      <c r="BH247" s="7"/>
      <c r="BI247" s="2"/>
      <c r="BJ247" s="2"/>
      <c r="BK247" s="2"/>
      <c r="BL247" s="111"/>
      <c r="BM247" s="115"/>
      <c r="BN247" s="111"/>
      <c r="BO247" s="111"/>
      <c r="BP247" s="111"/>
      <c r="BQ247" s="111"/>
      <c r="BR247" s="111"/>
      <c r="BS247" s="111"/>
      <c r="BT247" s="111"/>
      <c r="BU247" s="113"/>
      <c r="BV247" s="3"/>
      <c r="BW247" s="3"/>
      <c r="BX247" s="3"/>
      <c r="BY247" s="3"/>
      <c r="BZ247" s="3"/>
      <c r="CA247" s="3"/>
      <c r="CB247" s="3"/>
      <c r="CC247" s="3"/>
      <c r="CD247" s="3"/>
      <c r="CE247" s="3"/>
      <c r="CF247" s="3"/>
      <c r="CG247" s="3"/>
    </row>
    <row r="248" spans="1:85" ht="14.25" customHeight="1" thickTop="1" thickBot="1" x14ac:dyDescent="0.3">
      <c r="A248" s="2">
        <v>608</v>
      </c>
      <c r="B248" s="2">
        <v>85</v>
      </c>
      <c r="C248" s="2"/>
      <c r="D248" s="69"/>
      <c r="E248" s="2" t="s">
        <v>121</v>
      </c>
      <c r="F248" s="62" t="s">
        <v>236</v>
      </c>
      <c r="G248" s="2" t="s">
        <v>174</v>
      </c>
      <c r="H248" s="2" t="s">
        <v>175</v>
      </c>
      <c r="I248" s="2" t="s">
        <v>172</v>
      </c>
      <c r="J248" s="2" t="s">
        <v>111</v>
      </c>
      <c r="K248" s="2" t="s">
        <v>112</v>
      </c>
      <c r="L248" s="2"/>
      <c r="M248" s="63" t="s">
        <v>485</v>
      </c>
      <c r="N248" s="63" t="s">
        <v>253</v>
      </c>
      <c r="O248" s="64" t="s">
        <v>486</v>
      </c>
      <c r="P248" s="2" t="s">
        <v>38</v>
      </c>
      <c r="Q248" s="2">
        <v>8</v>
      </c>
      <c r="R248" s="2" t="s">
        <v>156</v>
      </c>
      <c r="S248" s="2" t="s">
        <v>47</v>
      </c>
      <c r="T248" s="2"/>
      <c r="U248" s="2">
        <v>4.6999999999999997E-8</v>
      </c>
      <c r="V248" s="2" t="s">
        <v>487</v>
      </c>
      <c r="W248" s="2" t="s">
        <v>488</v>
      </c>
      <c r="X248" s="2">
        <f>((U248*233.1)*1000)*1000</f>
        <v>10.955699999999998</v>
      </c>
      <c r="Y248" s="2"/>
      <c r="Z248" s="2" t="str">
        <f>P248</f>
        <v>EC50</v>
      </c>
      <c r="AA248" s="2">
        <f>VLOOKUP(Z248,Tables!C$5:D$21,2,FALSE)</f>
        <v>5</v>
      </c>
      <c r="AB248" s="2">
        <f>X248/AA248</f>
        <v>2.1911399999999999</v>
      </c>
      <c r="AC248" s="2" t="str">
        <f>S248</f>
        <v>Chronic</v>
      </c>
      <c r="AD248" s="2">
        <f>VLOOKUP(AC248,Tables!C$24:D$25,2,FALSE)</f>
        <v>1</v>
      </c>
      <c r="AE248" s="2">
        <f>AB248/AD248</f>
        <v>2.1911399999999999</v>
      </c>
      <c r="AF248" s="7"/>
      <c r="AG248" s="8" t="str">
        <f>F248</f>
        <v>Lemna paucicostata</v>
      </c>
      <c r="AH248" s="2" t="str">
        <f>P248</f>
        <v>EC50</v>
      </c>
      <c r="AI248" s="2" t="str">
        <f>S248</f>
        <v>Chronic</v>
      </c>
      <c r="AJ248" s="2"/>
      <c r="AK248" s="2">
        <f>VLOOKUP(SUM(AA248,AD248),Tables!J$5:K$10,2,FALSE)</f>
        <v>2</v>
      </c>
      <c r="AL248" s="65" t="str">
        <f>IF(AK248=MIN($AK$248),"YES!!!","Reject")</f>
        <v>YES!!!</v>
      </c>
      <c r="AM248" s="3" t="str">
        <f>O248</f>
        <v>Frond cover</v>
      </c>
      <c r="AN248" s="2" t="s">
        <v>118</v>
      </c>
      <c r="AO248" s="2" t="str">
        <f>CONCATENATE(Q248," ",R248)</f>
        <v>8 Day</v>
      </c>
      <c r="AP248" s="2" t="s">
        <v>119</v>
      </c>
      <c r="AQ248" s="2"/>
      <c r="AR248" s="69">
        <f>AE248</f>
        <v>2.1911399999999999</v>
      </c>
      <c r="AS248" s="69">
        <f>GEOMEAN(AR248)</f>
        <v>2.1911399999999999</v>
      </c>
      <c r="AT248" s="80">
        <f t="shared" ref="AT248:AU248" si="507">MIN(AS248)</f>
        <v>2.1911399999999999</v>
      </c>
      <c r="AU248" s="80">
        <f t="shared" si="507"/>
        <v>2.1911399999999999</v>
      </c>
      <c r="AV248" s="66" t="s">
        <v>120</v>
      </c>
      <c r="AW248" s="2"/>
      <c r="AX248" s="2"/>
      <c r="AY248" s="2"/>
      <c r="AZ248" s="2" t="str">
        <f>I248</f>
        <v>Macrophyte</v>
      </c>
      <c r="BA248" s="67" t="str">
        <f t="shared" ref="BA248:BC248" si="508">F248</f>
        <v>Lemna paucicostata</v>
      </c>
      <c r="BB248" s="2" t="str">
        <f t="shared" si="508"/>
        <v>Tracheophyta</v>
      </c>
      <c r="BC248" s="2" t="str">
        <f t="shared" si="508"/>
        <v>Liliopsida</v>
      </c>
      <c r="BD248" s="2" t="str">
        <f>J248</f>
        <v>Phototroph</v>
      </c>
      <c r="BE248" s="2">
        <f>AK248</f>
        <v>2</v>
      </c>
      <c r="BF248" s="69">
        <f>AU248</f>
        <v>2.1911399999999999</v>
      </c>
      <c r="BG248" s="66" t="s">
        <v>120</v>
      </c>
      <c r="BH248" s="66" t="s">
        <v>120</v>
      </c>
      <c r="BI248" s="75"/>
      <c r="BJ248" s="2"/>
      <c r="BK248" s="2"/>
      <c r="BL248" s="111"/>
      <c r="BM248" s="115"/>
      <c r="BN248" s="111"/>
      <c r="BO248" s="111"/>
      <c r="BP248" s="111"/>
      <c r="BQ248" s="111"/>
      <c r="BR248" s="111"/>
      <c r="BS248" s="111"/>
      <c r="BT248" s="111"/>
      <c r="BU248" s="113"/>
      <c r="BV248" s="3"/>
      <c r="BW248" s="3"/>
      <c r="BX248" s="3"/>
      <c r="BY248" s="3"/>
      <c r="BZ248" s="3"/>
      <c r="CA248" s="3"/>
      <c r="CB248" s="3"/>
      <c r="CC248" s="3"/>
      <c r="CD248" s="3"/>
      <c r="CE248" s="3"/>
      <c r="CF248" s="3"/>
      <c r="CG248" s="3"/>
    </row>
    <row r="249" spans="1:85" ht="14.25" customHeight="1" thickTop="1" thickBot="1" x14ac:dyDescent="0.3">
      <c r="A249" s="7"/>
      <c r="B249" s="7"/>
      <c r="C249" s="7"/>
      <c r="D249" s="70"/>
      <c r="E249" s="7"/>
      <c r="F249" s="71"/>
      <c r="G249" s="7"/>
      <c r="H249" s="7"/>
      <c r="I249" s="7"/>
      <c r="J249" s="7"/>
      <c r="K249" s="7"/>
      <c r="L249" s="7"/>
      <c r="M249" s="72"/>
      <c r="N249" s="72"/>
      <c r="O249" s="7"/>
      <c r="P249" s="7"/>
      <c r="Q249" s="7"/>
      <c r="R249" s="7"/>
      <c r="S249" s="7"/>
      <c r="T249" s="73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4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2"/>
      <c r="AW249" s="75"/>
      <c r="AX249" s="75"/>
      <c r="AY249" s="75"/>
      <c r="AZ249" s="76"/>
      <c r="BA249" s="77"/>
      <c r="BB249" s="7"/>
      <c r="BC249" s="7"/>
      <c r="BD249" s="7"/>
      <c r="BE249" s="7"/>
      <c r="BF249" s="7"/>
      <c r="BG249" s="7"/>
      <c r="BH249" s="7"/>
      <c r="BI249" s="2"/>
      <c r="BJ249" s="2"/>
      <c r="BK249" s="2"/>
      <c r="BL249" s="111"/>
      <c r="BM249" s="115"/>
      <c r="BN249" s="111"/>
      <c r="BO249" s="111"/>
      <c r="BP249" s="111"/>
      <c r="BQ249" s="111"/>
      <c r="BR249" s="111"/>
      <c r="BS249" s="111"/>
      <c r="BT249" s="111"/>
      <c r="BU249" s="113"/>
      <c r="BV249" s="3"/>
      <c r="BW249" s="3"/>
      <c r="BX249" s="3"/>
      <c r="BY249" s="3"/>
      <c r="BZ249" s="3"/>
      <c r="CA249" s="3"/>
      <c r="CB249" s="3"/>
      <c r="CC249" s="3"/>
      <c r="CD249" s="3"/>
      <c r="CE249" s="3"/>
      <c r="CF249" s="3"/>
      <c r="CG249" s="3"/>
    </row>
    <row r="250" spans="1:85" ht="14.25" customHeight="1" thickTop="1" thickBot="1" x14ac:dyDescent="0.3">
      <c r="A250" s="2">
        <v>24155</v>
      </c>
      <c r="B250" s="2" t="s">
        <v>489</v>
      </c>
      <c r="C250" s="2"/>
      <c r="D250" s="2"/>
      <c r="E250" s="2" t="s">
        <v>121</v>
      </c>
      <c r="F250" s="62" t="s">
        <v>173</v>
      </c>
      <c r="G250" s="2" t="s">
        <v>174</v>
      </c>
      <c r="H250" s="2" t="s">
        <v>175</v>
      </c>
      <c r="I250" s="2" t="s">
        <v>172</v>
      </c>
      <c r="J250" s="2" t="s">
        <v>111</v>
      </c>
      <c r="K250" s="2" t="s">
        <v>112</v>
      </c>
      <c r="L250" s="2"/>
      <c r="M250" s="63" t="s">
        <v>490</v>
      </c>
      <c r="N250" s="63" t="s">
        <v>491</v>
      </c>
      <c r="O250" s="64" t="s">
        <v>492</v>
      </c>
      <c r="P250" s="2" t="s">
        <v>38</v>
      </c>
      <c r="Q250" s="2">
        <v>7</v>
      </c>
      <c r="R250" s="2" t="s">
        <v>156</v>
      </c>
      <c r="S250" s="2" t="s">
        <v>47</v>
      </c>
      <c r="T250" s="2"/>
      <c r="U250" s="2">
        <v>13</v>
      </c>
      <c r="V250" s="2" t="s">
        <v>20</v>
      </c>
      <c r="W250" s="2">
        <f>VLOOKUP(V250,Tables!$M$4:$N$7,2,FALSE)</f>
        <v>1</v>
      </c>
      <c r="X250" s="2">
        <f t="shared" ref="X250:X251" si="509">U250*W250</f>
        <v>13</v>
      </c>
      <c r="Y250" s="2"/>
      <c r="Z250" s="2" t="str">
        <f t="shared" ref="Z250:Z251" si="510">P250</f>
        <v>EC50</v>
      </c>
      <c r="AA250" s="2">
        <f>VLOOKUP(Z250,Tables!C$5:D$21,2,FALSE)</f>
        <v>5</v>
      </c>
      <c r="AB250" s="2">
        <f t="shared" ref="AB250:AB251" si="511">X250/AA250</f>
        <v>2.6</v>
      </c>
      <c r="AC250" s="2" t="str">
        <f t="shared" ref="AC250:AC251" si="512">S250</f>
        <v>Chronic</v>
      </c>
      <c r="AD250" s="2">
        <f>VLOOKUP(AC250,Tables!C$24:D$25,2,FALSE)</f>
        <v>1</v>
      </c>
      <c r="AE250" s="2">
        <f t="shared" ref="AE250:AE251" si="513">AB250/AD250</f>
        <v>2.6</v>
      </c>
      <c r="AF250" s="7"/>
      <c r="AG250" s="8" t="str">
        <f t="shared" ref="AG250:AG251" si="514">F250</f>
        <v>Lemna gibba</v>
      </c>
      <c r="AH250" s="2" t="str">
        <f t="shared" ref="AH250:AH251" si="515">P250</f>
        <v>EC50</v>
      </c>
      <c r="AI250" s="2" t="str">
        <f t="shared" ref="AI250:AI251" si="516">S250</f>
        <v>Chronic</v>
      </c>
      <c r="AJ250" s="2"/>
      <c r="AK250" s="2">
        <f>VLOOKUP(SUM(AA250,AD250),Tables!J$5:K$10,2,FALSE)</f>
        <v>2</v>
      </c>
      <c r="AL250" s="65" t="str">
        <f t="shared" ref="AL250:AL251" si="517">IF(AK250=MIN($AK$250:$AK$251),"YES!!!","Reject")</f>
        <v>Reject</v>
      </c>
      <c r="AM250" s="2"/>
      <c r="AN250" s="2"/>
      <c r="AO250" s="2"/>
      <c r="AP250" s="2"/>
      <c r="AQ250" s="2"/>
      <c r="AR250" s="2"/>
      <c r="AS250" s="2"/>
      <c r="AT250" s="2"/>
      <c r="AU250" s="2"/>
      <c r="AV250" s="66" t="s">
        <v>120</v>
      </c>
      <c r="AW250" s="2"/>
      <c r="AX250" s="2"/>
      <c r="AY250" s="2"/>
      <c r="AZ250" s="2"/>
      <c r="BA250" s="67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116"/>
      <c r="BM250" s="117"/>
      <c r="BN250" s="116"/>
      <c r="BO250" s="116"/>
      <c r="BP250" s="116"/>
      <c r="BQ250" s="116"/>
      <c r="BR250" s="116"/>
      <c r="BS250" s="116"/>
      <c r="BT250" s="111"/>
      <c r="BU250" s="113"/>
      <c r="BV250" s="3"/>
      <c r="BW250" s="3"/>
      <c r="BX250" s="3"/>
      <c r="BY250" s="3"/>
      <c r="BZ250" s="3"/>
      <c r="CA250" s="3"/>
      <c r="CB250" s="3"/>
      <c r="CC250" s="3"/>
      <c r="CD250" s="3"/>
      <c r="CE250" s="3"/>
      <c r="CF250" s="3"/>
      <c r="CG250" s="3"/>
    </row>
    <row r="251" spans="1:85" ht="14.25" customHeight="1" thickTop="1" thickBot="1" x14ac:dyDescent="0.3">
      <c r="A251" s="2">
        <v>24155</v>
      </c>
      <c r="B251" s="2" t="s">
        <v>489</v>
      </c>
      <c r="C251" s="2"/>
      <c r="D251" s="2"/>
      <c r="E251" s="2" t="s">
        <v>121</v>
      </c>
      <c r="F251" s="62" t="s">
        <v>173</v>
      </c>
      <c r="G251" s="2" t="s">
        <v>174</v>
      </c>
      <c r="H251" s="2" t="s">
        <v>175</v>
      </c>
      <c r="I251" s="2" t="s">
        <v>172</v>
      </c>
      <c r="J251" s="2" t="s">
        <v>111</v>
      </c>
      <c r="K251" s="2" t="s">
        <v>112</v>
      </c>
      <c r="L251" s="2"/>
      <c r="M251" s="63" t="s">
        <v>490</v>
      </c>
      <c r="N251" s="63" t="s">
        <v>491</v>
      </c>
      <c r="O251" s="64" t="s">
        <v>492</v>
      </c>
      <c r="P251" s="2" t="s">
        <v>24</v>
      </c>
      <c r="Q251" s="2">
        <v>7</v>
      </c>
      <c r="R251" s="2" t="s">
        <v>156</v>
      </c>
      <c r="S251" s="2" t="s">
        <v>47</v>
      </c>
      <c r="T251" s="2"/>
      <c r="U251" s="2">
        <v>2.4900000000000002</v>
      </c>
      <c r="V251" s="2" t="s">
        <v>20</v>
      </c>
      <c r="W251" s="2">
        <f>VLOOKUP(V251,Tables!$M$5:$N$8,2,FALSE)</f>
        <v>1</v>
      </c>
      <c r="X251" s="2">
        <f t="shared" si="509"/>
        <v>2.4900000000000002</v>
      </c>
      <c r="Y251" s="2"/>
      <c r="Z251" s="2" t="str">
        <f t="shared" si="510"/>
        <v>NOEL</v>
      </c>
      <c r="AA251" s="2">
        <f>VLOOKUP(Z251,Tables!C$5:D$21,2,FALSE)</f>
        <v>1</v>
      </c>
      <c r="AB251" s="2">
        <f t="shared" si="511"/>
        <v>2.4900000000000002</v>
      </c>
      <c r="AC251" s="2" t="str">
        <f t="shared" si="512"/>
        <v>Chronic</v>
      </c>
      <c r="AD251" s="2">
        <f>VLOOKUP(AC251,Tables!C$24:D$25,2,FALSE)</f>
        <v>1</v>
      </c>
      <c r="AE251" s="2">
        <f t="shared" si="513"/>
        <v>2.4900000000000002</v>
      </c>
      <c r="AF251" s="7"/>
      <c r="AG251" s="8" t="str">
        <f t="shared" si="514"/>
        <v>Lemna gibba</v>
      </c>
      <c r="AH251" s="2" t="str">
        <f t="shared" si="515"/>
        <v>NOEL</v>
      </c>
      <c r="AI251" s="2" t="str">
        <f t="shared" si="516"/>
        <v>Chronic</v>
      </c>
      <c r="AJ251" s="2"/>
      <c r="AK251" s="2">
        <f>VLOOKUP(SUM(AA251,AD251),Tables!J$5:K$10,2,FALSE)</f>
        <v>1</v>
      </c>
      <c r="AL251" s="65" t="str">
        <f t="shared" si="517"/>
        <v>YES!!!</v>
      </c>
      <c r="AM251" s="3" t="str">
        <f>O251</f>
        <v>Total frond number/Growth rate/Mortality</v>
      </c>
      <c r="AN251" s="2" t="s">
        <v>118</v>
      </c>
      <c r="AO251" s="2" t="str">
        <f>CONCATENATE(Q251," ",R251)</f>
        <v>7 Day</v>
      </c>
      <c r="AP251" s="2" t="s">
        <v>119</v>
      </c>
      <c r="AQ251" s="2"/>
      <c r="AR251" s="2">
        <f>AE251</f>
        <v>2.4900000000000002</v>
      </c>
      <c r="AS251" s="2">
        <f>GEOMEAN(AR251)</f>
        <v>2.4900000000000002</v>
      </c>
      <c r="AT251" s="3">
        <f t="shared" ref="AT251:AU251" si="518">MIN(AS251)</f>
        <v>2.4900000000000002</v>
      </c>
      <c r="AU251" s="3">
        <f t="shared" si="518"/>
        <v>2.4900000000000002</v>
      </c>
      <c r="AV251" s="66" t="s">
        <v>120</v>
      </c>
      <c r="AW251" s="2"/>
      <c r="AX251" s="2"/>
      <c r="AY251" s="2"/>
      <c r="AZ251" s="2" t="str">
        <f>I251</f>
        <v>Macrophyte</v>
      </c>
      <c r="BA251" s="67" t="str">
        <f t="shared" ref="BA251:BC251" si="519">F251</f>
        <v>Lemna gibba</v>
      </c>
      <c r="BB251" s="2" t="str">
        <f t="shared" si="519"/>
        <v>Tracheophyta</v>
      </c>
      <c r="BC251" s="2" t="str">
        <f t="shared" si="519"/>
        <v>Liliopsida</v>
      </c>
      <c r="BD251" s="2" t="str">
        <f>J251</f>
        <v>Phototroph</v>
      </c>
      <c r="BE251" s="2">
        <f>AK251</f>
        <v>1</v>
      </c>
      <c r="BF251" s="2">
        <f>AU251</f>
        <v>2.4900000000000002</v>
      </c>
      <c r="BG251" s="66" t="s">
        <v>120</v>
      </c>
      <c r="BH251" s="66" t="s">
        <v>120</v>
      </c>
      <c r="BI251" s="2"/>
      <c r="BJ251" s="2"/>
      <c r="BK251" s="2"/>
      <c r="BL251" s="116"/>
      <c r="BM251" s="117"/>
      <c r="BN251" s="116"/>
      <c r="BO251" s="116"/>
      <c r="BP251" s="116"/>
      <c r="BQ251" s="116"/>
      <c r="BR251" s="116"/>
      <c r="BS251" s="116"/>
      <c r="BT251" s="111"/>
      <c r="BU251" s="113"/>
      <c r="BV251" s="3"/>
      <c r="BW251" s="3"/>
      <c r="BX251" s="3"/>
      <c r="BY251" s="3"/>
      <c r="BZ251" s="3"/>
      <c r="CA251" s="3"/>
      <c r="CB251" s="3"/>
      <c r="CC251" s="3"/>
      <c r="CD251" s="3"/>
      <c r="CE251" s="3"/>
      <c r="CF251" s="3"/>
      <c r="CG251" s="3"/>
    </row>
    <row r="252" spans="1:85" ht="14.25" customHeight="1" thickTop="1" thickBot="1" x14ac:dyDescent="0.3">
      <c r="A252" s="7"/>
      <c r="B252" s="7"/>
      <c r="C252" s="7"/>
      <c r="D252" s="70"/>
      <c r="E252" s="7"/>
      <c r="F252" s="71"/>
      <c r="G252" s="7"/>
      <c r="H252" s="7"/>
      <c r="I252" s="7"/>
      <c r="J252" s="7"/>
      <c r="K252" s="7"/>
      <c r="L252" s="7"/>
      <c r="M252" s="72"/>
      <c r="N252" s="72"/>
      <c r="O252" s="7"/>
      <c r="P252" s="7"/>
      <c r="Q252" s="7"/>
      <c r="R252" s="7"/>
      <c r="S252" s="7"/>
      <c r="T252" s="73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4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72"/>
      <c r="AW252" s="75"/>
      <c r="AX252" s="75"/>
      <c r="AY252" s="75"/>
      <c r="AZ252" s="76"/>
      <c r="BA252" s="77"/>
      <c r="BB252" s="7"/>
      <c r="BC252" s="7"/>
      <c r="BD252" s="7"/>
      <c r="BE252" s="7"/>
      <c r="BF252" s="7"/>
      <c r="BG252" s="7"/>
      <c r="BH252" s="7"/>
      <c r="BI252" s="2"/>
      <c r="BJ252" s="2"/>
      <c r="BK252" s="2"/>
      <c r="BL252" s="111"/>
      <c r="BM252" s="115"/>
      <c r="BN252" s="111"/>
      <c r="BO252" s="111"/>
      <c r="BP252" s="111"/>
      <c r="BQ252" s="111"/>
      <c r="BR252" s="111"/>
      <c r="BS252" s="111"/>
      <c r="BT252" s="111"/>
      <c r="BU252" s="113"/>
      <c r="BV252" s="3"/>
      <c r="BW252" s="3"/>
      <c r="BX252" s="3"/>
      <c r="BY252" s="3"/>
      <c r="BZ252" s="3"/>
      <c r="CA252" s="3"/>
      <c r="CB252" s="3"/>
      <c r="CC252" s="3"/>
      <c r="CD252" s="3"/>
      <c r="CE252" s="3"/>
      <c r="CF252" s="3"/>
      <c r="CG252" s="3"/>
    </row>
    <row r="253" spans="1:85" ht="14.25" customHeight="1" thickTop="1" thickBot="1" x14ac:dyDescent="0.3">
      <c r="A253" s="2" t="s">
        <v>493</v>
      </c>
      <c r="B253" s="2" t="s">
        <v>494</v>
      </c>
      <c r="C253" s="2"/>
      <c r="D253" s="2"/>
      <c r="E253" s="2" t="s">
        <v>121</v>
      </c>
      <c r="F253" s="62" t="s">
        <v>234</v>
      </c>
      <c r="G253" s="2" t="s">
        <v>174</v>
      </c>
      <c r="H253" s="2" t="s">
        <v>175</v>
      </c>
      <c r="I253" s="2" t="s">
        <v>172</v>
      </c>
      <c r="J253" s="2" t="s">
        <v>111</v>
      </c>
      <c r="K253" s="2" t="s">
        <v>112</v>
      </c>
      <c r="L253" s="2"/>
      <c r="M253" s="63" t="s">
        <v>495</v>
      </c>
      <c r="N253" s="63" t="s">
        <v>129</v>
      </c>
      <c r="O253" s="64" t="s">
        <v>496</v>
      </c>
      <c r="P253" s="2" t="s">
        <v>38</v>
      </c>
      <c r="Q253" s="2">
        <v>7</v>
      </c>
      <c r="R253" s="2" t="s">
        <v>156</v>
      </c>
      <c r="S253" s="2" t="s">
        <v>47</v>
      </c>
      <c r="T253" s="2"/>
      <c r="U253" s="2">
        <v>28.3</v>
      </c>
      <c r="V253" s="2" t="s">
        <v>17</v>
      </c>
      <c r="W253" s="2">
        <f>VLOOKUP(V253,Tables!$M$4:$N$7,2,FALSE)</f>
        <v>1</v>
      </c>
      <c r="X253" s="2">
        <f t="shared" ref="X253:X255" si="520">U253*W253</f>
        <v>28.3</v>
      </c>
      <c r="Y253" s="2"/>
      <c r="Z253" s="2" t="str">
        <f t="shared" ref="Z253:Z255" si="521">P253</f>
        <v>EC50</v>
      </c>
      <c r="AA253" s="2">
        <f>VLOOKUP(Z253,Tables!C$5:D$21,2,FALSE)</f>
        <v>5</v>
      </c>
      <c r="AB253" s="2">
        <f t="shared" ref="AB253:AB255" si="522">X253/AA253</f>
        <v>5.66</v>
      </c>
      <c r="AC253" s="2" t="str">
        <f t="shared" ref="AC253:AC255" si="523">S253</f>
        <v>Chronic</v>
      </c>
      <c r="AD253" s="2">
        <f>VLOOKUP(AC253,Tables!C$24:D$25,2,FALSE)</f>
        <v>1</v>
      </c>
      <c r="AE253" s="2">
        <f t="shared" ref="AE253:AE255" si="524">AB253/AD253</f>
        <v>5.66</v>
      </c>
      <c r="AF253" s="7"/>
      <c r="AG253" s="8" t="str">
        <f t="shared" ref="AG253:AG255" si="525">F253</f>
        <v>Lemna minor</v>
      </c>
      <c r="AH253" s="2" t="str">
        <f t="shared" ref="AH253:AH255" si="526">P253</f>
        <v>EC50</v>
      </c>
      <c r="AI253" s="2" t="str">
        <f t="shared" ref="AI253:AI255" si="527">S253</f>
        <v>Chronic</v>
      </c>
      <c r="AJ253" s="2"/>
      <c r="AK253" s="2">
        <f>VLOOKUP(SUM(AA253,AD253),Tables!J$5:K$10,2,FALSE)</f>
        <v>2</v>
      </c>
      <c r="AL253" s="65" t="str">
        <f t="shared" ref="AL253:AL255" si="528">IF(AK253=MIN($AK$253:$AK$255),"YES!!!","Reject")</f>
        <v>YES!!!</v>
      </c>
      <c r="AM253" s="3" t="str">
        <f t="shared" ref="AM253:AM255" si="529">O253</f>
        <v>Frond count</v>
      </c>
      <c r="AN253" s="2" t="s">
        <v>118</v>
      </c>
      <c r="AO253" s="2" t="str">
        <f t="shared" ref="AO253:AO255" si="530">CONCATENATE(Q253," ",R253)</f>
        <v>7 Day</v>
      </c>
      <c r="AP253" s="2" t="s">
        <v>119</v>
      </c>
      <c r="AQ253" s="2"/>
      <c r="AR253" s="2">
        <f t="shared" ref="AR253:AR255" si="531">AE253</f>
        <v>5.66</v>
      </c>
      <c r="AS253" s="2">
        <f>GEOMEAN(AR253)</f>
        <v>5.66</v>
      </c>
      <c r="AT253" s="3">
        <f t="shared" ref="AT253:AT254" si="532">MIN(AS253)</f>
        <v>5.66</v>
      </c>
      <c r="AU253" s="3">
        <f>MIN(AT253:AT254)</f>
        <v>3.1622776601683795</v>
      </c>
      <c r="AV253" s="66" t="s">
        <v>120</v>
      </c>
      <c r="AW253" s="2"/>
      <c r="AX253" s="2"/>
      <c r="AY253" s="2"/>
      <c r="AZ253" s="2" t="str">
        <f>I253</f>
        <v>Macrophyte</v>
      </c>
      <c r="BA253" s="67" t="str">
        <f t="shared" ref="BA253:BC253" si="533">F253</f>
        <v>Lemna minor</v>
      </c>
      <c r="BB253" s="2" t="str">
        <f t="shared" si="533"/>
        <v>Tracheophyta</v>
      </c>
      <c r="BC253" s="2" t="str">
        <f t="shared" si="533"/>
        <v>Liliopsida</v>
      </c>
      <c r="BD253" s="2" t="str">
        <f>J253</f>
        <v>Phototroph</v>
      </c>
      <c r="BE253" s="2">
        <f>AK253</f>
        <v>2</v>
      </c>
      <c r="BF253" s="2">
        <f>AU253</f>
        <v>3.1622776601683795</v>
      </c>
      <c r="BG253" s="66" t="s">
        <v>120</v>
      </c>
      <c r="BH253" s="66" t="s">
        <v>120</v>
      </c>
      <c r="BI253" s="2"/>
      <c r="BJ253" s="2"/>
      <c r="BK253" s="2"/>
      <c r="BL253" s="111"/>
      <c r="BM253" s="115"/>
      <c r="BN253" s="111"/>
      <c r="BO253" s="111"/>
      <c r="BP253" s="111"/>
      <c r="BQ253" s="111"/>
      <c r="BR253" s="111"/>
      <c r="BS253" s="111"/>
      <c r="BT253" s="111"/>
      <c r="BU253" s="113"/>
      <c r="BV253" s="3"/>
      <c r="BW253" s="3"/>
      <c r="BX253" s="3"/>
      <c r="BY253" s="3"/>
      <c r="BZ253" s="3"/>
      <c r="CA253" s="3"/>
      <c r="CB253" s="3"/>
      <c r="CC253" s="3"/>
      <c r="CD253" s="3"/>
      <c r="CE253" s="3"/>
      <c r="CF253" s="3"/>
      <c r="CG253" s="3"/>
    </row>
    <row r="254" spans="1:85" ht="14.25" customHeight="1" thickTop="1" thickBot="1" x14ac:dyDescent="0.3">
      <c r="A254" s="2">
        <v>630</v>
      </c>
      <c r="B254" s="2">
        <v>192</v>
      </c>
      <c r="C254" s="2"/>
      <c r="D254" s="2"/>
      <c r="E254" s="2" t="s">
        <v>121</v>
      </c>
      <c r="F254" s="62" t="s">
        <v>234</v>
      </c>
      <c r="G254" s="2" t="s">
        <v>174</v>
      </c>
      <c r="H254" s="2" t="s">
        <v>175</v>
      </c>
      <c r="I254" s="2" t="s">
        <v>172</v>
      </c>
      <c r="J254" s="2" t="s">
        <v>111</v>
      </c>
      <c r="K254" s="2" t="s">
        <v>112</v>
      </c>
      <c r="L254" s="2"/>
      <c r="M254" s="63" t="s">
        <v>497</v>
      </c>
      <c r="N254" s="63" t="s">
        <v>253</v>
      </c>
      <c r="O254" s="64" t="s">
        <v>498</v>
      </c>
      <c r="P254" s="2" t="s">
        <v>38</v>
      </c>
      <c r="Q254" s="2">
        <v>7</v>
      </c>
      <c r="R254" s="2" t="s">
        <v>156</v>
      </c>
      <c r="S254" s="2" t="s">
        <v>47</v>
      </c>
      <c r="T254" s="2"/>
      <c r="U254" s="2">
        <v>25</v>
      </c>
      <c r="V254" s="2" t="s">
        <v>17</v>
      </c>
      <c r="W254" s="2">
        <f>VLOOKUP(V254,Tables!$M$4:$N$7,2,FALSE)</f>
        <v>1</v>
      </c>
      <c r="X254" s="2">
        <f t="shared" si="520"/>
        <v>25</v>
      </c>
      <c r="Y254" s="2"/>
      <c r="Z254" s="2" t="str">
        <f t="shared" si="521"/>
        <v>EC50</v>
      </c>
      <c r="AA254" s="2">
        <f>VLOOKUP(Z254,Tables!C$5:D$21,2,FALSE)</f>
        <v>5</v>
      </c>
      <c r="AB254" s="2">
        <f t="shared" si="522"/>
        <v>5</v>
      </c>
      <c r="AC254" s="2" t="str">
        <f t="shared" si="523"/>
        <v>Chronic</v>
      </c>
      <c r="AD254" s="2">
        <f>VLOOKUP(AC254,Tables!C$24:D$25,2,FALSE)</f>
        <v>1</v>
      </c>
      <c r="AE254" s="2">
        <f t="shared" si="524"/>
        <v>5</v>
      </c>
      <c r="AF254" s="7"/>
      <c r="AG254" s="8" t="str">
        <f t="shared" si="525"/>
        <v>Lemna minor</v>
      </c>
      <c r="AH254" s="2" t="str">
        <f t="shared" si="526"/>
        <v>EC50</v>
      </c>
      <c r="AI254" s="2" t="str">
        <f t="shared" si="527"/>
        <v>Chronic</v>
      </c>
      <c r="AJ254" s="2"/>
      <c r="AK254" s="2">
        <f>VLOOKUP(SUM(AA254,AD254),Tables!J$5:K$10,2,FALSE)</f>
        <v>2</v>
      </c>
      <c r="AL254" s="65" t="str">
        <f t="shared" si="528"/>
        <v>YES!!!</v>
      </c>
      <c r="AM254" s="3" t="str">
        <f t="shared" si="529"/>
        <v>Total chlorophyll</v>
      </c>
      <c r="AN254" s="2" t="s">
        <v>170</v>
      </c>
      <c r="AO254" s="2" t="str">
        <f t="shared" si="530"/>
        <v>7 Day</v>
      </c>
      <c r="AP254" s="2" t="s">
        <v>171</v>
      </c>
      <c r="AQ254" s="2"/>
      <c r="AR254" s="2">
        <f t="shared" si="531"/>
        <v>5</v>
      </c>
      <c r="AS254" s="2">
        <f>GEOMEAN(AR254:AR255)</f>
        <v>3.1622776601683795</v>
      </c>
      <c r="AT254" s="3">
        <f t="shared" si="532"/>
        <v>3.1622776601683795</v>
      </c>
      <c r="AU254" s="2"/>
      <c r="AV254" s="66" t="s">
        <v>120</v>
      </c>
      <c r="AW254" s="2"/>
      <c r="AX254" s="2"/>
      <c r="AY254" s="2"/>
      <c r="AZ254" s="2"/>
      <c r="BA254" s="67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111"/>
      <c r="BM254" s="115"/>
      <c r="BN254" s="111"/>
      <c r="BO254" s="111"/>
      <c r="BP254" s="111"/>
      <c r="BQ254" s="111"/>
      <c r="BR254" s="111"/>
      <c r="BS254" s="111"/>
      <c r="BT254" s="111"/>
      <c r="BU254" s="113"/>
      <c r="BV254" s="3"/>
      <c r="BW254" s="3"/>
      <c r="BX254" s="3"/>
      <c r="BY254" s="3"/>
      <c r="BZ254" s="3"/>
      <c r="CA254" s="3"/>
      <c r="CB254" s="3"/>
      <c r="CC254" s="3"/>
      <c r="CD254" s="3"/>
      <c r="CE254" s="3"/>
      <c r="CF254" s="3"/>
      <c r="CG254" s="3"/>
    </row>
    <row r="255" spans="1:85" ht="14.25" customHeight="1" thickTop="1" thickBot="1" x14ac:dyDescent="0.3">
      <c r="A255" s="2">
        <v>630</v>
      </c>
      <c r="B255" s="2">
        <v>193</v>
      </c>
      <c r="C255" s="2"/>
      <c r="D255" s="2"/>
      <c r="E255" s="2" t="s">
        <v>121</v>
      </c>
      <c r="F255" s="62" t="s">
        <v>234</v>
      </c>
      <c r="G255" s="2" t="s">
        <v>174</v>
      </c>
      <c r="H255" s="2" t="s">
        <v>175</v>
      </c>
      <c r="I255" s="2" t="s">
        <v>172</v>
      </c>
      <c r="J255" s="2" t="s">
        <v>111</v>
      </c>
      <c r="K255" s="2" t="s">
        <v>112</v>
      </c>
      <c r="L255" s="2"/>
      <c r="M255" s="63" t="s">
        <v>497</v>
      </c>
      <c r="N255" s="63" t="s">
        <v>253</v>
      </c>
      <c r="O255" s="64" t="s">
        <v>498</v>
      </c>
      <c r="P255" s="2" t="s">
        <v>33</v>
      </c>
      <c r="Q255" s="2">
        <v>7</v>
      </c>
      <c r="R255" s="2" t="s">
        <v>156</v>
      </c>
      <c r="S255" s="2" t="s">
        <v>47</v>
      </c>
      <c r="T255" s="2"/>
      <c r="U255" s="2">
        <v>5</v>
      </c>
      <c r="V255" s="2" t="s">
        <v>17</v>
      </c>
      <c r="W255" s="2">
        <f>VLOOKUP(V255,Tables!$M$4:$N$7,2,FALSE)</f>
        <v>1</v>
      </c>
      <c r="X255" s="2">
        <f t="shared" si="520"/>
        <v>5</v>
      </c>
      <c r="Y255" s="2"/>
      <c r="Z255" s="2" t="str">
        <f t="shared" si="521"/>
        <v>LOEC</v>
      </c>
      <c r="AA255" s="2">
        <f>VLOOKUP(Z255,Tables!C$5:D$21,2,FALSE)</f>
        <v>2.5</v>
      </c>
      <c r="AB255" s="2">
        <f t="shared" si="522"/>
        <v>2</v>
      </c>
      <c r="AC255" s="2" t="str">
        <f t="shared" si="523"/>
        <v>Chronic</v>
      </c>
      <c r="AD255" s="2">
        <f>VLOOKUP(AC255,Tables!C$24:D$25,2,FALSE)</f>
        <v>1</v>
      </c>
      <c r="AE255" s="2">
        <f t="shared" si="524"/>
        <v>2</v>
      </c>
      <c r="AF255" s="7"/>
      <c r="AG255" s="8" t="str">
        <f t="shared" si="525"/>
        <v>Lemna minor</v>
      </c>
      <c r="AH255" s="2" t="str">
        <f t="shared" si="526"/>
        <v>LOEC</v>
      </c>
      <c r="AI255" s="2" t="str">
        <f t="shared" si="527"/>
        <v>Chronic</v>
      </c>
      <c r="AJ255" s="2"/>
      <c r="AK255" s="2">
        <f>VLOOKUP(SUM(AA255,AD255),Tables!J$5:K$10,2,FALSE)</f>
        <v>2</v>
      </c>
      <c r="AL255" s="65" t="str">
        <f t="shared" si="528"/>
        <v>YES!!!</v>
      </c>
      <c r="AM255" s="3" t="str">
        <f t="shared" si="529"/>
        <v>Total chlorophyll</v>
      </c>
      <c r="AN255" s="2" t="s">
        <v>170</v>
      </c>
      <c r="AO255" s="2" t="str">
        <f t="shared" si="530"/>
        <v>7 Day</v>
      </c>
      <c r="AP255" s="2" t="s">
        <v>171</v>
      </c>
      <c r="AQ255" s="2"/>
      <c r="AR255" s="2">
        <f t="shared" si="531"/>
        <v>2</v>
      </c>
      <c r="AS255" s="2"/>
      <c r="AT255" s="2"/>
      <c r="AU255" s="2"/>
      <c r="AV255" s="66" t="s">
        <v>120</v>
      </c>
      <c r="AW255" s="2"/>
      <c r="AX255" s="2"/>
      <c r="AY255" s="2"/>
      <c r="AZ255" s="2"/>
      <c r="BA255" s="67"/>
      <c r="BB255" s="2"/>
      <c r="BC255" s="2"/>
      <c r="BD255" s="2"/>
      <c r="BE255" s="2"/>
      <c r="BF255" s="2"/>
      <c r="BG255" s="2"/>
      <c r="BH255" s="2"/>
      <c r="BI255" s="2"/>
      <c r="BJ255" s="75"/>
      <c r="BK255" s="2"/>
      <c r="BL255" s="116"/>
      <c r="BM255" s="117"/>
      <c r="BN255" s="116"/>
      <c r="BO255" s="116"/>
      <c r="BP255" s="116"/>
      <c r="BQ255" s="116"/>
      <c r="BR255" s="116"/>
      <c r="BS255" s="116"/>
      <c r="BT255" s="111"/>
      <c r="BU255" s="113"/>
      <c r="BV255" s="3"/>
      <c r="BW255" s="3"/>
      <c r="BX255" s="3"/>
      <c r="BY255" s="3"/>
      <c r="BZ255" s="3"/>
      <c r="CA255" s="3"/>
      <c r="CB255" s="3"/>
      <c r="CC255" s="3"/>
      <c r="CD255" s="3"/>
      <c r="CE255" s="3"/>
      <c r="CF255" s="3"/>
      <c r="CG255" s="3"/>
    </row>
    <row r="256" spans="1:85" ht="14.25" customHeight="1" thickTop="1" thickBot="1" x14ac:dyDescent="0.3">
      <c r="A256" s="7"/>
      <c r="B256" s="7"/>
      <c r="C256" s="7"/>
      <c r="D256" s="70"/>
      <c r="E256" s="7"/>
      <c r="F256" s="71"/>
      <c r="G256" s="7"/>
      <c r="H256" s="7"/>
      <c r="I256" s="7"/>
      <c r="J256" s="7"/>
      <c r="K256" s="7"/>
      <c r="L256" s="7"/>
      <c r="M256" s="72"/>
      <c r="N256" s="72"/>
      <c r="O256" s="7"/>
      <c r="P256" s="7"/>
      <c r="Q256" s="7"/>
      <c r="R256" s="7"/>
      <c r="S256" s="7"/>
      <c r="T256" s="73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4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2"/>
      <c r="AW256" s="75"/>
      <c r="AX256" s="75"/>
      <c r="AY256" s="75"/>
      <c r="AZ256" s="76"/>
      <c r="BA256" s="77"/>
      <c r="BB256" s="7"/>
      <c r="BC256" s="7"/>
      <c r="BD256" s="7"/>
      <c r="BE256" s="7"/>
      <c r="BF256" s="7"/>
      <c r="BG256" s="7"/>
      <c r="BH256" s="7"/>
      <c r="BI256" s="2"/>
      <c r="BJ256" s="2"/>
      <c r="BK256" s="2"/>
      <c r="BL256" s="116"/>
      <c r="BM256" s="117"/>
      <c r="BN256" s="116"/>
      <c r="BO256" s="116"/>
      <c r="BP256" s="116"/>
      <c r="BQ256" s="116"/>
      <c r="BR256" s="116"/>
      <c r="BS256" s="116"/>
      <c r="BT256" s="111"/>
      <c r="BU256" s="113"/>
      <c r="BV256" s="3"/>
      <c r="BW256" s="3"/>
      <c r="BX256" s="3"/>
      <c r="BY256" s="3"/>
      <c r="BZ256" s="3"/>
      <c r="CA256" s="3"/>
      <c r="CB256" s="3"/>
      <c r="CC256" s="3"/>
      <c r="CD256" s="3"/>
      <c r="CE256" s="3"/>
      <c r="CF256" s="3"/>
      <c r="CG256" s="3"/>
    </row>
    <row r="257" spans="1:85" ht="14.25" customHeight="1" thickTop="1" thickBot="1" x14ac:dyDescent="0.3">
      <c r="A257" s="2" t="s">
        <v>199</v>
      </c>
      <c r="B257" s="2">
        <v>202871</v>
      </c>
      <c r="C257" s="2"/>
      <c r="D257" s="2"/>
      <c r="E257" s="2" t="s">
        <v>121</v>
      </c>
      <c r="F257" s="62" t="s">
        <v>353</v>
      </c>
      <c r="G257" s="2" t="s">
        <v>247</v>
      </c>
      <c r="H257" s="2" t="s">
        <v>248</v>
      </c>
      <c r="I257" s="2" t="s">
        <v>249</v>
      </c>
      <c r="J257" s="2" t="s">
        <v>152</v>
      </c>
      <c r="K257" s="2" t="s">
        <v>112</v>
      </c>
      <c r="L257" s="2"/>
      <c r="M257" s="63" t="s">
        <v>190</v>
      </c>
      <c r="N257" s="63" t="s">
        <v>190</v>
      </c>
      <c r="O257" s="64" t="s">
        <v>190</v>
      </c>
      <c r="P257" s="2" t="s">
        <v>40</v>
      </c>
      <c r="Q257" s="2">
        <v>48</v>
      </c>
      <c r="R257" s="2" t="s">
        <v>116</v>
      </c>
      <c r="S257" s="2" t="s">
        <v>48</v>
      </c>
      <c r="T257" s="2"/>
      <c r="U257" s="2">
        <v>7400</v>
      </c>
      <c r="V257" s="2" t="s">
        <v>17</v>
      </c>
      <c r="W257" s="2">
        <f>VLOOKUP(V257,Tables!$M$4:$N$7,2,FALSE)</f>
        <v>1</v>
      </c>
      <c r="X257" s="2">
        <f t="shared" ref="X257:X265" si="534">U257*W257</f>
        <v>7400</v>
      </c>
      <c r="Y257" s="2"/>
      <c r="Z257" s="2" t="str">
        <f t="shared" ref="Z257:Z265" si="535">P257</f>
        <v>LC50</v>
      </c>
      <c r="AA257" s="2">
        <f>VLOOKUP(Z257,Tables!C$5:D$21,2,FALSE)</f>
        <v>5</v>
      </c>
      <c r="AB257" s="2">
        <f t="shared" ref="AB257:AB265" si="536">X257/AA257</f>
        <v>1480</v>
      </c>
      <c r="AC257" s="2" t="str">
        <f t="shared" ref="AC257:AC265" si="537">S257</f>
        <v>Acute</v>
      </c>
      <c r="AD257" s="2">
        <f>VLOOKUP(AC257,Tables!C$24:D$25,2,FALSE)</f>
        <v>2</v>
      </c>
      <c r="AE257" s="2">
        <f t="shared" ref="AE257:AE265" si="538">AB257/AD257</f>
        <v>740</v>
      </c>
      <c r="AF257" s="7"/>
      <c r="AG257" s="8" t="str">
        <f t="shared" ref="AG257:AG265" si="539">F257</f>
        <v>Lepomis macrochirus</v>
      </c>
      <c r="AH257" s="2" t="str">
        <f t="shared" ref="AH257:AH265" si="540">P257</f>
        <v>LC50</v>
      </c>
      <c r="AI257" s="2" t="str">
        <f t="shared" ref="AI257:AI265" si="541">S257</f>
        <v>Acute</v>
      </c>
      <c r="AJ257" s="2"/>
      <c r="AK257" s="2">
        <f>VLOOKUP(SUM(AA257,AD257),Tables!J$5:K$10,2,FALSE)</f>
        <v>4</v>
      </c>
      <c r="AL257" s="65" t="str">
        <f t="shared" ref="AL257:AL265" si="542">IF(AK257=MIN($AK$257:$AK$265),"YES!!!","Reject")</f>
        <v>YES!!!</v>
      </c>
      <c r="AM257" s="3" t="str">
        <f t="shared" ref="AM257:AM265" si="543">O257</f>
        <v>Mortality</v>
      </c>
      <c r="AN257" s="2" t="s">
        <v>118</v>
      </c>
      <c r="AO257" s="2" t="str">
        <f t="shared" ref="AO257:AO265" si="544">CONCATENATE(Q257," ",R257)</f>
        <v>48 Hour</v>
      </c>
      <c r="AP257" s="2" t="s">
        <v>119</v>
      </c>
      <c r="AQ257" s="2"/>
      <c r="AR257" s="2">
        <f t="shared" ref="AR257:AR265" si="545">AE257</f>
        <v>740</v>
      </c>
      <c r="AS257" s="2">
        <f>GEOMEAN(AR257)</f>
        <v>740</v>
      </c>
      <c r="AT257" s="3">
        <f>MIN(AS257:AS258)</f>
        <v>740</v>
      </c>
      <c r="AU257" s="3">
        <f>MIN(AT257)</f>
        <v>740</v>
      </c>
      <c r="AV257" s="66" t="s">
        <v>120</v>
      </c>
      <c r="AW257" s="2"/>
      <c r="AX257" s="2"/>
      <c r="AY257" s="2"/>
      <c r="AZ257" s="2" t="str">
        <f>I257</f>
        <v>Fish</v>
      </c>
      <c r="BA257" s="67" t="str">
        <f t="shared" ref="BA257:BC257" si="546">F257</f>
        <v>Lepomis macrochirus</v>
      </c>
      <c r="BB257" s="2" t="str">
        <f t="shared" si="546"/>
        <v>Chordata</v>
      </c>
      <c r="BC257" s="2" t="str">
        <f t="shared" si="546"/>
        <v>Actinopterygii</v>
      </c>
      <c r="BD257" s="2" t="str">
        <f>J257</f>
        <v>Heterotroph</v>
      </c>
      <c r="BE257" s="2">
        <f>AK257</f>
        <v>4</v>
      </c>
      <c r="BF257" s="2">
        <f>AU257</f>
        <v>740</v>
      </c>
      <c r="BG257" s="66" t="s">
        <v>120</v>
      </c>
      <c r="BH257" s="66" t="s">
        <v>120</v>
      </c>
      <c r="BI257" s="2"/>
      <c r="BJ257" s="2"/>
      <c r="BK257" s="2"/>
      <c r="BL257" s="111"/>
      <c r="BM257" s="115"/>
      <c r="BN257" s="111"/>
      <c r="BO257" s="111"/>
      <c r="BP257" s="111"/>
      <c r="BQ257" s="111"/>
      <c r="BR257" s="111"/>
      <c r="BS257" s="111"/>
      <c r="BT257" s="111"/>
      <c r="BU257" s="113"/>
      <c r="BV257" s="3"/>
      <c r="BW257" s="3"/>
      <c r="BX257" s="3"/>
      <c r="BY257" s="3"/>
      <c r="BZ257" s="3"/>
      <c r="CA257" s="3"/>
      <c r="CB257" s="3"/>
      <c r="CC257" s="3"/>
      <c r="CD257" s="3"/>
      <c r="CE257" s="3"/>
      <c r="CF257" s="3"/>
      <c r="CG257" s="3"/>
    </row>
    <row r="258" spans="1:85" ht="14.25" customHeight="1" thickTop="1" thickBot="1" x14ac:dyDescent="0.3">
      <c r="A258" s="2">
        <v>1892</v>
      </c>
      <c r="B258" s="2" t="s">
        <v>499</v>
      </c>
      <c r="C258" s="2"/>
      <c r="D258" s="2"/>
      <c r="E258" s="2" t="s">
        <v>121</v>
      </c>
      <c r="F258" s="62" t="s">
        <v>353</v>
      </c>
      <c r="G258" s="2" t="s">
        <v>247</v>
      </c>
      <c r="H258" s="2" t="s">
        <v>248</v>
      </c>
      <c r="I258" s="2" t="s">
        <v>249</v>
      </c>
      <c r="J258" s="2" t="s">
        <v>152</v>
      </c>
      <c r="K258" s="2" t="s">
        <v>112</v>
      </c>
      <c r="L258" s="2"/>
      <c r="M258" s="63" t="s">
        <v>190</v>
      </c>
      <c r="N258" s="63" t="s">
        <v>190</v>
      </c>
      <c r="O258" s="64" t="s">
        <v>190</v>
      </c>
      <c r="P258" s="2" t="s">
        <v>40</v>
      </c>
      <c r="Q258" s="2">
        <v>96</v>
      </c>
      <c r="R258" s="2" t="s">
        <v>116</v>
      </c>
      <c r="S258" s="2" t="s">
        <v>48</v>
      </c>
      <c r="T258" s="2"/>
      <c r="U258" s="2">
        <v>3.2</v>
      </c>
      <c r="V258" s="2" t="s">
        <v>26</v>
      </c>
      <c r="W258" s="2">
        <f>VLOOKUP(V258,Tables!$M$5:$N$8,2,FALSE)</f>
        <v>1000</v>
      </c>
      <c r="X258" s="2">
        <f t="shared" si="534"/>
        <v>3200</v>
      </c>
      <c r="Y258" s="2"/>
      <c r="Z258" s="2" t="str">
        <f t="shared" si="535"/>
        <v>LC50</v>
      </c>
      <c r="AA258" s="2">
        <f>VLOOKUP(Z258,Tables!C$5:D$21,2,FALSE)</f>
        <v>5</v>
      </c>
      <c r="AB258" s="2">
        <f t="shared" si="536"/>
        <v>640</v>
      </c>
      <c r="AC258" s="2" t="str">
        <f t="shared" si="537"/>
        <v>Acute</v>
      </c>
      <c r="AD258" s="2">
        <f>VLOOKUP(AC258,Tables!C$24:D$25,2,FALSE)</f>
        <v>2</v>
      </c>
      <c r="AE258" s="2">
        <f t="shared" si="538"/>
        <v>320</v>
      </c>
      <c r="AF258" s="7"/>
      <c r="AG258" s="8" t="str">
        <f t="shared" si="539"/>
        <v>Lepomis macrochirus</v>
      </c>
      <c r="AH258" s="2" t="str">
        <f t="shared" si="540"/>
        <v>LC50</v>
      </c>
      <c r="AI258" s="2" t="str">
        <f t="shared" si="541"/>
        <v>Acute</v>
      </c>
      <c r="AJ258" s="2"/>
      <c r="AK258" s="2">
        <f>VLOOKUP(SUM(AA258,AD258),Tables!J$5:K$10,2,FALSE)</f>
        <v>4</v>
      </c>
      <c r="AL258" s="65" t="str">
        <f t="shared" si="542"/>
        <v>YES!!!</v>
      </c>
      <c r="AM258" s="3" t="str">
        <f t="shared" si="543"/>
        <v>Mortality</v>
      </c>
      <c r="AN258" s="2" t="s">
        <v>118</v>
      </c>
      <c r="AO258" s="2" t="str">
        <f t="shared" si="544"/>
        <v>96 Hour</v>
      </c>
      <c r="AP258" s="2" t="s">
        <v>318</v>
      </c>
      <c r="AQ258" s="2"/>
      <c r="AR258" s="2">
        <f t="shared" si="545"/>
        <v>320</v>
      </c>
      <c r="AS258" s="69">
        <f>GEOMEAN(AR258:AR265)</f>
        <v>748.49618950749857</v>
      </c>
      <c r="AT258" s="2"/>
      <c r="AU258" s="2"/>
      <c r="AV258" s="66" t="s">
        <v>120</v>
      </c>
      <c r="AW258" s="2"/>
      <c r="AX258" s="2"/>
      <c r="AY258" s="2"/>
      <c r="AZ258" s="2"/>
      <c r="BA258" s="67"/>
      <c r="BB258" s="2"/>
      <c r="BC258" s="2"/>
      <c r="BD258" s="2"/>
      <c r="BE258" s="2"/>
      <c r="BF258" s="2"/>
      <c r="BG258" s="2"/>
      <c r="BH258" s="2"/>
      <c r="BI258" s="75"/>
      <c r="BJ258" s="75"/>
      <c r="BK258" s="2"/>
      <c r="BL258" s="111"/>
      <c r="BM258" s="115"/>
      <c r="BN258" s="111"/>
      <c r="BO258" s="111"/>
      <c r="BP258" s="111"/>
      <c r="BQ258" s="111"/>
      <c r="BR258" s="111"/>
      <c r="BS258" s="111"/>
      <c r="BT258" s="111"/>
      <c r="BU258" s="113"/>
      <c r="BV258" s="3"/>
      <c r="BW258" s="3"/>
      <c r="BX258" s="3"/>
      <c r="BY258" s="3"/>
      <c r="BZ258" s="3"/>
      <c r="CA258" s="3"/>
      <c r="CB258" s="3"/>
      <c r="CC258" s="3"/>
      <c r="CD258" s="3"/>
      <c r="CE258" s="3"/>
      <c r="CF258" s="3"/>
      <c r="CG258" s="3"/>
    </row>
    <row r="259" spans="1:85" ht="14.25" customHeight="1" thickTop="1" thickBot="1" x14ac:dyDescent="0.3">
      <c r="A259" s="2">
        <v>1899</v>
      </c>
      <c r="B259" s="2" t="s">
        <v>500</v>
      </c>
      <c r="C259" s="2"/>
      <c r="D259" s="2"/>
      <c r="E259" s="2" t="s">
        <v>121</v>
      </c>
      <c r="F259" s="62" t="s">
        <v>353</v>
      </c>
      <c r="G259" s="2" t="s">
        <v>247</v>
      </c>
      <c r="H259" s="2" t="s">
        <v>248</v>
      </c>
      <c r="I259" s="2" t="s">
        <v>249</v>
      </c>
      <c r="J259" s="2" t="s">
        <v>152</v>
      </c>
      <c r="K259" s="2" t="s">
        <v>112</v>
      </c>
      <c r="L259" s="2"/>
      <c r="M259" s="63" t="s">
        <v>190</v>
      </c>
      <c r="N259" s="63" t="s">
        <v>190</v>
      </c>
      <c r="O259" s="64" t="s">
        <v>190</v>
      </c>
      <c r="P259" s="2" t="s">
        <v>40</v>
      </c>
      <c r="Q259" s="2">
        <v>96</v>
      </c>
      <c r="R259" s="2" t="s">
        <v>116</v>
      </c>
      <c r="S259" s="2" t="s">
        <v>48</v>
      </c>
      <c r="T259" s="2"/>
      <c r="U259" s="2">
        <v>2.8</v>
      </c>
      <c r="V259" s="2" t="s">
        <v>26</v>
      </c>
      <c r="W259" s="2">
        <f>VLOOKUP(V259,Tables!$M$5:$N$8,2,FALSE)</f>
        <v>1000</v>
      </c>
      <c r="X259" s="2">
        <f t="shared" si="534"/>
        <v>2800</v>
      </c>
      <c r="Y259" s="2"/>
      <c r="Z259" s="2" t="str">
        <f t="shared" si="535"/>
        <v>LC50</v>
      </c>
      <c r="AA259" s="2">
        <f>VLOOKUP(Z259,Tables!C$5:D$21,2,FALSE)</f>
        <v>5</v>
      </c>
      <c r="AB259" s="2">
        <f t="shared" si="536"/>
        <v>560</v>
      </c>
      <c r="AC259" s="2" t="str">
        <f t="shared" si="537"/>
        <v>Acute</v>
      </c>
      <c r="AD259" s="2">
        <f>VLOOKUP(AC259,Tables!C$24:D$25,2,FALSE)</f>
        <v>2</v>
      </c>
      <c r="AE259" s="2">
        <f t="shared" si="538"/>
        <v>280</v>
      </c>
      <c r="AF259" s="7"/>
      <c r="AG259" s="8" t="str">
        <f t="shared" si="539"/>
        <v>Lepomis macrochirus</v>
      </c>
      <c r="AH259" s="2" t="str">
        <f t="shared" si="540"/>
        <v>LC50</v>
      </c>
      <c r="AI259" s="2" t="str">
        <f t="shared" si="541"/>
        <v>Acute</v>
      </c>
      <c r="AJ259" s="2"/>
      <c r="AK259" s="2">
        <f>VLOOKUP(SUM(AA259,AD259),Tables!J$5:K$10,2,FALSE)</f>
        <v>4</v>
      </c>
      <c r="AL259" s="65" t="str">
        <f t="shared" si="542"/>
        <v>YES!!!</v>
      </c>
      <c r="AM259" s="3" t="str">
        <f t="shared" si="543"/>
        <v>Mortality</v>
      </c>
      <c r="AN259" s="2" t="s">
        <v>118</v>
      </c>
      <c r="AO259" s="2" t="str">
        <f t="shared" si="544"/>
        <v>96 Hour</v>
      </c>
      <c r="AP259" s="2" t="s">
        <v>318</v>
      </c>
      <c r="AQ259" s="2"/>
      <c r="AR259" s="2">
        <f t="shared" si="545"/>
        <v>280</v>
      </c>
      <c r="AS259" s="2"/>
      <c r="AT259" s="2"/>
      <c r="AU259" s="2"/>
      <c r="AV259" s="66" t="s">
        <v>120</v>
      </c>
      <c r="AW259" s="2"/>
      <c r="AX259" s="2"/>
      <c r="AY259" s="2"/>
      <c r="AZ259" s="2"/>
      <c r="BA259" s="67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111"/>
      <c r="BM259" s="115"/>
      <c r="BN259" s="111"/>
      <c r="BO259" s="111"/>
      <c r="BP259" s="111"/>
      <c r="BQ259" s="111"/>
      <c r="BR259" s="111"/>
      <c r="BS259" s="111"/>
      <c r="BT259" s="111"/>
      <c r="BU259" s="113"/>
      <c r="BV259" s="3"/>
      <c r="BW259" s="3"/>
      <c r="BX259" s="3"/>
      <c r="BY259" s="3"/>
      <c r="BZ259" s="3"/>
      <c r="CA259" s="3"/>
      <c r="CB259" s="3"/>
      <c r="CC259" s="3"/>
      <c r="CD259" s="3"/>
      <c r="CE259" s="3"/>
      <c r="CF259" s="3"/>
      <c r="CG259" s="3"/>
    </row>
    <row r="260" spans="1:85" ht="14.25" customHeight="1" thickTop="1" thickBot="1" x14ac:dyDescent="0.3">
      <c r="A260" s="2" t="s">
        <v>199</v>
      </c>
      <c r="B260" s="2">
        <v>202085</v>
      </c>
      <c r="C260" s="2"/>
      <c r="D260" s="2"/>
      <c r="E260" s="2" t="s">
        <v>121</v>
      </c>
      <c r="F260" s="62" t="s">
        <v>353</v>
      </c>
      <c r="G260" s="2" t="s">
        <v>247</v>
      </c>
      <c r="H260" s="2" t="s">
        <v>248</v>
      </c>
      <c r="I260" s="2" t="s">
        <v>249</v>
      </c>
      <c r="J260" s="2" t="s">
        <v>152</v>
      </c>
      <c r="K260" s="2" t="s">
        <v>112</v>
      </c>
      <c r="L260" s="2"/>
      <c r="M260" s="63" t="s">
        <v>190</v>
      </c>
      <c r="N260" s="63" t="s">
        <v>190</v>
      </c>
      <c r="O260" s="64" t="s">
        <v>190</v>
      </c>
      <c r="P260" s="2" t="s">
        <v>40</v>
      </c>
      <c r="Q260" s="2">
        <v>96</v>
      </c>
      <c r="R260" s="2" t="s">
        <v>116</v>
      </c>
      <c r="S260" s="2" t="s">
        <v>48</v>
      </c>
      <c r="T260" s="2"/>
      <c r="U260" s="2">
        <v>8900</v>
      </c>
      <c r="V260" s="2" t="s">
        <v>17</v>
      </c>
      <c r="W260" s="2">
        <f>VLOOKUP(V260,Tables!$M$4:$N$7,2,FALSE)</f>
        <v>1</v>
      </c>
      <c r="X260" s="2">
        <f t="shared" si="534"/>
        <v>8900</v>
      </c>
      <c r="Y260" s="2"/>
      <c r="Z260" s="2" t="str">
        <f t="shared" si="535"/>
        <v>LC50</v>
      </c>
      <c r="AA260" s="2">
        <f>VLOOKUP(Z260,Tables!C$5:D$21,2,FALSE)</f>
        <v>5</v>
      </c>
      <c r="AB260" s="2">
        <f t="shared" si="536"/>
        <v>1780</v>
      </c>
      <c r="AC260" s="2" t="str">
        <f t="shared" si="537"/>
        <v>Acute</v>
      </c>
      <c r="AD260" s="2">
        <f>VLOOKUP(AC260,Tables!C$24:D$25,2,FALSE)</f>
        <v>2</v>
      </c>
      <c r="AE260" s="2">
        <f t="shared" si="538"/>
        <v>890</v>
      </c>
      <c r="AF260" s="7"/>
      <c r="AG260" s="8" t="str">
        <f t="shared" si="539"/>
        <v>Lepomis macrochirus</v>
      </c>
      <c r="AH260" s="2" t="str">
        <f t="shared" si="540"/>
        <v>LC50</v>
      </c>
      <c r="AI260" s="2" t="str">
        <f t="shared" si="541"/>
        <v>Acute</v>
      </c>
      <c r="AJ260" s="2"/>
      <c r="AK260" s="2">
        <f>VLOOKUP(SUM(AA260,AD260),Tables!J$5:K$10,2,FALSE)</f>
        <v>4</v>
      </c>
      <c r="AL260" s="65" t="str">
        <f t="shared" si="542"/>
        <v>YES!!!</v>
      </c>
      <c r="AM260" s="3" t="str">
        <f t="shared" si="543"/>
        <v>Mortality</v>
      </c>
      <c r="AN260" s="2" t="s">
        <v>118</v>
      </c>
      <c r="AO260" s="2" t="str">
        <f t="shared" si="544"/>
        <v>96 Hour</v>
      </c>
      <c r="AP260" s="2" t="s">
        <v>318</v>
      </c>
      <c r="AQ260" s="2"/>
      <c r="AR260" s="2">
        <f t="shared" si="545"/>
        <v>890</v>
      </c>
      <c r="AS260" s="2"/>
      <c r="AT260" s="2"/>
      <c r="AU260" s="2"/>
      <c r="AV260" s="66" t="s">
        <v>120</v>
      </c>
      <c r="AW260" s="2"/>
      <c r="AX260" s="2"/>
      <c r="AY260" s="2"/>
      <c r="AZ260" s="2"/>
      <c r="BA260" s="67"/>
      <c r="BB260" s="2"/>
      <c r="BC260" s="2"/>
      <c r="BD260" s="2"/>
      <c r="BE260" s="2"/>
      <c r="BF260" s="2"/>
      <c r="BG260" s="2"/>
      <c r="BH260" s="2"/>
      <c r="BI260" s="2"/>
      <c r="BJ260" s="69"/>
      <c r="BK260" s="2"/>
      <c r="BL260" s="116"/>
      <c r="BM260" s="117"/>
      <c r="BN260" s="116"/>
      <c r="BO260" s="116"/>
      <c r="BP260" s="116"/>
      <c r="BQ260" s="116"/>
      <c r="BR260" s="116"/>
      <c r="BS260" s="116"/>
      <c r="BT260" s="111"/>
      <c r="BU260" s="113"/>
      <c r="BV260" s="3"/>
      <c r="BW260" s="3"/>
      <c r="BX260" s="3"/>
      <c r="BY260" s="3"/>
      <c r="BZ260" s="3"/>
      <c r="CA260" s="3"/>
      <c r="CB260" s="3"/>
      <c r="CC260" s="3"/>
      <c r="CD260" s="3"/>
      <c r="CE260" s="3"/>
      <c r="CF260" s="3"/>
      <c r="CG260" s="3"/>
    </row>
    <row r="261" spans="1:85" ht="14.25" customHeight="1" thickTop="1" thickBot="1" x14ac:dyDescent="0.3">
      <c r="A261" s="2" t="s">
        <v>199</v>
      </c>
      <c r="B261" s="2">
        <v>202085</v>
      </c>
      <c r="C261" s="2"/>
      <c r="D261" s="2"/>
      <c r="E261" s="2" t="s">
        <v>121</v>
      </c>
      <c r="F261" s="62" t="s">
        <v>353</v>
      </c>
      <c r="G261" s="2" t="s">
        <v>247</v>
      </c>
      <c r="H261" s="2" t="s">
        <v>248</v>
      </c>
      <c r="I261" s="2" t="s">
        <v>249</v>
      </c>
      <c r="J261" s="2" t="s">
        <v>152</v>
      </c>
      <c r="K261" s="2" t="s">
        <v>112</v>
      </c>
      <c r="L261" s="2"/>
      <c r="M261" s="63" t="s">
        <v>190</v>
      </c>
      <c r="N261" s="63" t="s">
        <v>190</v>
      </c>
      <c r="O261" s="64" t="s">
        <v>190</v>
      </c>
      <c r="P261" s="2" t="s">
        <v>40</v>
      </c>
      <c r="Q261" s="2">
        <v>96</v>
      </c>
      <c r="R261" s="2" t="s">
        <v>116</v>
      </c>
      <c r="S261" s="2" t="s">
        <v>48</v>
      </c>
      <c r="T261" s="2"/>
      <c r="U261" s="2">
        <v>5900</v>
      </c>
      <c r="V261" s="2" t="s">
        <v>17</v>
      </c>
      <c r="W261" s="2">
        <f>VLOOKUP(V261,Tables!$M$4:$N$7,2,FALSE)</f>
        <v>1</v>
      </c>
      <c r="X261" s="2">
        <f t="shared" si="534"/>
        <v>5900</v>
      </c>
      <c r="Y261" s="2"/>
      <c r="Z261" s="2" t="str">
        <f t="shared" si="535"/>
        <v>LC50</v>
      </c>
      <c r="AA261" s="2">
        <f>VLOOKUP(Z261,Tables!C$5:D$21,2,FALSE)</f>
        <v>5</v>
      </c>
      <c r="AB261" s="2">
        <f t="shared" si="536"/>
        <v>1180</v>
      </c>
      <c r="AC261" s="2" t="str">
        <f t="shared" si="537"/>
        <v>Acute</v>
      </c>
      <c r="AD261" s="2">
        <f>VLOOKUP(AC261,Tables!C$24:D$25,2,FALSE)</f>
        <v>2</v>
      </c>
      <c r="AE261" s="2">
        <f t="shared" si="538"/>
        <v>590</v>
      </c>
      <c r="AF261" s="7"/>
      <c r="AG261" s="8" t="str">
        <f t="shared" si="539"/>
        <v>Lepomis macrochirus</v>
      </c>
      <c r="AH261" s="2" t="str">
        <f t="shared" si="540"/>
        <v>LC50</v>
      </c>
      <c r="AI261" s="2" t="str">
        <f t="shared" si="541"/>
        <v>Acute</v>
      </c>
      <c r="AJ261" s="2"/>
      <c r="AK261" s="2">
        <f>VLOOKUP(SUM(AA261,AD261),Tables!J$5:K$10,2,FALSE)</f>
        <v>4</v>
      </c>
      <c r="AL261" s="65" t="str">
        <f t="shared" si="542"/>
        <v>YES!!!</v>
      </c>
      <c r="AM261" s="3" t="str">
        <f t="shared" si="543"/>
        <v>Mortality</v>
      </c>
      <c r="AN261" s="2" t="s">
        <v>118</v>
      </c>
      <c r="AO261" s="2" t="str">
        <f t="shared" si="544"/>
        <v>96 Hour</v>
      </c>
      <c r="AP261" s="2" t="s">
        <v>318</v>
      </c>
      <c r="AQ261" s="2"/>
      <c r="AR261" s="2">
        <f t="shared" si="545"/>
        <v>590</v>
      </c>
      <c r="AS261" s="2"/>
      <c r="AT261" s="2"/>
      <c r="AU261" s="2"/>
      <c r="AV261" s="66" t="s">
        <v>120</v>
      </c>
      <c r="AW261" s="2"/>
      <c r="AX261" s="2"/>
      <c r="AY261" s="2"/>
      <c r="AZ261" s="2"/>
      <c r="BA261" s="67"/>
      <c r="BB261" s="2"/>
      <c r="BC261" s="2"/>
      <c r="BD261" s="2"/>
      <c r="BE261" s="2"/>
      <c r="BF261" s="2"/>
      <c r="BG261" s="2"/>
      <c r="BH261" s="2"/>
      <c r="BI261" s="75"/>
      <c r="BJ261" s="2"/>
      <c r="BK261" s="2"/>
      <c r="BL261" s="111"/>
      <c r="BM261" s="115"/>
      <c r="BN261" s="111"/>
      <c r="BO261" s="111"/>
      <c r="BP261" s="111"/>
      <c r="BQ261" s="111"/>
      <c r="BR261" s="111"/>
      <c r="BS261" s="111"/>
      <c r="BT261" s="111"/>
      <c r="BU261" s="113"/>
      <c r="BV261" s="3"/>
      <c r="BW261" s="3"/>
      <c r="BX261" s="3"/>
      <c r="BY261" s="3"/>
      <c r="BZ261" s="3"/>
      <c r="CA261" s="3"/>
      <c r="CB261" s="3"/>
      <c r="CC261" s="3"/>
      <c r="CD261" s="3"/>
      <c r="CE261" s="3"/>
      <c r="CF261" s="3"/>
      <c r="CG261" s="3"/>
    </row>
    <row r="262" spans="1:85" ht="14.25" customHeight="1" thickTop="1" thickBot="1" x14ac:dyDescent="0.3">
      <c r="A262" s="2" t="s">
        <v>199</v>
      </c>
      <c r="B262" s="2">
        <v>202085</v>
      </c>
      <c r="C262" s="2"/>
      <c r="D262" s="2"/>
      <c r="E262" s="2" t="s">
        <v>121</v>
      </c>
      <c r="F262" s="62" t="s">
        <v>353</v>
      </c>
      <c r="G262" s="2" t="s">
        <v>247</v>
      </c>
      <c r="H262" s="2" t="s">
        <v>248</v>
      </c>
      <c r="I262" s="2" t="s">
        <v>249</v>
      </c>
      <c r="J262" s="2" t="s">
        <v>152</v>
      </c>
      <c r="K262" s="2" t="s">
        <v>112</v>
      </c>
      <c r="L262" s="2"/>
      <c r="M262" s="63" t="s">
        <v>190</v>
      </c>
      <c r="N262" s="63" t="s">
        <v>190</v>
      </c>
      <c r="O262" s="64" t="s">
        <v>190</v>
      </c>
      <c r="P262" s="2" t="s">
        <v>40</v>
      </c>
      <c r="Q262" s="2">
        <v>96</v>
      </c>
      <c r="R262" s="2" t="s">
        <v>116</v>
      </c>
      <c r="S262" s="2" t="s">
        <v>48</v>
      </c>
      <c r="T262" s="2"/>
      <c r="U262" s="2">
        <v>7600</v>
      </c>
      <c r="V262" s="2" t="s">
        <v>17</v>
      </c>
      <c r="W262" s="2">
        <f>VLOOKUP(V262,Tables!$M$4:$N$7,2,FALSE)</f>
        <v>1</v>
      </c>
      <c r="X262" s="2">
        <f t="shared" si="534"/>
        <v>7600</v>
      </c>
      <c r="Y262" s="2"/>
      <c r="Z262" s="2" t="str">
        <f t="shared" si="535"/>
        <v>LC50</v>
      </c>
      <c r="AA262" s="2">
        <f>VLOOKUP(Z262,Tables!C$5:D$21,2,FALSE)</f>
        <v>5</v>
      </c>
      <c r="AB262" s="2">
        <f t="shared" si="536"/>
        <v>1520</v>
      </c>
      <c r="AC262" s="2" t="str">
        <f t="shared" si="537"/>
        <v>Acute</v>
      </c>
      <c r="AD262" s="2">
        <f>VLOOKUP(AC262,Tables!C$24:D$25,2,FALSE)</f>
        <v>2</v>
      </c>
      <c r="AE262" s="2">
        <f t="shared" si="538"/>
        <v>760</v>
      </c>
      <c r="AF262" s="7"/>
      <c r="AG262" s="8" t="str">
        <f t="shared" si="539"/>
        <v>Lepomis macrochirus</v>
      </c>
      <c r="AH262" s="2" t="str">
        <f t="shared" si="540"/>
        <v>LC50</v>
      </c>
      <c r="AI262" s="2" t="str">
        <f t="shared" si="541"/>
        <v>Acute</v>
      </c>
      <c r="AJ262" s="2"/>
      <c r="AK262" s="2">
        <f>VLOOKUP(SUM(AA262,AD262),Tables!J$5:K$10,2,FALSE)</f>
        <v>4</v>
      </c>
      <c r="AL262" s="65" t="str">
        <f t="shared" si="542"/>
        <v>YES!!!</v>
      </c>
      <c r="AM262" s="3" t="str">
        <f t="shared" si="543"/>
        <v>Mortality</v>
      </c>
      <c r="AN262" s="2" t="s">
        <v>118</v>
      </c>
      <c r="AO262" s="2" t="str">
        <f t="shared" si="544"/>
        <v>96 Hour</v>
      </c>
      <c r="AP262" s="2" t="s">
        <v>318</v>
      </c>
      <c r="AQ262" s="2"/>
      <c r="AR262" s="2">
        <f t="shared" si="545"/>
        <v>760</v>
      </c>
      <c r="AS262" s="2"/>
      <c r="AT262" s="2"/>
      <c r="AU262" s="2"/>
      <c r="AV262" s="66" t="s">
        <v>120</v>
      </c>
      <c r="AW262" s="2"/>
      <c r="AX262" s="2"/>
      <c r="AY262" s="2"/>
      <c r="AZ262" s="2"/>
      <c r="BA262" s="67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111"/>
      <c r="BM262" s="115"/>
      <c r="BN262" s="111"/>
      <c r="BO262" s="111"/>
      <c r="BP262" s="111"/>
      <c r="BQ262" s="111"/>
      <c r="BR262" s="111"/>
      <c r="BS262" s="111"/>
      <c r="BT262" s="111"/>
      <c r="BU262" s="113"/>
      <c r="BV262" s="3"/>
      <c r="BW262" s="3"/>
      <c r="BX262" s="3"/>
      <c r="BY262" s="3"/>
      <c r="BZ262" s="3"/>
      <c r="CA262" s="3"/>
      <c r="CB262" s="3"/>
      <c r="CC262" s="3"/>
      <c r="CD262" s="3"/>
      <c r="CE262" s="3"/>
      <c r="CF262" s="3"/>
      <c r="CG262" s="3"/>
    </row>
    <row r="263" spans="1:85" ht="14.25" customHeight="1" thickTop="1" thickBot="1" x14ac:dyDescent="0.3">
      <c r="A263" s="2" t="s">
        <v>199</v>
      </c>
      <c r="B263" s="2">
        <v>200344</v>
      </c>
      <c r="C263" s="2"/>
      <c r="D263" s="2"/>
      <c r="E263" s="2" t="s">
        <v>121</v>
      </c>
      <c r="F263" s="62" t="s">
        <v>353</v>
      </c>
      <c r="G263" s="2" t="s">
        <v>247</v>
      </c>
      <c r="H263" s="2" t="s">
        <v>248</v>
      </c>
      <c r="I263" s="2" t="s">
        <v>249</v>
      </c>
      <c r="J263" s="2" t="s">
        <v>152</v>
      </c>
      <c r="K263" s="2" t="s">
        <v>112</v>
      </c>
      <c r="L263" s="2"/>
      <c r="M263" s="63" t="s">
        <v>190</v>
      </c>
      <c r="N263" s="63" t="s">
        <v>190</v>
      </c>
      <c r="O263" s="64" t="s">
        <v>190</v>
      </c>
      <c r="P263" s="2" t="s">
        <v>40</v>
      </c>
      <c r="Q263" s="2">
        <v>96</v>
      </c>
      <c r="R263" s="2" t="s">
        <v>116</v>
      </c>
      <c r="S263" s="2" t="s">
        <v>48</v>
      </c>
      <c r="T263" s="2"/>
      <c r="U263" s="2">
        <v>84000</v>
      </c>
      <c r="V263" s="2" t="s">
        <v>17</v>
      </c>
      <c r="W263" s="2">
        <f>VLOOKUP(V263,Tables!$M$4:$N$7,2,FALSE)</f>
        <v>1</v>
      </c>
      <c r="X263" s="2">
        <f t="shared" si="534"/>
        <v>84000</v>
      </c>
      <c r="Y263" s="2"/>
      <c r="Z263" s="2" t="str">
        <f t="shared" si="535"/>
        <v>LC50</v>
      </c>
      <c r="AA263" s="2">
        <f>VLOOKUP(Z263,Tables!C$5:D$21,2,FALSE)</f>
        <v>5</v>
      </c>
      <c r="AB263" s="2">
        <f t="shared" si="536"/>
        <v>16800</v>
      </c>
      <c r="AC263" s="2" t="str">
        <f t="shared" si="537"/>
        <v>Acute</v>
      </c>
      <c r="AD263" s="2">
        <f>VLOOKUP(AC263,Tables!C$24:D$25,2,FALSE)</f>
        <v>2</v>
      </c>
      <c r="AE263" s="2">
        <f t="shared" si="538"/>
        <v>8400</v>
      </c>
      <c r="AF263" s="7"/>
      <c r="AG263" s="8" t="str">
        <f t="shared" si="539"/>
        <v>Lepomis macrochirus</v>
      </c>
      <c r="AH263" s="2" t="str">
        <f t="shared" si="540"/>
        <v>LC50</v>
      </c>
      <c r="AI263" s="2" t="str">
        <f t="shared" si="541"/>
        <v>Acute</v>
      </c>
      <c r="AJ263" s="2"/>
      <c r="AK263" s="2">
        <f>VLOOKUP(SUM(AA263,AD263),Tables!J$5:K$10,2,FALSE)</f>
        <v>4</v>
      </c>
      <c r="AL263" s="65" t="str">
        <f t="shared" si="542"/>
        <v>YES!!!</v>
      </c>
      <c r="AM263" s="3" t="str">
        <f t="shared" si="543"/>
        <v>Mortality</v>
      </c>
      <c r="AN263" s="2" t="s">
        <v>118</v>
      </c>
      <c r="AO263" s="2" t="str">
        <f t="shared" si="544"/>
        <v>96 Hour</v>
      </c>
      <c r="AP263" s="2" t="s">
        <v>318</v>
      </c>
      <c r="AQ263" s="2"/>
      <c r="AR263" s="2">
        <f t="shared" si="545"/>
        <v>8400</v>
      </c>
      <c r="AS263" s="2"/>
      <c r="AT263" s="2"/>
      <c r="AU263" s="2"/>
      <c r="AV263" s="66" t="s">
        <v>120</v>
      </c>
      <c r="AW263" s="2"/>
      <c r="AX263" s="2"/>
      <c r="AY263" s="2"/>
      <c r="AZ263" s="2"/>
      <c r="BA263" s="67"/>
      <c r="BB263" s="2"/>
      <c r="BC263" s="2"/>
      <c r="BD263" s="2"/>
      <c r="BE263" s="2"/>
      <c r="BF263" s="2"/>
      <c r="BG263" s="2"/>
      <c r="BH263" s="2"/>
      <c r="BI263" s="69"/>
      <c r="BJ263" s="75"/>
      <c r="BK263" s="2"/>
      <c r="BL263" s="111"/>
      <c r="BM263" s="115"/>
      <c r="BN263" s="111"/>
      <c r="BO263" s="111"/>
      <c r="BP263" s="111"/>
      <c r="BQ263" s="111"/>
      <c r="BR263" s="111"/>
      <c r="BS263" s="111"/>
      <c r="BT263" s="111"/>
      <c r="BU263" s="113"/>
      <c r="BV263" s="3"/>
      <c r="BW263" s="3"/>
      <c r="BX263" s="3"/>
      <c r="BY263" s="3"/>
      <c r="BZ263" s="3"/>
      <c r="CA263" s="3"/>
      <c r="CB263" s="3"/>
      <c r="CC263" s="3"/>
      <c r="CD263" s="3"/>
      <c r="CE263" s="3"/>
      <c r="CF263" s="3"/>
      <c r="CG263" s="3"/>
    </row>
    <row r="264" spans="1:85" ht="14.25" customHeight="1" thickTop="1" thickBot="1" x14ac:dyDescent="0.3">
      <c r="A264" s="2" t="s">
        <v>199</v>
      </c>
      <c r="B264" s="2">
        <v>202871</v>
      </c>
      <c r="C264" s="2"/>
      <c r="D264" s="2"/>
      <c r="E264" s="2" t="s">
        <v>121</v>
      </c>
      <c r="F264" s="62" t="s">
        <v>353</v>
      </c>
      <c r="G264" s="2" t="s">
        <v>247</v>
      </c>
      <c r="H264" s="2" t="s">
        <v>248</v>
      </c>
      <c r="I264" s="2" t="s">
        <v>249</v>
      </c>
      <c r="J264" s="2" t="s">
        <v>152</v>
      </c>
      <c r="K264" s="2" t="s">
        <v>112</v>
      </c>
      <c r="L264" s="2"/>
      <c r="M264" s="63" t="s">
        <v>190</v>
      </c>
      <c r="N264" s="63" t="s">
        <v>190</v>
      </c>
      <c r="O264" s="64" t="s">
        <v>190</v>
      </c>
      <c r="P264" s="2" t="s">
        <v>40</v>
      </c>
      <c r="Q264" s="2">
        <v>96</v>
      </c>
      <c r="R264" s="2" t="s">
        <v>116</v>
      </c>
      <c r="S264" s="2" t="s">
        <v>48</v>
      </c>
      <c r="T264" s="2"/>
      <c r="U264" s="2">
        <v>4000</v>
      </c>
      <c r="V264" s="2" t="s">
        <v>17</v>
      </c>
      <c r="W264" s="2">
        <f>VLOOKUP(V264,Tables!$M$4:$N$7,2,FALSE)</f>
        <v>1</v>
      </c>
      <c r="X264" s="2">
        <f t="shared" si="534"/>
        <v>4000</v>
      </c>
      <c r="Y264" s="2"/>
      <c r="Z264" s="2" t="str">
        <f t="shared" si="535"/>
        <v>LC50</v>
      </c>
      <c r="AA264" s="2">
        <f>VLOOKUP(Z264,Tables!C$5:D$21,2,FALSE)</f>
        <v>5</v>
      </c>
      <c r="AB264" s="2">
        <f t="shared" si="536"/>
        <v>800</v>
      </c>
      <c r="AC264" s="2" t="str">
        <f t="shared" si="537"/>
        <v>Acute</v>
      </c>
      <c r="AD264" s="2">
        <f>VLOOKUP(AC264,Tables!C$24:D$25,2,FALSE)</f>
        <v>2</v>
      </c>
      <c r="AE264" s="2">
        <f t="shared" si="538"/>
        <v>400</v>
      </c>
      <c r="AF264" s="7"/>
      <c r="AG264" s="8" t="str">
        <f t="shared" si="539"/>
        <v>Lepomis macrochirus</v>
      </c>
      <c r="AH264" s="2" t="str">
        <f t="shared" si="540"/>
        <v>LC50</v>
      </c>
      <c r="AI264" s="2" t="str">
        <f t="shared" si="541"/>
        <v>Acute</v>
      </c>
      <c r="AJ264" s="2"/>
      <c r="AK264" s="2">
        <f>VLOOKUP(SUM(AA264,AD264),Tables!J$5:K$10,2,FALSE)</f>
        <v>4</v>
      </c>
      <c r="AL264" s="65" t="str">
        <f t="shared" si="542"/>
        <v>YES!!!</v>
      </c>
      <c r="AM264" s="3" t="str">
        <f t="shared" si="543"/>
        <v>Mortality</v>
      </c>
      <c r="AN264" s="2" t="s">
        <v>118</v>
      </c>
      <c r="AO264" s="2" t="str">
        <f t="shared" si="544"/>
        <v>96 Hour</v>
      </c>
      <c r="AP264" s="2" t="s">
        <v>318</v>
      </c>
      <c r="AQ264" s="2"/>
      <c r="AR264" s="2">
        <f t="shared" si="545"/>
        <v>400</v>
      </c>
      <c r="AS264" s="2"/>
      <c r="AT264" s="2"/>
      <c r="AU264" s="2"/>
      <c r="AV264" s="66" t="s">
        <v>120</v>
      </c>
      <c r="AW264" s="2"/>
      <c r="AX264" s="2"/>
      <c r="AY264" s="2"/>
      <c r="AZ264" s="2"/>
      <c r="BA264" s="67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116"/>
      <c r="BM264" s="117"/>
      <c r="BN264" s="116"/>
      <c r="BO264" s="116"/>
      <c r="BP264" s="116"/>
      <c r="BQ264" s="116"/>
      <c r="BR264" s="116"/>
      <c r="BS264" s="116"/>
      <c r="BT264" s="111"/>
      <c r="BU264" s="113"/>
      <c r="BV264" s="3"/>
      <c r="BW264" s="3"/>
      <c r="BX264" s="3"/>
      <c r="BY264" s="3"/>
      <c r="BZ264" s="3"/>
      <c r="CA264" s="3"/>
      <c r="CB264" s="3"/>
      <c r="CC264" s="3"/>
      <c r="CD264" s="3"/>
      <c r="CE264" s="3"/>
      <c r="CF264" s="3"/>
      <c r="CG264" s="3"/>
    </row>
    <row r="265" spans="1:85" ht="14.25" customHeight="1" thickTop="1" thickBot="1" x14ac:dyDescent="0.3">
      <c r="A265" s="2" t="s">
        <v>199</v>
      </c>
      <c r="B265" s="2">
        <v>200666</v>
      </c>
      <c r="C265" s="2"/>
      <c r="D265" s="2"/>
      <c r="E265" s="2" t="s">
        <v>121</v>
      </c>
      <c r="F265" s="62" t="s">
        <v>353</v>
      </c>
      <c r="G265" s="2" t="s">
        <v>247</v>
      </c>
      <c r="H265" s="2" t="s">
        <v>248</v>
      </c>
      <c r="I265" s="2" t="s">
        <v>249</v>
      </c>
      <c r="J265" s="2" t="s">
        <v>152</v>
      </c>
      <c r="K265" s="2" t="s">
        <v>112</v>
      </c>
      <c r="L265" s="2"/>
      <c r="M265" s="63" t="s">
        <v>190</v>
      </c>
      <c r="N265" s="63" t="s">
        <v>190</v>
      </c>
      <c r="O265" s="64" t="s">
        <v>190</v>
      </c>
      <c r="P265" s="2" t="s">
        <v>40</v>
      </c>
      <c r="Q265" s="2">
        <v>96</v>
      </c>
      <c r="R265" s="2" t="s">
        <v>116</v>
      </c>
      <c r="S265" s="2" t="s">
        <v>48</v>
      </c>
      <c r="T265" s="2"/>
      <c r="U265" s="2">
        <v>8200</v>
      </c>
      <c r="V265" s="2" t="s">
        <v>17</v>
      </c>
      <c r="W265" s="2">
        <f>VLOOKUP(V265,Tables!$M$4:$N$7,2,FALSE)</f>
        <v>1</v>
      </c>
      <c r="X265" s="2">
        <f t="shared" si="534"/>
        <v>8200</v>
      </c>
      <c r="Y265" s="2"/>
      <c r="Z265" s="2" t="str">
        <f t="shared" si="535"/>
        <v>LC50</v>
      </c>
      <c r="AA265" s="2">
        <f>VLOOKUP(Z265,Tables!C$5:D$21,2,FALSE)</f>
        <v>5</v>
      </c>
      <c r="AB265" s="2">
        <f t="shared" si="536"/>
        <v>1640</v>
      </c>
      <c r="AC265" s="2" t="str">
        <f t="shared" si="537"/>
        <v>Acute</v>
      </c>
      <c r="AD265" s="2">
        <f>VLOOKUP(AC265,Tables!C$24:D$25,2,FALSE)</f>
        <v>2</v>
      </c>
      <c r="AE265" s="2">
        <f t="shared" si="538"/>
        <v>820</v>
      </c>
      <c r="AF265" s="7"/>
      <c r="AG265" s="8" t="str">
        <f t="shared" si="539"/>
        <v>Lepomis macrochirus</v>
      </c>
      <c r="AH265" s="2" t="str">
        <f t="shared" si="540"/>
        <v>LC50</v>
      </c>
      <c r="AI265" s="2" t="str">
        <f t="shared" si="541"/>
        <v>Acute</v>
      </c>
      <c r="AJ265" s="2"/>
      <c r="AK265" s="2">
        <f>VLOOKUP(SUM(AA265,AD265),Tables!J$5:K$10,2,FALSE)</f>
        <v>4</v>
      </c>
      <c r="AL265" s="65" t="str">
        <f t="shared" si="542"/>
        <v>YES!!!</v>
      </c>
      <c r="AM265" s="3" t="str">
        <f t="shared" si="543"/>
        <v>Mortality</v>
      </c>
      <c r="AN265" s="2" t="s">
        <v>118</v>
      </c>
      <c r="AO265" s="2" t="str">
        <f t="shared" si="544"/>
        <v>96 Hour</v>
      </c>
      <c r="AP265" s="2" t="s">
        <v>318</v>
      </c>
      <c r="AQ265" s="2"/>
      <c r="AR265" s="2">
        <f t="shared" si="545"/>
        <v>820</v>
      </c>
      <c r="AS265" s="2"/>
      <c r="AT265" s="2"/>
      <c r="AU265" s="2"/>
      <c r="AV265" s="66" t="s">
        <v>120</v>
      </c>
      <c r="AW265" s="2"/>
      <c r="AX265" s="2"/>
      <c r="AY265" s="2"/>
      <c r="AZ265" s="2"/>
      <c r="BA265" s="67"/>
      <c r="BB265" s="2"/>
      <c r="BC265" s="2"/>
      <c r="BD265" s="2"/>
      <c r="BE265" s="2"/>
      <c r="BF265" s="2"/>
      <c r="BG265" s="2"/>
      <c r="BH265" s="2"/>
      <c r="BI265" s="2"/>
      <c r="BJ265" s="75"/>
      <c r="BK265" s="2"/>
      <c r="BL265" s="111"/>
      <c r="BM265" s="115"/>
      <c r="BN265" s="111"/>
      <c r="BO265" s="111"/>
      <c r="BP265" s="111"/>
      <c r="BQ265" s="111"/>
      <c r="BR265" s="111"/>
      <c r="BS265" s="111"/>
      <c r="BT265" s="111"/>
      <c r="BU265" s="113"/>
      <c r="BV265" s="3"/>
      <c r="BW265" s="3"/>
      <c r="BX265" s="3"/>
      <c r="BY265" s="3"/>
      <c r="BZ265" s="3"/>
      <c r="CA265" s="3"/>
      <c r="CB265" s="3"/>
      <c r="CC265" s="3"/>
      <c r="CD265" s="3"/>
      <c r="CE265" s="3"/>
      <c r="CF265" s="3"/>
      <c r="CG265" s="3"/>
    </row>
    <row r="266" spans="1:85" ht="14.25" customHeight="1" thickTop="1" thickBot="1" x14ac:dyDescent="0.3">
      <c r="A266" s="7"/>
      <c r="B266" s="7"/>
      <c r="C266" s="7"/>
      <c r="D266" s="70"/>
      <c r="E266" s="7"/>
      <c r="F266" s="71"/>
      <c r="G266" s="7"/>
      <c r="H266" s="7"/>
      <c r="I266" s="7"/>
      <c r="J266" s="7"/>
      <c r="K266" s="7"/>
      <c r="L266" s="7"/>
      <c r="M266" s="72"/>
      <c r="N266" s="72"/>
      <c r="O266" s="7"/>
      <c r="P266" s="7"/>
      <c r="Q266" s="7"/>
      <c r="R266" s="7"/>
      <c r="S266" s="7"/>
      <c r="T266" s="73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4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V266" s="72"/>
      <c r="AW266" s="75"/>
      <c r="AX266" s="75"/>
      <c r="AY266" s="75"/>
      <c r="AZ266" s="76"/>
      <c r="BA266" s="77"/>
      <c r="BB266" s="7"/>
      <c r="BC266" s="7"/>
      <c r="BD266" s="7"/>
      <c r="BE266" s="7"/>
      <c r="BF266" s="7"/>
      <c r="BG266" s="7"/>
      <c r="BH266" s="7"/>
      <c r="BI266" s="75"/>
      <c r="BJ266" s="88"/>
      <c r="BK266" s="2"/>
      <c r="BL266" s="111"/>
      <c r="BM266" s="115"/>
      <c r="BN266" s="111"/>
      <c r="BO266" s="111"/>
      <c r="BP266" s="111"/>
      <c r="BQ266" s="111"/>
      <c r="BR266" s="111"/>
      <c r="BS266" s="111"/>
      <c r="BT266" s="111"/>
      <c r="BU266" s="113"/>
      <c r="BV266" s="3"/>
      <c r="BW266" s="3"/>
      <c r="BX266" s="3"/>
      <c r="BY266" s="3"/>
      <c r="BZ266" s="3"/>
      <c r="CA266" s="3"/>
      <c r="CB266" s="3"/>
      <c r="CC266" s="3"/>
      <c r="CD266" s="3"/>
      <c r="CE266" s="3"/>
      <c r="CF266" s="3"/>
      <c r="CG266" s="3"/>
    </row>
    <row r="267" spans="1:85" ht="14.25" customHeight="1" thickTop="1" thickBot="1" x14ac:dyDescent="0.3">
      <c r="A267" s="2" t="s">
        <v>277</v>
      </c>
      <c r="B267" s="2" t="s">
        <v>501</v>
      </c>
      <c r="C267" s="2"/>
      <c r="D267" s="2"/>
      <c r="E267" s="2" t="s">
        <v>106</v>
      </c>
      <c r="F267" s="62" t="s">
        <v>321</v>
      </c>
      <c r="G267" s="2" t="s">
        <v>322</v>
      </c>
      <c r="H267" s="2" t="s">
        <v>323</v>
      </c>
      <c r="I267" s="2" t="s">
        <v>203</v>
      </c>
      <c r="J267" s="2" t="s">
        <v>152</v>
      </c>
      <c r="K267" s="2" t="s">
        <v>502</v>
      </c>
      <c r="L267" s="2"/>
      <c r="M267" s="63" t="s">
        <v>285</v>
      </c>
      <c r="N267" s="63" t="s">
        <v>253</v>
      </c>
      <c r="O267" s="64" t="s">
        <v>286</v>
      </c>
      <c r="P267" s="2" t="s">
        <v>34</v>
      </c>
      <c r="Q267" s="2">
        <v>10</v>
      </c>
      <c r="R267" s="2" t="s">
        <v>156</v>
      </c>
      <c r="S267" s="2" t="s">
        <v>48</v>
      </c>
      <c r="T267" s="2"/>
      <c r="U267" s="2">
        <v>3.5</v>
      </c>
      <c r="V267" s="2" t="s">
        <v>17</v>
      </c>
      <c r="W267" s="2">
        <f>VLOOKUP(V267,Tables!$M$4:$N$7,2,FALSE)</f>
        <v>1</v>
      </c>
      <c r="X267" s="2">
        <f t="shared" ref="X267:X268" si="547">U267*W267</f>
        <v>3.5</v>
      </c>
      <c r="Y267" s="2"/>
      <c r="Z267" s="2" t="str">
        <f t="shared" ref="Z267:Z268" si="548">P267</f>
        <v>LOAEL</v>
      </c>
      <c r="AA267" s="2">
        <f>VLOOKUP(Z267,Tables!C$5:D$21,2,FALSE)</f>
        <v>2.5</v>
      </c>
      <c r="AB267" s="2">
        <f t="shared" ref="AB267:AB268" si="549">X267/AA267</f>
        <v>1.4</v>
      </c>
      <c r="AC267" s="2" t="str">
        <f t="shared" ref="AC267:AC268" si="550">S267</f>
        <v>Acute</v>
      </c>
      <c r="AD267" s="2">
        <f>VLOOKUP(AC267,Tables!C$24:D$25,2,FALSE)</f>
        <v>2</v>
      </c>
      <c r="AE267" s="2">
        <f t="shared" ref="AE267:AE268" si="551">AB267/AD267</f>
        <v>0.7</v>
      </c>
      <c r="AF267" s="7"/>
      <c r="AG267" s="8" t="str">
        <f t="shared" ref="AG267:AG268" si="552">F267</f>
        <v>Lumbriculus variegatus</v>
      </c>
      <c r="AH267" s="2" t="str">
        <f t="shared" ref="AH267:AH268" si="553">P267</f>
        <v>LOAEL</v>
      </c>
      <c r="AI267" s="2" t="str">
        <f t="shared" ref="AI267:AI268" si="554">S267</f>
        <v>Acute</v>
      </c>
      <c r="AJ267" s="2"/>
      <c r="AK267" s="2">
        <f>VLOOKUP(SUM(AA267,AD267),Tables!J$5:K$10,2,FALSE)</f>
        <v>4</v>
      </c>
      <c r="AL267" s="65" t="str">
        <f t="shared" ref="AL267:AL268" si="555">IF(AK267=MIN($AK$267:$AK$268),"YES!!!","Reject")</f>
        <v>Reject</v>
      </c>
      <c r="AM267" s="2"/>
      <c r="AN267" s="2"/>
      <c r="AO267" s="2"/>
      <c r="AP267" s="2"/>
      <c r="AQ267" s="2"/>
      <c r="AR267" s="2"/>
      <c r="AS267" s="2"/>
      <c r="AT267" s="2"/>
      <c r="AU267" s="2"/>
      <c r="AV267" s="66" t="s">
        <v>120</v>
      </c>
      <c r="AW267" s="2"/>
      <c r="AX267" s="2"/>
      <c r="AY267" s="2"/>
      <c r="AZ267" s="2"/>
      <c r="BA267" s="67"/>
      <c r="BB267" s="2"/>
      <c r="BC267" s="2"/>
      <c r="BD267" s="2"/>
      <c r="BE267" s="2"/>
      <c r="BF267" s="2"/>
      <c r="BG267" s="2"/>
      <c r="BH267" s="2"/>
      <c r="BI267" s="2"/>
      <c r="BJ267" s="88"/>
      <c r="BK267" s="2"/>
      <c r="BL267" s="111"/>
      <c r="BM267" s="115"/>
      <c r="BN267" s="111"/>
      <c r="BO267" s="111"/>
      <c r="BP267" s="111"/>
      <c r="BQ267" s="111"/>
      <c r="BR267" s="111"/>
      <c r="BS267" s="111"/>
      <c r="BT267" s="111"/>
      <c r="BU267" s="113"/>
      <c r="BV267" s="3"/>
      <c r="BW267" s="3"/>
      <c r="BX267" s="3"/>
      <c r="BY267" s="3"/>
      <c r="BZ267" s="3"/>
      <c r="CA267" s="3"/>
      <c r="CB267" s="3"/>
      <c r="CC267" s="3"/>
      <c r="CD267" s="3"/>
      <c r="CE267" s="3"/>
      <c r="CF267" s="3"/>
      <c r="CG267" s="3"/>
    </row>
    <row r="268" spans="1:85" ht="14.25" customHeight="1" thickTop="1" thickBot="1" x14ac:dyDescent="0.3">
      <c r="A268" s="2" t="s">
        <v>277</v>
      </c>
      <c r="B268" s="2" t="s">
        <v>503</v>
      </c>
      <c r="C268" s="2"/>
      <c r="D268" s="2"/>
      <c r="E268" s="2" t="s">
        <v>106</v>
      </c>
      <c r="F268" s="62" t="s">
        <v>321</v>
      </c>
      <c r="G268" s="2" t="s">
        <v>322</v>
      </c>
      <c r="H268" s="2" t="s">
        <v>323</v>
      </c>
      <c r="I268" s="2" t="s">
        <v>203</v>
      </c>
      <c r="J268" s="2" t="s">
        <v>152</v>
      </c>
      <c r="K268" s="2" t="s">
        <v>502</v>
      </c>
      <c r="L268" s="2"/>
      <c r="M268" s="63" t="s">
        <v>285</v>
      </c>
      <c r="N268" s="63" t="s">
        <v>253</v>
      </c>
      <c r="O268" s="64" t="s">
        <v>286</v>
      </c>
      <c r="P268" s="2" t="s">
        <v>27</v>
      </c>
      <c r="Q268" s="2">
        <v>10</v>
      </c>
      <c r="R268" s="2" t="s">
        <v>156</v>
      </c>
      <c r="S268" s="2" t="s">
        <v>48</v>
      </c>
      <c r="T268" s="2"/>
      <c r="U268" s="2">
        <v>1.8</v>
      </c>
      <c r="V268" s="2" t="s">
        <v>17</v>
      </c>
      <c r="W268" s="2">
        <f>VLOOKUP(V268,Tables!$M$4:$N$7,2,FALSE)</f>
        <v>1</v>
      </c>
      <c r="X268" s="2">
        <f t="shared" si="547"/>
        <v>1.8</v>
      </c>
      <c r="Y268" s="2"/>
      <c r="Z268" s="2" t="str">
        <f t="shared" si="548"/>
        <v>NOEC</v>
      </c>
      <c r="AA268" s="2">
        <f>VLOOKUP(Z268,Tables!C$5:D$21,2,FALSE)</f>
        <v>1</v>
      </c>
      <c r="AB268" s="2">
        <f t="shared" si="549"/>
        <v>1.8</v>
      </c>
      <c r="AC268" s="2" t="str">
        <f t="shared" si="550"/>
        <v>Acute</v>
      </c>
      <c r="AD268" s="2">
        <f>VLOOKUP(AC268,Tables!C$24:D$25,2,FALSE)</f>
        <v>2</v>
      </c>
      <c r="AE268" s="2">
        <f t="shared" si="551"/>
        <v>0.9</v>
      </c>
      <c r="AF268" s="7"/>
      <c r="AG268" s="8" t="str">
        <f t="shared" si="552"/>
        <v>Lumbriculus variegatus</v>
      </c>
      <c r="AH268" s="2" t="str">
        <f t="shared" si="553"/>
        <v>NOEC</v>
      </c>
      <c r="AI268" s="2" t="str">
        <f t="shared" si="554"/>
        <v>Acute</v>
      </c>
      <c r="AJ268" s="2"/>
      <c r="AK268" s="2">
        <f>VLOOKUP(SUM(AA268,AD268),Tables!J$5:K$10,2,FALSE)</f>
        <v>3</v>
      </c>
      <c r="AL268" s="65" t="str">
        <f t="shared" si="555"/>
        <v>YES!!!</v>
      </c>
      <c r="AM268" s="3" t="str">
        <f>O268</f>
        <v>Reduced weight</v>
      </c>
      <c r="AN268" s="2" t="s">
        <v>118</v>
      </c>
      <c r="AO268" s="2" t="str">
        <f>CONCATENATE(Q268," ",R268)</f>
        <v>10 Day</v>
      </c>
      <c r="AP268" s="2" t="s">
        <v>119</v>
      </c>
      <c r="AQ268" s="2"/>
      <c r="AR268" s="2">
        <f>AE268</f>
        <v>0.9</v>
      </c>
      <c r="AS268" s="2">
        <f>GEOMEAN(AR268)</f>
        <v>0.9</v>
      </c>
      <c r="AT268" s="3">
        <f t="shared" ref="AT268:AU268" si="556">MIN(AS268)</f>
        <v>0.9</v>
      </c>
      <c r="AU268" s="3">
        <f t="shared" si="556"/>
        <v>0.9</v>
      </c>
      <c r="AV268" s="66" t="s">
        <v>120</v>
      </c>
      <c r="AW268" s="2"/>
      <c r="AX268" s="2"/>
      <c r="AY268" s="2"/>
      <c r="AZ268" s="2" t="str">
        <f>I268</f>
        <v>Macroinvertebrate</v>
      </c>
      <c r="BA268" s="67" t="str">
        <f t="shared" ref="BA268:BC268" si="557">F268</f>
        <v>Lumbriculus variegatus</v>
      </c>
      <c r="BB268" s="2" t="str">
        <f t="shared" si="557"/>
        <v>Annelida</v>
      </c>
      <c r="BC268" s="2" t="str">
        <f t="shared" si="557"/>
        <v>Clitellata</v>
      </c>
      <c r="BD268" s="2" t="str">
        <f>J268</f>
        <v>Heterotroph</v>
      </c>
      <c r="BE268" s="2">
        <f>AK268</f>
        <v>3</v>
      </c>
      <c r="BF268" s="2">
        <f>AU268</f>
        <v>0.9</v>
      </c>
      <c r="BG268" s="66" t="s">
        <v>120</v>
      </c>
      <c r="BH268" s="66" t="s">
        <v>120</v>
      </c>
      <c r="BI268" s="75"/>
      <c r="BJ268" s="88"/>
      <c r="BK268" s="2"/>
      <c r="BL268" s="111"/>
      <c r="BM268" s="115"/>
      <c r="BN268" s="111"/>
      <c r="BO268" s="111"/>
      <c r="BP268" s="111"/>
      <c r="BQ268" s="111"/>
      <c r="BR268" s="111"/>
      <c r="BS268" s="111"/>
      <c r="BT268" s="111"/>
      <c r="BU268" s="113"/>
      <c r="BV268" s="3"/>
      <c r="BW268" s="3"/>
      <c r="BX268" s="3"/>
      <c r="BY268" s="3"/>
      <c r="BZ268" s="3"/>
      <c r="CA268" s="3"/>
      <c r="CB268" s="3"/>
      <c r="CC268" s="3"/>
      <c r="CD268" s="3"/>
      <c r="CE268" s="3"/>
      <c r="CF268" s="3"/>
      <c r="CG268" s="3"/>
    </row>
    <row r="269" spans="1:85" ht="14.25" customHeight="1" thickTop="1" thickBot="1" x14ac:dyDescent="0.3">
      <c r="A269" s="7"/>
      <c r="B269" s="7"/>
      <c r="C269" s="7"/>
      <c r="D269" s="70"/>
      <c r="E269" s="7"/>
      <c r="F269" s="71"/>
      <c r="G269" s="7"/>
      <c r="H269" s="7"/>
      <c r="I269" s="7"/>
      <c r="J269" s="7"/>
      <c r="K269" s="7"/>
      <c r="L269" s="7"/>
      <c r="M269" s="72"/>
      <c r="N269" s="72"/>
      <c r="O269" s="7"/>
      <c r="P269" s="7"/>
      <c r="Q269" s="7"/>
      <c r="R269" s="7"/>
      <c r="S269" s="7"/>
      <c r="T269" s="73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4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  <c r="AV269" s="72"/>
      <c r="AW269" s="75"/>
      <c r="AX269" s="75"/>
      <c r="AY269" s="75"/>
      <c r="AZ269" s="76"/>
      <c r="BA269" s="77"/>
      <c r="BB269" s="7"/>
      <c r="BC269" s="7"/>
      <c r="BD269" s="7"/>
      <c r="BE269" s="7"/>
      <c r="BF269" s="7"/>
      <c r="BG269" s="7"/>
      <c r="BH269" s="7"/>
      <c r="BI269" s="88"/>
      <c r="BJ269" s="88"/>
      <c r="BK269" s="2"/>
      <c r="BL269" s="116"/>
      <c r="BM269" s="117"/>
      <c r="BN269" s="116"/>
      <c r="BO269" s="116"/>
      <c r="BP269" s="116"/>
      <c r="BQ269" s="116"/>
      <c r="BR269" s="116"/>
      <c r="BS269" s="116"/>
      <c r="BT269" s="111"/>
      <c r="BU269" s="113"/>
      <c r="BV269" s="3"/>
      <c r="BW269" s="3"/>
      <c r="BX269" s="3"/>
      <c r="BY269" s="3"/>
      <c r="BZ269" s="3"/>
      <c r="CA269" s="3"/>
      <c r="CB269" s="3"/>
      <c r="CC269" s="3"/>
      <c r="CD269" s="3"/>
      <c r="CE269" s="3"/>
      <c r="CF269" s="3"/>
      <c r="CG269" s="3"/>
    </row>
    <row r="270" spans="1:85" ht="14.25" customHeight="1" thickTop="1" thickBot="1" x14ac:dyDescent="0.3">
      <c r="A270" s="2" t="s">
        <v>126</v>
      </c>
      <c r="B270" s="2" t="s">
        <v>504</v>
      </c>
      <c r="C270" s="5" t="s">
        <v>652</v>
      </c>
      <c r="D270" s="91" t="s">
        <v>653</v>
      </c>
      <c r="E270" s="2" t="s">
        <v>121</v>
      </c>
      <c r="F270" s="62" t="s">
        <v>177</v>
      </c>
      <c r="G270" s="2" t="s">
        <v>108</v>
      </c>
      <c r="H270" s="2" t="s">
        <v>109</v>
      </c>
      <c r="I270" s="2" t="s">
        <v>110</v>
      </c>
      <c r="J270" s="2" t="s">
        <v>111</v>
      </c>
      <c r="K270" s="2" t="s">
        <v>112</v>
      </c>
      <c r="L270" s="2"/>
      <c r="M270" s="63" t="s">
        <v>139</v>
      </c>
      <c r="N270" s="63" t="s">
        <v>129</v>
      </c>
      <c r="O270" s="64" t="s">
        <v>140</v>
      </c>
      <c r="P270" s="2" t="s">
        <v>38</v>
      </c>
      <c r="Q270" s="2">
        <v>96</v>
      </c>
      <c r="R270" s="2" t="s">
        <v>116</v>
      </c>
      <c r="S270" s="2" t="s">
        <v>47</v>
      </c>
      <c r="T270" s="2"/>
      <c r="U270" s="2">
        <v>139</v>
      </c>
      <c r="V270" s="2" t="s">
        <v>17</v>
      </c>
      <c r="W270" s="2">
        <f>VLOOKUP(V270,Tables!$M$4:$N$7,2,FALSE)</f>
        <v>1</v>
      </c>
      <c r="X270" s="2">
        <f t="shared" ref="X270:X275" si="558">U270*W270</f>
        <v>139</v>
      </c>
      <c r="Y270" s="2"/>
      <c r="Z270" s="2" t="str">
        <f t="shared" ref="Z270:Z275" si="559">P270</f>
        <v>EC50</v>
      </c>
      <c r="AA270" s="2">
        <f>VLOOKUP(Z270,Tables!C$5:D$21,2,FALSE)</f>
        <v>5</v>
      </c>
      <c r="AB270" s="2">
        <f t="shared" ref="AB270:AB275" si="560">X270/AA270</f>
        <v>27.8</v>
      </c>
      <c r="AC270" s="2" t="str">
        <f t="shared" ref="AC270:AC275" si="561">S270</f>
        <v>Chronic</v>
      </c>
      <c r="AD270" s="2">
        <f>VLOOKUP(AC270,Tables!C$24:D$25,2,FALSE)</f>
        <v>1</v>
      </c>
      <c r="AE270" s="2">
        <f t="shared" ref="AE270:AE275" si="562">AB270/AD270</f>
        <v>27.8</v>
      </c>
      <c r="AF270" s="7"/>
      <c r="AG270" s="8" t="str">
        <f t="shared" ref="AG270" si="563">F270</f>
        <v>Mayamaea fossalis</v>
      </c>
      <c r="AH270" s="2" t="str">
        <f t="shared" ref="AH270" si="564">P270</f>
        <v>EC50</v>
      </c>
      <c r="AI270" s="2" t="str">
        <f t="shared" ref="AI270" si="565">S270</f>
        <v>Chronic</v>
      </c>
      <c r="AJ270" s="2"/>
      <c r="AK270" s="2">
        <f>VLOOKUP(SUM(AA270,AD270),Tables!J$5:K$10,2,FALSE)</f>
        <v>2</v>
      </c>
      <c r="AL270" s="65" t="str">
        <f t="shared" ref="AL270" si="566">IF(AK270=MIN($AK$270:$AK$275),"YES!!!","Reject")</f>
        <v>Reject</v>
      </c>
      <c r="AM270" s="2"/>
      <c r="AN270" s="2"/>
      <c r="AO270" s="2"/>
      <c r="AP270" s="2"/>
      <c r="AQ270" s="2"/>
      <c r="AR270" s="2"/>
      <c r="AS270" s="2"/>
      <c r="AT270" s="2"/>
      <c r="AU270" s="2"/>
      <c r="AV270" s="66" t="s">
        <v>120</v>
      </c>
      <c r="AW270" s="2"/>
      <c r="AX270" s="2"/>
      <c r="AY270" s="2"/>
      <c r="AZ270" s="2"/>
      <c r="BA270" s="67"/>
      <c r="BB270" s="2"/>
      <c r="BC270" s="2"/>
      <c r="BD270" s="2"/>
      <c r="BE270" s="2"/>
      <c r="BF270" s="2"/>
      <c r="BG270" s="2"/>
      <c r="BH270" s="2"/>
      <c r="BI270" s="88"/>
      <c r="BJ270" s="88"/>
      <c r="BK270" s="2"/>
      <c r="BL270" s="111"/>
      <c r="BM270" s="115"/>
      <c r="BN270" s="111"/>
      <c r="BO270" s="111"/>
      <c r="BP270" s="111"/>
      <c r="BQ270" s="111"/>
      <c r="BR270" s="111"/>
      <c r="BS270" s="111"/>
      <c r="BT270" s="111"/>
      <c r="BU270" s="113"/>
      <c r="BV270" s="3"/>
      <c r="BW270" s="3"/>
      <c r="BX270" s="3"/>
      <c r="BY270" s="3"/>
      <c r="BZ270" s="3"/>
      <c r="CA270" s="3"/>
      <c r="CB270" s="3"/>
      <c r="CC270" s="3"/>
      <c r="CD270" s="3"/>
      <c r="CE270" s="3"/>
      <c r="CF270" s="3"/>
      <c r="CG270" s="3"/>
    </row>
    <row r="271" spans="1:85" ht="14.25" customHeight="1" thickTop="1" thickBot="1" x14ac:dyDescent="0.3">
      <c r="A271" s="2" t="s">
        <v>126</v>
      </c>
      <c r="B271" s="2" t="s">
        <v>655</v>
      </c>
      <c r="C271" s="5" t="s">
        <v>652</v>
      </c>
      <c r="D271" s="129" t="s">
        <v>654</v>
      </c>
      <c r="E271" s="2" t="s">
        <v>121</v>
      </c>
      <c r="F271" s="62" t="s">
        <v>177</v>
      </c>
      <c r="G271" s="2" t="s">
        <v>108</v>
      </c>
      <c r="H271" s="2" t="s">
        <v>109</v>
      </c>
      <c r="I271" s="2" t="s">
        <v>110</v>
      </c>
      <c r="J271" s="2" t="s">
        <v>111</v>
      </c>
      <c r="K271" s="2" t="s">
        <v>112</v>
      </c>
      <c r="L271" s="2"/>
      <c r="M271" s="63" t="s">
        <v>139</v>
      </c>
      <c r="N271" s="63" t="s">
        <v>129</v>
      </c>
      <c r="O271" s="64" t="s">
        <v>140</v>
      </c>
      <c r="P271" s="2" t="s">
        <v>38</v>
      </c>
      <c r="Q271" s="2">
        <v>96</v>
      </c>
      <c r="R271" s="2" t="s">
        <v>116</v>
      </c>
      <c r="S271" s="2" t="s">
        <v>47</v>
      </c>
      <c r="T271" s="2"/>
      <c r="U271" s="2">
        <v>463</v>
      </c>
      <c r="V271" s="2" t="s">
        <v>17</v>
      </c>
      <c r="W271" s="84">
        <f>VLOOKUP(V271,Tables!$M$4:$N$7,2,FALSE)</f>
        <v>1</v>
      </c>
      <c r="X271" s="84">
        <f t="shared" si="558"/>
        <v>463</v>
      </c>
      <c r="Y271" s="84"/>
      <c r="Z271" s="84" t="str">
        <f t="shared" si="559"/>
        <v>EC50</v>
      </c>
      <c r="AA271" s="84">
        <f>VLOOKUP(Z271,Tables!C$5:D$21,2,FALSE)</f>
        <v>5</v>
      </c>
      <c r="AB271" s="84">
        <f t="shared" si="560"/>
        <v>92.6</v>
      </c>
      <c r="AC271" s="84" t="str">
        <f t="shared" si="561"/>
        <v>Chronic</v>
      </c>
      <c r="AD271" s="84">
        <f>VLOOKUP(AC271,Tables!C$24:D$25,2,FALSE)</f>
        <v>1</v>
      </c>
      <c r="AE271" s="84">
        <f t="shared" si="562"/>
        <v>92.6</v>
      </c>
      <c r="AF271" s="7"/>
      <c r="AG271" s="85" t="str">
        <f t="shared" ref="AG271:AG275" si="567">F271</f>
        <v>Mayamaea fossalis</v>
      </c>
      <c r="AH271" s="84" t="str">
        <f t="shared" ref="AH271:AH275" si="568">P271</f>
        <v>EC50</v>
      </c>
      <c r="AI271" s="84" t="str">
        <f t="shared" ref="AI271:AI275" si="569">S271</f>
        <v>Chronic</v>
      </c>
      <c r="AJ271" s="84"/>
      <c r="AK271" s="84">
        <f>VLOOKUP(SUM(AA271,AD271),Tables!J$5:K$10,2,FALSE)</f>
        <v>2</v>
      </c>
      <c r="AL271" s="65" t="str">
        <f t="shared" ref="AL271:AL275" si="570">IF(AK271=MIN($AK$270:$AK$275),"YES!!!","Reject")</f>
        <v>Reject</v>
      </c>
      <c r="AM271" s="135" t="s">
        <v>656</v>
      </c>
      <c r="AN271" s="2"/>
      <c r="AO271" s="2"/>
      <c r="AP271" s="2"/>
      <c r="AQ271" s="2"/>
      <c r="AR271" s="2"/>
      <c r="AS271" s="2"/>
      <c r="AT271" s="2"/>
      <c r="AU271" s="2"/>
      <c r="AV271" s="110"/>
      <c r="AW271" s="2"/>
      <c r="AX271" s="2"/>
      <c r="AY271" s="2"/>
      <c r="AZ271" s="2"/>
      <c r="BA271" s="67"/>
      <c r="BB271" s="2"/>
      <c r="BC271" s="2"/>
      <c r="BD271" s="2"/>
      <c r="BE271" s="2"/>
      <c r="BF271" s="2"/>
      <c r="BG271" s="2"/>
      <c r="BH271" s="2"/>
      <c r="BI271" s="88"/>
      <c r="BJ271" s="75"/>
      <c r="BK271" s="2"/>
      <c r="BL271" s="116"/>
      <c r="BM271" s="117"/>
      <c r="BN271" s="116"/>
      <c r="BO271" s="116"/>
      <c r="BP271" s="116"/>
      <c r="BQ271" s="116"/>
      <c r="BR271" s="116"/>
      <c r="BS271" s="116"/>
      <c r="BT271" s="111"/>
      <c r="BU271" s="113"/>
      <c r="BV271" s="3"/>
      <c r="BW271" s="3"/>
      <c r="BX271" s="3"/>
      <c r="BY271" s="3"/>
      <c r="BZ271" s="3"/>
      <c r="CA271" s="3"/>
      <c r="CB271" s="3"/>
      <c r="CC271" s="3"/>
      <c r="CD271" s="3"/>
      <c r="CE271" s="3"/>
      <c r="CF271" s="3"/>
      <c r="CG271" s="3"/>
    </row>
    <row r="272" spans="1:85" ht="14.25" customHeight="1" thickTop="1" thickBot="1" x14ac:dyDescent="0.3">
      <c r="A272" s="2" t="s">
        <v>126</v>
      </c>
      <c r="B272" s="2" t="s">
        <v>505</v>
      </c>
      <c r="C272" s="5" t="s">
        <v>652</v>
      </c>
      <c r="D272" s="91" t="s">
        <v>653</v>
      </c>
      <c r="E272" s="2" t="s">
        <v>121</v>
      </c>
      <c r="F272" s="62" t="s">
        <v>177</v>
      </c>
      <c r="G272" s="2" t="s">
        <v>108</v>
      </c>
      <c r="H272" s="2" t="s">
        <v>109</v>
      </c>
      <c r="I272" s="2" t="s">
        <v>110</v>
      </c>
      <c r="J272" s="2" t="s">
        <v>111</v>
      </c>
      <c r="K272" s="2" t="s">
        <v>112</v>
      </c>
      <c r="L272" s="2"/>
      <c r="M272" s="63" t="s">
        <v>139</v>
      </c>
      <c r="N272" s="63" t="s">
        <v>129</v>
      </c>
      <c r="O272" s="64" t="s">
        <v>140</v>
      </c>
      <c r="P272" s="2" t="s">
        <v>14</v>
      </c>
      <c r="Q272" s="2">
        <v>96</v>
      </c>
      <c r="R272" s="2" t="s">
        <v>116</v>
      </c>
      <c r="S272" s="2" t="s">
        <v>47</v>
      </c>
      <c r="T272" s="2"/>
      <c r="U272" s="2">
        <v>91</v>
      </c>
      <c r="V272" s="2" t="s">
        <v>17</v>
      </c>
      <c r="W272" s="2">
        <f>VLOOKUP(V272,Tables!$M$4:$N$7,2,FALSE)</f>
        <v>1</v>
      </c>
      <c r="X272" s="2">
        <f t="shared" si="558"/>
        <v>91</v>
      </c>
      <c r="Y272" s="2"/>
      <c r="Z272" s="2" t="str">
        <f t="shared" si="559"/>
        <v>EC10</v>
      </c>
      <c r="AA272" s="2">
        <f>VLOOKUP(Z272,Tables!C$5:D$21,2,FALSE)</f>
        <v>1</v>
      </c>
      <c r="AB272" s="2">
        <f t="shared" si="560"/>
        <v>91</v>
      </c>
      <c r="AC272" s="2" t="str">
        <f t="shared" si="561"/>
        <v>Chronic</v>
      </c>
      <c r="AD272" s="2">
        <f>VLOOKUP(AC272,Tables!C$24:D$25,2,FALSE)</f>
        <v>1</v>
      </c>
      <c r="AE272" s="2">
        <f t="shared" si="562"/>
        <v>91</v>
      </c>
      <c r="AF272" s="7"/>
      <c r="AG272" s="8" t="str">
        <f t="shared" si="567"/>
        <v>Mayamaea fossalis</v>
      </c>
      <c r="AH272" s="2" t="str">
        <f t="shared" si="568"/>
        <v>EC10</v>
      </c>
      <c r="AI272" s="2" t="str">
        <f t="shared" si="569"/>
        <v>Chronic</v>
      </c>
      <c r="AJ272" s="2"/>
      <c r="AK272" s="2">
        <f>VLOOKUP(SUM(AA272,AD272),Tables!J$5:K$10,2,FALSE)</f>
        <v>1</v>
      </c>
      <c r="AL272" s="65" t="str">
        <f t="shared" si="570"/>
        <v>YES!!!</v>
      </c>
      <c r="AM272" s="3" t="str">
        <f>O272</f>
        <v>Cell density</v>
      </c>
      <c r="AN272" s="2" t="s">
        <v>118</v>
      </c>
      <c r="AO272" s="2" t="str">
        <f>CONCATENATE(Q272," ",R272)</f>
        <v>96 Hour</v>
      </c>
      <c r="AP272" s="2" t="s">
        <v>119</v>
      </c>
      <c r="AQ272" s="2"/>
      <c r="AR272" s="2">
        <f>AE272</f>
        <v>91</v>
      </c>
      <c r="AS272" s="69">
        <f>GEOMEAN(AR272:AR275)</f>
        <v>86.466546810868905</v>
      </c>
      <c r="AT272" s="80">
        <f>MIN(AS272)</f>
        <v>86.466546810868905</v>
      </c>
      <c r="AU272" s="80">
        <f>MIN(AT272:AT275)</f>
        <v>86.466546810868905</v>
      </c>
      <c r="AV272" s="66" t="s">
        <v>120</v>
      </c>
      <c r="AW272" s="2"/>
      <c r="AX272" s="2"/>
      <c r="AY272" s="2"/>
      <c r="AZ272" s="2" t="str">
        <f>I272</f>
        <v>Microalgae</v>
      </c>
      <c r="BA272" s="67" t="str">
        <f t="shared" ref="BA272:BC272" si="571">F272</f>
        <v>Mayamaea fossalis</v>
      </c>
      <c r="BB272" s="2" t="str">
        <f t="shared" si="571"/>
        <v>Bacillariophyta</v>
      </c>
      <c r="BC272" s="2" t="str">
        <f t="shared" si="571"/>
        <v>Bacillariophyceae</v>
      </c>
      <c r="BD272" s="2" t="str">
        <f>J272</f>
        <v>Phototroph</v>
      </c>
      <c r="BE272" s="2">
        <f>AK272</f>
        <v>1</v>
      </c>
      <c r="BF272" s="69">
        <f>AU272</f>
        <v>86.466546810868905</v>
      </c>
      <c r="BG272" s="66" t="s">
        <v>120</v>
      </c>
      <c r="BH272" s="66" t="s">
        <v>120</v>
      </c>
      <c r="BI272" s="88"/>
      <c r="BJ272" s="69"/>
      <c r="BK272" s="2"/>
      <c r="BL272" s="116"/>
      <c r="BM272" s="117"/>
      <c r="BN272" s="116"/>
      <c r="BO272" s="116"/>
      <c r="BP272" s="116"/>
      <c r="BQ272" s="116"/>
      <c r="BR272" s="116"/>
      <c r="BS272" s="116"/>
      <c r="BT272" s="111"/>
      <c r="BU272" s="113"/>
      <c r="BV272" s="3"/>
      <c r="BW272" s="3"/>
      <c r="BX272" s="3"/>
      <c r="BY272" s="3"/>
      <c r="BZ272" s="3"/>
      <c r="CA272" s="3"/>
      <c r="CB272" s="3"/>
      <c r="CC272" s="3"/>
      <c r="CD272" s="3"/>
      <c r="CE272" s="3"/>
      <c r="CF272" s="3"/>
      <c r="CG272" s="3"/>
    </row>
    <row r="273" spans="1:85" ht="14.25" customHeight="1" thickTop="1" thickBot="1" x14ac:dyDescent="0.3">
      <c r="A273" s="2" t="s">
        <v>126</v>
      </c>
      <c r="B273" s="2" t="s">
        <v>655</v>
      </c>
      <c r="C273" s="5" t="s">
        <v>652</v>
      </c>
      <c r="D273" s="129" t="s">
        <v>654</v>
      </c>
      <c r="E273" s="2" t="s">
        <v>121</v>
      </c>
      <c r="F273" s="62" t="s">
        <v>177</v>
      </c>
      <c r="G273" s="2" t="s">
        <v>108</v>
      </c>
      <c r="H273" s="2" t="s">
        <v>109</v>
      </c>
      <c r="I273" s="2" t="s">
        <v>110</v>
      </c>
      <c r="J273" s="2" t="s">
        <v>111</v>
      </c>
      <c r="K273" s="2" t="s">
        <v>112</v>
      </c>
      <c r="L273" s="2"/>
      <c r="M273" s="63" t="s">
        <v>139</v>
      </c>
      <c r="N273" s="63" t="s">
        <v>129</v>
      </c>
      <c r="O273" s="64" t="s">
        <v>140</v>
      </c>
      <c r="P273" s="2" t="s">
        <v>14</v>
      </c>
      <c r="Q273" s="2">
        <v>96</v>
      </c>
      <c r="R273" s="2" t="s">
        <v>116</v>
      </c>
      <c r="S273" s="2" t="s">
        <v>47</v>
      </c>
      <c r="T273" s="2"/>
      <c r="U273" s="2">
        <v>96</v>
      </c>
      <c r="V273" s="2" t="s">
        <v>17</v>
      </c>
      <c r="W273" s="2">
        <f>VLOOKUP(V273,Tables!$M$4:$N$7,2,FALSE)</f>
        <v>1</v>
      </c>
      <c r="X273" s="2">
        <f t="shared" si="558"/>
        <v>96</v>
      </c>
      <c r="Y273" s="2"/>
      <c r="Z273" s="2" t="str">
        <f t="shared" si="559"/>
        <v>EC10</v>
      </c>
      <c r="AA273" s="2">
        <f>VLOOKUP(Z273,Tables!C$5:D$21,2,FALSE)</f>
        <v>1</v>
      </c>
      <c r="AB273" s="2">
        <f t="shared" si="560"/>
        <v>96</v>
      </c>
      <c r="AC273" s="2" t="str">
        <f t="shared" si="561"/>
        <v>Chronic</v>
      </c>
      <c r="AD273" s="2">
        <f>VLOOKUP(AC273,Tables!C$24:D$25,2,FALSE)</f>
        <v>1</v>
      </c>
      <c r="AE273" s="2">
        <f t="shared" si="562"/>
        <v>96</v>
      </c>
      <c r="AF273" s="7"/>
      <c r="AG273" s="8" t="str">
        <f t="shared" si="567"/>
        <v>Mayamaea fossalis</v>
      </c>
      <c r="AH273" s="2" t="str">
        <f t="shared" si="568"/>
        <v>EC10</v>
      </c>
      <c r="AI273" s="2" t="str">
        <f t="shared" si="569"/>
        <v>Chronic</v>
      </c>
      <c r="AJ273" s="2"/>
      <c r="AK273" s="2">
        <f>VLOOKUP(SUM(AA273,AD273),Tables!J$5:K$10,2,FALSE)</f>
        <v>1</v>
      </c>
      <c r="AL273" s="65" t="str">
        <f t="shared" si="570"/>
        <v>YES!!!</v>
      </c>
      <c r="AM273" s="3" t="str">
        <f>O273</f>
        <v>Cell density</v>
      </c>
      <c r="AN273" s="2" t="s">
        <v>118</v>
      </c>
      <c r="AO273" s="2" t="str">
        <f>CONCATENATE(Q273," ",R273)</f>
        <v>96 Hour</v>
      </c>
      <c r="AP273" s="2" t="s">
        <v>119</v>
      </c>
      <c r="AQ273" s="2"/>
      <c r="AR273" s="2">
        <f>AE273</f>
        <v>96</v>
      </c>
      <c r="AS273" s="69"/>
      <c r="AT273" s="80"/>
      <c r="AU273" s="80"/>
      <c r="AV273" s="110"/>
      <c r="AW273" s="2"/>
      <c r="AX273" s="2"/>
      <c r="AY273" s="2"/>
      <c r="AZ273" s="2"/>
      <c r="BA273" s="67"/>
      <c r="BB273" s="2"/>
      <c r="BC273" s="2"/>
      <c r="BD273" s="2"/>
      <c r="BE273" s="2"/>
      <c r="BF273" s="69"/>
      <c r="BG273" s="110"/>
      <c r="BH273" s="110"/>
      <c r="BI273" s="88"/>
      <c r="BJ273" s="2"/>
      <c r="BK273" s="2"/>
      <c r="BL273" s="111"/>
      <c r="BM273" s="115"/>
      <c r="BN273" s="111"/>
      <c r="BO273" s="111"/>
      <c r="BP273" s="111"/>
      <c r="BQ273" s="111"/>
      <c r="BR273" s="111"/>
      <c r="BS273" s="111"/>
      <c r="BT273" s="111"/>
      <c r="BU273" s="113"/>
      <c r="BV273" s="3"/>
      <c r="BW273" s="3"/>
      <c r="BX273" s="3"/>
      <c r="BY273" s="3"/>
      <c r="BZ273" s="3"/>
      <c r="CA273" s="3"/>
      <c r="CB273" s="3"/>
      <c r="CC273" s="3"/>
      <c r="CD273" s="3"/>
      <c r="CE273" s="3"/>
      <c r="CF273" s="3"/>
      <c r="CG273" s="3"/>
    </row>
    <row r="274" spans="1:85" ht="14.25" customHeight="1" thickTop="1" thickBot="1" x14ac:dyDescent="0.3">
      <c r="A274" s="2">
        <v>845</v>
      </c>
      <c r="B274" s="2" t="s">
        <v>506</v>
      </c>
      <c r="C274" s="128" t="s">
        <v>650</v>
      </c>
      <c r="D274" s="91" t="s">
        <v>651</v>
      </c>
      <c r="E274" s="2" t="s">
        <v>121</v>
      </c>
      <c r="F274" s="62" t="s">
        <v>177</v>
      </c>
      <c r="G274" s="2" t="s">
        <v>108</v>
      </c>
      <c r="H274" s="2" t="s">
        <v>109</v>
      </c>
      <c r="I274" s="2" t="s">
        <v>110</v>
      </c>
      <c r="J274" s="2" t="s">
        <v>111</v>
      </c>
      <c r="K274" s="2" t="s">
        <v>138</v>
      </c>
      <c r="L274" s="2"/>
      <c r="M274" s="63" t="s">
        <v>139</v>
      </c>
      <c r="N274" s="63" t="s">
        <v>129</v>
      </c>
      <c r="O274" s="64" t="s">
        <v>140</v>
      </c>
      <c r="P274" s="2" t="s">
        <v>38</v>
      </c>
      <c r="Q274" s="2">
        <v>96</v>
      </c>
      <c r="R274" s="2" t="s">
        <v>116</v>
      </c>
      <c r="S274" s="2" t="s">
        <v>47</v>
      </c>
      <c r="T274" s="2"/>
      <c r="U274" s="2">
        <v>463</v>
      </c>
      <c r="V274" s="2" t="s">
        <v>17</v>
      </c>
      <c r="W274" s="2">
        <f>VLOOKUP(V274,Tables!$M$4:$N$7,2,FALSE)</f>
        <v>1</v>
      </c>
      <c r="X274" s="2">
        <f t="shared" si="558"/>
        <v>463</v>
      </c>
      <c r="Y274" s="2"/>
      <c r="Z274" s="2" t="str">
        <f t="shared" si="559"/>
        <v>EC50</v>
      </c>
      <c r="AA274" s="2">
        <f>VLOOKUP(Z274,Tables!C$5:D$21,2,FALSE)</f>
        <v>5</v>
      </c>
      <c r="AB274" s="2">
        <f t="shared" si="560"/>
        <v>92.6</v>
      </c>
      <c r="AC274" s="2" t="str">
        <f t="shared" si="561"/>
        <v>Chronic</v>
      </c>
      <c r="AD274" s="2">
        <f>VLOOKUP(AC274,Tables!C$24:D$25,2,FALSE)</f>
        <v>1</v>
      </c>
      <c r="AE274" s="2">
        <f t="shared" si="562"/>
        <v>92.6</v>
      </c>
      <c r="AF274" s="7"/>
      <c r="AG274" s="8" t="str">
        <f t="shared" si="567"/>
        <v>Mayamaea fossalis</v>
      </c>
      <c r="AH274" s="2" t="str">
        <f t="shared" si="568"/>
        <v>EC50</v>
      </c>
      <c r="AI274" s="2" t="str">
        <f t="shared" si="569"/>
        <v>Chronic</v>
      </c>
      <c r="AJ274" s="2"/>
      <c r="AK274" s="2">
        <f>VLOOKUP(SUM(AA274,AD274),Tables!J$5:K$10,2,FALSE)</f>
        <v>2</v>
      </c>
      <c r="AL274" s="65" t="str">
        <f t="shared" si="570"/>
        <v>Reject</v>
      </c>
      <c r="AM274" s="2"/>
      <c r="AN274" s="2"/>
      <c r="AO274" s="2"/>
      <c r="AP274" s="2"/>
      <c r="AQ274" s="2"/>
      <c r="AR274" s="2"/>
      <c r="AS274" s="2"/>
      <c r="AT274" s="2"/>
      <c r="AU274" s="2"/>
      <c r="AV274" s="66" t="s">
        <v>120</v>
      </c>
      <c r="AW274" s="2"/>
      <c r="AX274" s="2"/>
      <c r="AY274" s="2"/>
      <c r="AZ274" s="2"/>
      <c r="BA274" s="67"/>
      <c r="BB274" s="2"/>
      <c r="BC274" s="2"/>
      <c r="BD274" s="2"/>
      <c r="BE274" s="2"/>
      <c r="BF274" s="2"/>
      <c r="BG274" s="2"/>
      <c r="BH274" s="2"/>
      <c r="BI274" s="75"/>
      <c r="BJ274" s="2"/>
      <c r="BK274" s="2"/>
      <c r="BL274" s="111"/>
      <c r="BM274" s="115"/>
      <c r="BN274" s="111"/>
      <c r="BO274" s="111"/>
      <c r="BP274" s="111"/>
      <c r="BQ274" s="111"/>
      <c r="BR274" s="111"/>
      <c r="BS274" s="111"/>
      <c r="BT274" s="111"/>
      <c r="BU274" s="113"/>
      <c r="BV274" s="3"/>
      <c r="BW274" s="3"/>
      <c r="BX274" s="3"/>
      <c r="BY274" s="3"/>
      <c r="BZ274" s="3"/>
      <c r="CA274" s="3"/>
      <c r="CB274" s="3"/>
      <c r="CC274" s="3"/>
      <c r="CD274" s="3"/>
      <c r="CE274" s="3"/>
      <c r="CF274" s="3"/>
      <c r="CG274" s="3"/>
    </row>
    <row r="275" spans="1:85" ht="14.25" customHeight="1" thickTop="1" thickBot="1" x14ac:dyDescent="0.3">
      <c r="A275" s="2">
        <v>845</v>
      </c>
      <c r="B275" s="2" t="s">
        <v>507</v>
      </c>
      <c r="C275" s="128" t="s">
        <v>650</v>
      </c>
      <c r="D275" s="91" t="s">
        <v>651</v>
      </c>
      <c r="E275" s="2" t="s">
        <v>121</v>
      </c>
      <c r="F275" s="62" t="s">
        <v>177</v>
      </c>
      <c r="G275" s="2" t="s">
        <v>108</v>
      </c>
      <c r="H275" s="2" t="s">
        <v>109</v>
      </c>
      <c r="I275" s="2" t="s">
        <v>110</v>
      </c>
      <c r="J275" s="2" t="s">
        <v>111</v>
      </c>
      <c r="K275" s="2" t="s">
        <v>138</v>
      </c>
      <c r="L275" s="2"/>
      <c r="M275" s="63" t="s">
        <v>139</v>
      </c>
      <c r="N275" s="63" t="s">
        <v>129</v>
      </c>
      <c r="O275" s="64" t="s">
        <v>140</v>
      </c>
      <c r="P275" s="2" t="s">
        <v>18</v>
      </c>
      <c r="Q275" s="2">
        <v>96</v>
      </c>
      <c r="R275" s="2" t="s">
        <v>116</v>
      </c>
      <c r="S275" s="2" t="s">
        <v>47</v>
      </c>
      <c r="T275" s="2"/>
      <c r="U275" s="2">
        <v>74</v>
      </c>
      <c r="V275" s="2" t="s">
        <v>17</v>
      </c>
      <c r="W275" s="2">
        <f>VLOOKUP(V275,Tables!$M$4:$N$7,2,FALSE)</f>
        <v>1</v>
      </c>
      <c r="X275" s="2">
        <f t="shared" si="558"/>
        <v>74</v>
      </c>
      <c r="Y275" s="2"/>
      <c r="Z275" s="2" t="str">
        <f t="shared" si="559"/>
        <v>EC05</v>
      </c>
      <c r="AA275" s="2">
        <f>VLOOKUP(Z275,Tables!C$5:D$21,2,FALSE)</f>
        <v>1</v>
      </c>
      <c r="AB275" s="2">
        <f t="shared" si="560"/>
        <v>74</v>
      </c>
      <c r="AC275" s="2" t="str">
        <f t="shared" si="561"/>
        <v>Chronic</v>
      </c>
      <c r="AD275" s="2">
        <f>VLOOKUP(AC275,Tables!C$24:D$25,2,FALSE)</f>
        <v>1</v>
      </c>
      <c r="AE275" s="2">
        <f t="shared" si="562"/>
        <v>74</v>
      </c>
      <c r="AF275" s="7"/>
      <c r="AG275" s="8" t="str">
        <f t="shared" si="567"/>
        <v>Mayamaea fossalis</v>
      </c>
      <c r="AH275" s="2" t="str">
        <f t="shared" si="568"/>
        <v>EC05</v>
      </c>
      <c r="AI275" s="2" t="str">
        <f t="shared" si="569"/>
        <v>Chronic</v>
      </c>
      <c r="AJ275" s="2"/>
      <c r="AK275" s="2">
        <f>VLOOKUP(SUM(AA275,AD275),Tables!J$5:K$10,2,FALSE)</f>
        <v>1</v>
      </c>
      <c r="AL275" s="65" t="str">
        <f t="shared" si="570"/>
        <v>YES!!!</v>
      </c>
      <c r="AM275" s="3" t="str">
        <f>O275</f>
        <v>Cell density</v>
      </c>
      <c r="AN275" s="2" t="s">
        <v>118</v>
      </c>
      <c r="AO275" s="2" t="str">
        <f>CONCATENATE(Q275," ",R275)</f>
        <v>96 Hour</v>
      </c>
      <c r="AP275" s="2" t="s">
        <v>119</v>
      </c>
      <c r="AQ275" s="2"/>
      <c r="AR275" s="2">
        <f>AE275</f>
        <v>74</v>
      </c>
      <c r="AS275" s="2"/>
      <c r="AT275" s="3"/>
      <c r="AU275" s="2"/>
      <c r="AV275" s="66" t="s">
        <v>120</v>
      </c>
      <c r="AW275" s="2"/>
      <c r="AX275" s="2"/>
      <c r="AY275" s="2"/>
      <c r="AZ275" s="2"/>
      <c r="BA275" s="67"/>
      <c r="BB275" s="2"/>
      <c r="BC275" s="2"/>
      <c r="BD275" s="2"/>
      <c r="BE275" s="2"/>
      <c r="BF275" s="2"/>
      <c r="BG275" s="2"/>
      <c r="BH275" s="2"/>
      <c r="BI275" s="69"/>
      <c r="BJ275" s="2"/>
      <c r="BK275" s="2"/>
      <c r="BL275" s="111"/>
      <c r="BM275" s="115"/>
      <c r="BN275" s="111"/>
      <c r="BO275" s="111"/>
      <c r="BP275" s="111"/>
      <c r="BQ275" s="111"/>
      <c r="BR275" s="111"/>
      <c r="BS275" s="111"/>
      <c r="BT275" s="111"/>
      <c r="BU275" s="113"/>
      <c r="BV275" s="3"/>
      <c r="BW275" s="3"/>
      <c r="BX275" s="3"/>
      <c r="BY275" s="3"/>
      <c r="BZ275" s="3"/>
      <c r="CA275" s="3"/>
      <c r="CB275" s="3"/>
      <c r="CC275" s="3"/>
      <c r="CD275" s="3"/>
      <c r="CE275" s="3"/>
      <c r="CF275" s="3"/>
      <c r="CG275" s="3"/>
    </row>
    <row r="276" spans="1:85" ht="14.25" customHeight="1" thickTop="1" thickBot="1" x14ac:dyDescent="0.3">
      <c r="A276" s="7"/>
      <c r="B276" s="7"/>
      <c r="C276" s="7"/>
      <c r="D276" s="70"/>
      <c r="E276" s="7"/>
      <c r="F276" s="71"/>
      <c r="G276" s="7"/>
      <c r="H276" s="7"/>
      <c r="I276" s="7"/>
      <c r="J276" s="7"/>
      <c r="K276" s="7"/>
      <c r="L276" s="7"/>
      <c r="M276" s="72"/>
      <c r="N276" s="72"/>
      <c r="O276" s="7"/>
      <c r="P276" s="7"/>
      <c r="Q276" s="7"/>
      <c r="R276" s="7"/>
      <c r="S276" s="7"/>
      <c r="T276" s="73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4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V276" s="72"/>
      <c r="AW276" s="75"/>
      <c r="AX276" s="75"/>
      <c r="AY276" s="75"/>
      <c r="AZ276" s="76"/>
      <c r="BA276" s="77"/>
      <c r="BB276" s="7"/>
      <c r="BC276" s="7"/>
      <c r="BD276" s="7"/>
      <c r="BE276" s="7"/>
      <c r="BF276" s="7"/>
      <c r="BG276" s="7"/>
      <c r="BH276" s="7"/>
      <c r="BI276" s="2"/>
      <c r="BJ276" s="2"/>
      <c r="BK276" s="2"/>
      <c r="BL276" s="116"/>
      <c r="BM276" s="117"/>
      <c r="BN276" s="116"/>
      <c r="BO276" s="116"/>
      <c r="BP276" s="116"/>
      <c r="BQ276" s="116"/>
      <c r="BR276" s="116"/>
      <c r="BS276" s="116"/>
      <c r="BT276" s="111"/>
      <c r="BU276" s="113"/>
      <c r="BV276" s="3"/>
      <c r="BW276" s="3"/>
      <c r="BX276" s="3"/>
      <c r="BY276" s="3"/>
      <c r="BZ276" s="3"/>
      <c r="CA276" s="3"/>
      <c r="CB276" s="3"/>
      <c r="CC276" s="3"/>
      <c r="CD276" s="3"/>
      <c r="CE276" s="3"/>
      <c r="CF276" s="3"/>
      <c r="CG276" s="3"/>
    </row>
    <row r="277" spans="1:85" ht="14.25" customHeight="1" thickTop="1" thickBot="1" x14ac:dyDescent="0.3">
      <c r="A277" s="2">
        <v>1866</v>
      </c>
      <c r="B277" s="2" t="s">
        <v>105</v>
      </c>
      <c r="C277" s="2"/>
      <c r="D277" s="2"/>
      <c r="E277" s="2" t="s">
        <v>106</v>
      </c>
      <c r="F277" s="62" t="s">
        <v>237</v>
      </c>
      <c r="G277" s="2" t="s">
        <v>193</v>
      </c>
      <c r="H277" s="2" t="s">
        <v>238</v>
      </c>
      <c r="I277" s="2" t="s">
        <v>110</v>
      </c>
      <c r="J277" s="2" t="s">
        <v>111</v>
      </c>
      <c r="K277" s="2" t="s">
        <v>112</v>
      </c>
      <c r="L277" s="2"/>
      <c r="M277" s="63" t="s">
        <v>113</v>
      </c>
      <c r="N277" s="63" t="s">
        <v>114</v>
      </c>
      <c r="O277" s="64" t="s">
        <v>115</v>
      </c>
      <c r="P277" s="2" t="s">
        <v>38</v>
      </c>
      <c r="Q277" s="2">
        <v>72</v>
      </c>
      <c r="R277" s="2" t="s">
        <v>116</v>
      </c>
      <c r="S277" s="2" t="s">
        <v>47</v>
      </c>
      <c r="T277" s="2"/>
      <c r="U277" s="2" t="s">
        <v>508</v>
      </c>
      <c r="V277" s="2" t="s">
        <v>20</v>
      </c>
      <c r="W277" s="2">
        <f>VLOOKUP(V277,Tables!$M$4:$N$7,2,FALSE)</f>
        <v>1</v>
      </c>
      <c r="X277" s="2">
        <f>U277*W277</f>
        <v>18</v>
      </c>
      <c r="Y277" s="2"/>
      <c r="Z277" s="2" t="str">
        <f>P277</f>
        <v>EC50</v>
      </c>
      <c r="AA277" s="2">
        <f>VLOOKUP(Z277,Tables!C$5:D$21,2,FALSE)</f>
        <v>5</v>
      </c>
      <c r="AB277" s="2">
        <f>X277/AA277</f>
        <v>3.6</v>
      </c>
      <c r="AC277" s="2" t="str">
        <f>S277</f>
        <v>Chronic</v>
      </c>
      <c r="AD277" s="2">
        <f>VLOOKUP(AC277,Tables!C$24:D$25,2,FALSE)</f>
        <v>1</v>
      </c>
      <c r="AE277" s="2">
        <f>AB277/AD277</f>
        <v>3.6</v>
      </c>
      <c r="AF277" s="7"/>
      <c r="AG277" s="8" t="str">
        <f>F277</f>
        <v>Monochrysis lutheri</v>
      </c>
      <c r="AH277" s="2" t="str">
        <f>P277</f>
        <v>EC50</v>
      </c>
      <c r="AI277" s="2" t="str">
        <f>S277</f>
        <v>Chronic</v>
      </c>
      <c r="AJ277" s="2"/>
      <c r="AK277" s="2">
        <f>VLOOKUP(SUM(AA277,AD277),Tables!J$5:K$10,2,FALSE)</f>
        <v>2</v>
      </c>
      <c r="AL277" s="65" t="str">
        <f>IF(AK277=MIN($AK$277),"YES!!!","Reject")</f>
        <v>YES!!!</v>
      </c>
      <c r="AM277" s="3" t="str">
        <f>O277</f>
        <v>Biomass Yield, Growth Rate, AUC</v>
      </c>
      <c r="AN277" s="2" t="s">
        <v>118</v>
      </c>
      <c r="AO277" s="2" t="str">
        <f>CONCATENATE(Q277," ",R277)</f>
        <v>72 Hour</v>
      </c>
      <c r="AP277" s="2" t="s">
        <v>119</v>
      </c>
      <c r="AQ277" s="2"/>
      <c r="AR277" s="2">
        <f>AE277</f>
        <v>3.6</v>
      </c>
      <c r="AS277" s="2">
        <f>GEOMEAN(AR277)</f>
        <v>3.6</v>
      </c>
      <c r="AT277" s="3">
        <f t="shared" ref="AT277:AU277" si="572">MIN(AS277)</f>
        <v>3.6</v>
      </c>
      <c r="AU277" s="3">
        <f t="shared" si="572"/>
        <v>3.6</v>
      </c>
      <c r="AV277" s="66" t="s">
        <v>120</v>
      </c>
      <c r="AW277" s="2"/>
      <c r="AX277" s="2"/>
      <c r="AY277" s="2"/>
      <c r="AZ277" s="2" t="str">
        <f>I277</f>
        <v>Microalgae</v>
      </c>
      <c r="BA277" s="67" t="str">
        <f t="shared" ref="BA277:BC277" si="573">F277</f>
        <v>Monochrysis lutheri</v>
      </c>
      <c r="BB277" s="2" t="str">
        <f t="shared" si="573"/>
        <v>Ochrophyta</v>
      </c>
      <c r="BC277" s="2" t="str">
        <f t="shared" si="573"/>
        <v>Chrysophyceae</v>
      </c>
      <c r="BD277" s="2" t="str">
        <f>J277</f>
        <v>Phototroph</v>
      </c>
      <c r="BE277" s="2">
        <f>AK277</f>
        <v>2</v>
      </c>
      <c r="BF277" s="2">
        <f>AU277</f>
        <v>3.6</v>
      </c>
      <c r="BG277" s="66" t="s">
        <v>120</v>
      </c>
      <c r="BH277" s="66" t="s">
        <v>120</v>
      </c>
      <c r="BI277" s="2"/>
      <c r="BJ277" s="2"/>
      <c r="BK277" s="2"/>
      <c r="BL277" s="113"/>
      <c r="BM277" s="120"/>
      <c r="BN277" s="113"/>
      <c r="BO277" s="113"/>
      <c r="BP277" s="113"/>
      <c r="BQ277" s="113"/>
      <c r="BR277" s="113"/>
      <c r="BS277" s="113"/>
      <c r="BT277" s="111"/>
      <c r="BU277" s="113"/>
      <c r="BV277" s="3"/>
      <c r="BW277" s="3"/>
      <c r="BX277" s="3"/>
      <c r="BY277" s="3"/>
      <c r="BZ277" s="3"/>
      <c r="CA277" s="3"/>
      <c r="CB277" s="3"/>
      <c r="CC277" s="3"/>
      <c r="CD277" s="3"/>
      <c r="CE277" s="3"/>
      <c r="CF277" s="3"/>
      <c r="CG277" s="3"/>
    </row>
    <row r="278" spans="1:85" ht="14.25" customHeight="1" thickTop="1" thickBot="1" x14ac:dyDescent="0.3">
      <c r="A278" s="7"/>
      <c r="B278" s="7"/>
      <c r="C278" s="7"/>
      <c r="D278" s="70"/>
      <c r="E278" s="7"/>
      <c r="F278" s="71"/>
      <c r="G278" s="7"/>
      <c r="H278" s="7"/>
      <c r="I278" s="7"/>
      <c r="J278" s="7"/>
      <c r="K278" s="7"/>
      <c r="L278" s="7"/>
      <c r="M278" s="72"/>
      <c r="N278" s="72"/>
      <c r="O278" s="7"/>
      <c r="P278" s="7"/>
      <c r="Q278" s="7"/>
      <c r="R278" s="7"/>
      <c r="S278" s="7"/>
      <c r="T278" s="73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4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V278" s="72"/>
      <c r="AW278" s="75"/>
      <c r="AX278" s="75"/>
      <c r="AY278" s="75"/>
      <c r="AZ278" s="76"/>
      <c r="BA278" s="77"/>
      <c r="BB278" s="7"/>
      <c r="BC278" s="7"/>
      <c r="BD278" s="7"/>
      <c r="BE278" s="7"/>
      <c r="BF278" s="7"/>
      <c r="BG278" s="7"/>
      <c r="BH278" s="7"/>
      <c r="BI278" s="2"/>
      <c r="BJ278" s="3"/>
      <c r="BK278" s="2"/>
      <c r="BL278" s="111"/>
      <c r="BM278" s="115"/>
      <c r="BN278" s="111"/>
      <c r="BO278" s="111"/>
      <c r="BP278" s="111"/>
      <c r="BQ278" s="111"/>
      <c r="BR278" s="111"/>
      <c r="BS278" s="111"/>
      <c r="BT278" s="111"/>
      <c r="BU278" s="113"/>
      <c r="BV278" s="3"/>
      <c r="BW278" s="3"/>
      <c r="BX278" s="3"/>
      <c r="BY278" s="3"/>
      <c r="BZ278" s="3"/>
      <c r="CA278" s="3"/>
      <c r="CB278" s="3"/>
      <c r="CC278" s="3"/>
      <c r="CD278" s="3"/>
      <c r="CE278" s="3"/>
      <c r="CF278" s="3"/>
      <c r="CG278" s="3"/>
    </row>
    <row r="279" spans="1:85" ht="14.25" customHeight="1" thickTop="1" thickBot="1" x14ac:dyDescent="0.3">
      <c r="A279" s="2">
        <v>667</v>
      </c>
      <c r="B279" s="2">
        <v>1203</v>
      </c>
      <c r="C279" s="2"/>
      <c r="D279" s="78" t="s">
        <v>147</v>
      </c>
      <c r="E279" s="2" t="s">
        <v>106</v>
      </c>
      <c r="F279" s="62" t="s">
        <v>509</v>
      </c>
      <c r="G279" s="2" t="s">
        <v>149</v>
      </c>
      <c r="H279" s="2" t="s">
        <v>150</v>
      </c>
      <c r="I279" s="2" t="s">
        <v>151</v>
      </c>
      <c r="J279" s="2" t="s">
        <v>152</v>
      </c>
      <c r="K279" s="2" t="s">
        <v>112</v>
      </c>
      <c r="L279" s="2"/>
      <c r="M279" s="82" t="s">
        <v>153</v>
      </c>
      <c r="N279" s="82" t="s">
        <v>154</v>
      </c>
      <c r="O279" s="83" t="s">
        <v>155</v>
      </c>
      <c r="P279" s="84" t="s">
        <v>37</v>
      </c>
      <c r="Q279" s="84">
        <v>0.42</v>
      </c>
      <c r="R279" s="84" t="s">
        <v>156</v>
      </c>
      <c r="S279" s="84" t="s">
        <v>48</v>
      </c>
      <c r="T279" s="2"/>
      <c r="U279" s="84">
        <v>2.2000000000000002</v>
      </c>
      <c r="V279" s="84" t="s">
        <v>17</v>
      </c>
      <c r="W279" s="84">
        <f>VLOOKUP(V279,Tables!$M$4:$N$7,2,FALSE)</f>
        <v>1</v>
      </c>
      <c r="X279" s="84">
        <f t="shared" ref="X279:X281" si="574">U279*W279</f>
        <v>2.2000000000000002</v>
      </c>
      <c r="Y279" s="84"/>
      <c r="Z279" s="84" t="str">
        <f t="shared" ref="Z279:Z281" si="575">P279</f>
        <v>EC25</v>
      </c>
      <c r="AA279" s="84">
        <f>VLOOKUP(Z279,Tables!C$5:D$21,2,FALSE)</f>
        <v>2.5</v>
      </c>
      <c r="AB279" s="84">
        <f t="shared" ref="AB279:AB281" si="576">X279/AA279</f>
        <v>0.88000000000000012</v>
      </c>
      <c r="AC279" s="84" t="str">
        <f t="shared" ref="AC279:AC281" si="577">S279</f>
        <v>Acute</v>
      </c>
      <c r="AD279" s="84">
        <f>VLOOKUP(AC279,Tables!C$24:D$25,2,FALSE)</f>
        <v>2</v>
      </c>
      <c r="AE279" s="84">
        <f t="shared" ref="AE279:AE281" si="578">AB279/AD279</f>
        <v>0.44000000000000006</v>
      </c>
      <c r="AF279" s="101"/>
      <c r="AG279" s="85" t="str">
        <f t="shared" ref="AG279:AG281" si="579">F279</f>
        <v>Montipora digitata</v>
      </c>
      <c r="AH279" s="84" t="str">
        <f t="shared" ref="AH279:AH281" si="580">P279</f>
        <v>EC25</v>
      </c>
      <c r="AI279" s="84" t="str">
        <f t="shared" ref="AI279:AI281" si="581">S279</f>
        <v>Acute</v>
      </c>
      <c r="AJ279" s="84"/>
      <c r="AK279" s="84">
        <f>VLOOKUP(SUM(AA279,AD279),Tables!J$5:K$10,2,FALSE)</f>
        <v>4</v>
      </c>
      <c r="AL279" s="86" t="str">
        <f t="shared" ref="AL279:AL281" si="582">IF(AK279=MIN($AK$279:$AK$281),"YES!!!","Reject")</f>
        <v>Reject</v>
      </c>
      <c r="AM279" s="86"/>
      <c r="AN279" s="84"/>
      <c r="AO279" s="84"/>
      <c r="AP279" s="84"/>
      <c r="AQ279" s="84"/>
      <c r="AR279" s="84"/>
      <c r="AS279" s="84"/>
      <c r="AT279" s="86"/>
      <c r="AU279" s="86"/>
      <c r="AV279" s="66" t="s">
        <v>120</v>
      </c>
      <c r="AW279" s="2"/>
      <c r="AX279" s="2"/>
      <c r="AY279" s="2"/>
      <c r="AZ279" s="84"/>
      <c r="BA279" s="87"/>
      <c r="BB279" s="84"/>
      <c r="BC279" s="84"/>
      <c r="BD279" s="84"/>
      <c r="BE279" s="84"/>
      <c r="BF279" s="84"/>
      <c r="BG279" s="84"/>
      <c r="BH279" s="84"/>
      <c r="BI279" s="2"/>
      <c r="BJ279" s="75"/>
      <c r="BK279" s="2"/>
      <c r="BL279" s="111"/>
      <c r="BM279" s="115"/>
      <c r="BN279" s="111"/>
      <c r="BO279" s="111"/>
      <c r="BP279" s="111"/>
      <c r="BQ279" s="111"/>
      <c r="BR279" s="111"/>
      <c r="BS279" s="111"/>
      <c r="BT279" s="111"/>
      <c r="BU279" s="113"/>
      <c r="BV279" s="3"/>
      <c r="BW279" s="3"/>
      <c r="BX279" s="3"/>
      <c r="BY279" s="3"/>
      <c r="BZ279" s="3"/>
      <c r="CA279" s="3"/>
      <c r="CB279" s="3"/>
      <c r="CC279" s="3"/>
      <c r="CD279" s="3"/>
      <c r="CE279" s="3"/>
      <c r="CF279" s="3"/>
      <c r="CG279" s="3"/>
    </row>
    <row r="280" spans="1:85" ht="14.25" customHeight="1" thickTop="1" thickBot="1" x14ac:dyDescent="0.3">
      <c r="A280" s="2">
        <v>667</v>
      </c>
      <c r="B280" s="2">
        <v>1204</v>
      </c>
      <c r="C280" s="2"/>
      <c r="D280" s="79"/>
      <c r="E280" s="2" t="s">
        <v>106</v>
      </c>
      <c r="F280" s="62" t="s">
        <v>509</v>
      </c>
      <c r="G280" s="2" t="s">
        <v>149</v>
      </c>
      <c r="H280" s="2" t="s">
        <v>150</v>
      </c>
      <c r="I280" s="2" t="s">
        <v>151</v>
      </c>
      <c r="J280" s="2" t="s">
        <v>152</v>
      </c>
      <c r="K280" s="2" t="s">
        <v>112</v>
      </c>
      <c r="L280" s="2"/>
      <c r="M280" s="82" t="s">
        <v>153</v>
      </c>
      <c r="N280" s="82" t="s">
        <v>154</v>
      </c>
      <c r="O280" s="83" t="s">
        <v>155</v>
      </c>
      <c r="P280" s="84" t="s">
        <v>38</v>
      </c>
      <c r="Q280" s="84">
        <v>0.42</v>
      </c>
      <c r="R280" s="84" t="s">
        <v>156</v>
      </c>
      <c r="S280" s="84" t="s">
        <v>48</v>
      </c>
      <c r="T280" s="2"/>
      <c r="U280" s="84">
        <v>5.9</v>
      </c>
      <c r="V280" s="84" t="s">
        <v>17</v>
      </c>
      <c r="W280" s="84">
        <f>VLOOKUP(V280,Tables!$M$4:$N$7,2,FALSE)</f>
        <v>1</v>
      </c>
      <c r="X280" s="84">
        <f t="shared" si="574"/>
        <v>5.9</v>
      </c>
      <c r="Y280" s="84"/>
      <c r="Z280" s="84" t="str">
        <f t="shared" si="575"/>
        <v>EC50</v>
      </c>
      <c r="AA280" s="84">
        <f>VLOOKUP(Z280,Tables!C$5:D$21,2,FALSE)</f>
        <v>5</v>
      </c>
      <c r="AB280" s="84">
        <f t="shared" si="576"/>
        <v>1.1800000000000002</v>
      </c>
      <c r="AC280" s="84" t="str">
        <f t="shared" si="577"/>
        <v>Acute</v>
      </c>
      <c r="AD280" s="84">
        <f>VLOOKUP(AC280,Tables!C$24:D$25,2,FALSE)</f>
        <v>2</v>
      </c>
      <c r="AE280" s="84">
        <f t="shared" si="578"/>
        <v>0.59000000000000008</v>
      </c>
      <c r="AF280" s="101"/>
      <c r="AG280" s="85" t="str">
        <f t="shared" si="579"/>
        <v>Montipora digitata</v>
      </c>
      <c r="AH280" s="84" t="str">
        <f t="shared" si="580"/>
        <v>EC50</v>
      </c>
      <c r="AI280" s="84" t="str">
        <f t="shared" si="581"/>
        <v>Acute</v>
      </c>
      <c r="AJ280" s="84"/>
      <c r="AK280" s="84">
        <f>VLOOKUP(SUM(AA280,AD280),Tables!J$5:K$10,2,FALSE)</f>
        <v>4</v>
      </c>
      <c r="AL280" s="86" t="str">
        <f t="shared" si="582"/>
        <v>Reject</v>
      </c>
      <c r="AM280" s="86"/>
      <c r="AN280" s="84"/>
      <c r="AO280" s="84"/>
      <c r="AP280" s="84"/>
      <c r="AQ280" s="84"/>
      <c r="AR280" s="84"/>
      <c r="AS280" s="84"/>
      <c r="AT280" s="84"/>
      <c r="AU280" s="84"/>
      <c r="AV280" s="66" t="s">
        <v>120</v>
      </c>
      <c r="AW280" s="2"/>
      <c r="AX280" s="2"/>
      <c r="AY280" s="2"/>
      <c r="AZ280" s="84"/>
      <c r="BA280" s="87"/>
      <c r="BB280" s="84"/>
      <c r="BC280" s="84"/>
      <c r="BD280" s="84"/>
      <c r="BE280" s="84"/>
      <c r="BF280" s="84"/>
      <c r="BG280" s="84"/>
      <c r="BH280" s="84"/>
      <c r="BI280" s="2"/>
      <c r="BJ280" s="2"/>
      <c r="BK280" s="2"/>
      <c r="BL280" s="116"/>
      <c r="BM280" s="117"/>
      <c r="BN280" s="116"/>
      <c r="BO280" s="116"/>
      <c r="BP280" s="116"/>
      <c r="BQ280" s="116"/>
      <c r="BR280" s="116"/>
      <c r="BS280" s="116"/>
      <c r="BT280" s="111"/>
      <c r="BU280" s="113"/>
      <c r="BV280" s="3"/>
      <c r="BW280" s="3"/>
      <c r="BX280" s="3"/>
      <c r="BY280" s="3"/>
      <c r="BZ280" s="3"/>
      <c r="CA280" s="3"/>
      <c r="CB280" s="3"/>
      <c r="CC280" s="3"/>
      <c r="CD280" s="3"/>
      <c r="CE280" s="3"/>
      <c r="CF280" s="3"/>
      <c r="CG280" s="3"/>
    </row>
    <row r="281" spans="1:85" ht="14.25" customHeight="1" thickTop="1" thickBot="1" x14ac:dyDescent="0.3">
      <c r="A281" s="2">
        <v>667</v>
      </c>
      <c r="B281" s="2">
        <v>1206</v>
      </c>
      <c r="C281" s="2"/>
      <c r="D281" s="81"/>
      <c r="E281" s="2" t="s">
        <v>106</v>
      </c>
      <c r="F281" s="62" t="s">
        <v>509</v>
      </c>
      <c r="G281" s="2" t="s">
        <v>149</v>
      </c>
      <c r="H281" s="2" t="s">
        <v>150</v>
      </c>
      <c r="I281" s="2" t="s">
        <v>151</v>
      </c>
      <c r="J281" s="2" t="s">
        <v>152</v>
      </c>
      <c r="K281" s="2" t="s">
        <v>112</v>
      </c>
      <c r="L281" s="2"/>
      <c r="M281" s="82" t="s">
        <v>153</v>
      </c>
      <c r="N281" s="82" t="s">
        <v>154</v>
      </c>
      <c r="O281" s="83" t="s">
        <v>155</v>
      </c>
      <c r="P281" s="84" t="s">
        <v>27</v>
      </c>
      <c r="Q281" s="84">
        <v>0.42</v>
      </c>
      <c r="R281" s="84" t="s">
        <v>156</v>
      </c>
      <c r="S281" s="84" t="s">
        <v>48</v>
      </c>
      <c r="T281" s="2"/>
      <c r="U281" s="84">
        <v>0.3</v>
      </c>
      <c r="V281" s="84" t="s">
        <v>17</v>
      </c>
      <c r="W281" s="84">
        <f>VLOOKUP(V281,Tables!$M$4:$N$7,2,FALSE)</f>
        <v>1</v>
      </c>
      <c r="X281" s="84">
        <f t="shared" si="574"/>
        <v>0.3</v>
      </c>
      <c r="Y281" s="84"/>
      <c r="Z281" s="84" t="str">
        <f t="shared" si="575"/>
        <v>NOEC</v>
      </c>
      <c r="AA281" s="84">
        <f>VLOOKUP(Z281,Tables!C$5:D$21,2,FALSE)</f>
        <v>1</v>
      </c>
      <c r="AB281" s="84">
        <f t="shared" si="576"/>
        <v>0.3</v>
      </c>
      <c r="AC281" s="84" t="str">
        <f t="shared" si="577"/>
        <v>Acute</v>
      </c>
      <c r="AD281" s="84">
        <f>VLOOKUP(AC281,Tables!C$24:D$25,2,FALSE)</f>
        <v>2</v>
      </c>
      <c r="AE281" s="84">
        <f t="shared" si="578"/>
        <v>0.15</v>
      </c>
      <c r="AF281" s="101"/>
      <c r="AG281" s="85" t="str">
        <f t="shared" si="579"/>
        <v>Montipora digitata</v>
      </c>
      <c r="AH281" s="84" t="str">
        <f t="shared" si="580"/>
        <v>NOEC</v>
      </c>
      <c r="AI281" s="84" t="str">
        <f t="shared" si="581"/>
        <v>Acute</v>
      </c>
      <c r="AJ281" s="84"/>
      <c r="AK281" s="84">
        <f>VLOOKUP(SUM(AA281,AD281),Tables!J$5:K$10,2,FALSE)</f>
        <v>3</v>
      </c>
      <c r="AL281" s="86" t="str">
        <f t="shared" si="582"/>
        <v>YES!!!</v>
      </c>
      <c r="AM281" s="86"/>
      <c r="AN281" s="84"/>
      <c r="AO281" s="84"/>
      <c r="AP281" s="84"/>
      <c r="AQ281" s="84"/>
      <c r="AR281" s="84"/>
      <c r="AS281" s="84"/>
      <c r="AT281" s="86"/>
      <c r="AU281" s="86"/>
      <c r="AV281" s="66" t="s">
        <v>120</v>
      </c>
      <c r="AW281" s="2"/>
      <c r="AX281" s="2"/>
      <c r="AY281" s="2"/>
      <c r="AZ281" s="84"/>
      <c r="BA281" s="87"/>
      <c r="BB281" s="84"/>
      <c r="BC281" s="84"/>
      <c r="BD281" s="84"/>
      <c r="BE281" s="84"/>
      <c r="BF281" s="84"/>
      <c r="BG281" s="84"/>
      <c r="BH281" s="84"/>
      <c r="BI281" s="3"/>
      <c r="BJ281" s="75"/>
      <c r="BK281" s="2"/>
      <c r="BL281" s="111"/>
      <c r="BM281" s="115"/>
      <c r="BN281" s="111"/>
      <c r="BO281" s="111"/>
      <c r="BP281" s="111"/>
      <c r="BQ281" s="111"/>
      <c r="BR281" s="111"/>
      <c r="BS281" s="111"/>
      <c r="BT281" s="111"/>
      <c r="BU281" s="113"/>
      <c r="BV281" s="3"/>
      <c r="BW281" s="3"/>
      <c r="BX281" s="3"/>
      <c r="BY281" s="3"/>
      <c r="BZ281" s="3"/>
      <c r="CA281" s="3"/>
      <c r="CB281" s="3"/>
      <c r="CC281" s="3"/>
      <c r="CD281" s="3"/>
      <c r="CE281" s="3"/>
      <c r="CF281" s="3"/>
      <c r="CG281" s="3"/>
    </row>
    <row r="282" spans="1:85" ht="14.25" customHeight="1" thickTop="1" thickBot="1" x14ac:dyDescent="0.3">
      <c r="A282" s="7"/>
      <c r="B282" s="7"/>
      <c r="C282" s="7"/>
      <c r="D282" s="70"/>
      <c r="E282" s="7"/>
      <c r="F282" s="71"/>
      <c r="G282" s="7"/>
      <c r="H282" s="7"/>
      <c r="I282" s="7"/>
      <c r="J282" s="7"/>
      <c r="K282" s="7"/>
      <c r="L282" s="7"/>
      <c r="M282" s="72"/>
      <c r="N282" s="72"/>
      <c r="O282" s="7"/>
      <c r="P282" s="7"/>
      <c r="Q282" s="7"/>
      <c r="R282" s="7"/>
      <c r="S282" s="7"/>
      <c r="T282" s="73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4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V282" s="72"/>
      <c r="AW282" s="75"/>
      <c r="AX282" s="75"/>
      <c r="AY282" s="75"/>
      <c r="AZ282" s="76"/>
      <c r="BA282" s="77"/>
      <c r="BB282" s="7"/>
      <c r="BC282" s="7"/>
      <c r="BD282" s="7"/>
      <c r="BE282" s="7"/>
      <c r="BF282" s="7"/>
      <c r="BG282" s="7"/>
      <c r="BH282" s="7"/>
      <c r="BI282" s="75"/>
      <c r="BJ282" s="2"/>
      <c r="BK282" s="2"/>
      <c r="BL282" s="111"/>
      <c r="BM282" s="115"/>
      <c r="BN282" s="111"/>
      <c r="BO282" s="111"/>
      <c r="BP282" s="111"/>
      <c r="BQ282" s="111"/>
      <c r="BR282" s="111"/>
      <c r="BS282" s="111"/>
      <c r="BT282" s="111"/>
      <c r="BU282" s="113"/>
      <c r="BV282" s="3"/>
      <c r="BW282" s="3"/>
      <c r="BX282" s="3"/>
      <c r="BY282" s="3"/>
      <c r="BZ282" s="3"/>
      <c r="CA282" s="3"/>
      <c r="CB282" s="3"/>
      <c r="CC282" s="3"/>
      <c r="CD282" s="3"/>
      <c r="CE282" s="3"/>
      <c r="CF282" s="3"/>
      <c r="CG282" s="3"/>
    </row>
    <row r="283" spans="1:85" ht="14.25" customHeight="1" thickTop="1" thickBot="1" x14ac:dyDescent="0.3">
      <c r="A283" s="2" t="s">
        <v>199</v>
      </c>
      <c r="B283" s="2">
        <v>202012</v>
      </c>
      <c r="C283" s="2"/>
      <c r="D283" s="69"/>
      <c r="E283" s="2" t="s">
        <v>121</v>
      </c>
      <c r="F283" s="62" t="s">
        <v>355</v>
      </c>
      <c r="G283" s="2" t="s">
        <v>247</v>
      </c>
      <c r="H283" s="2" t="s">
        <v>248</v>
      </c>
      <c r="I283" s="2" t="s">
        <v>249</v>
      </c>
      <c r="J283" s="2" t="s">
        <v>152</v>
      </c>
      <c r="K283" s="2" t="s">
        <v>112</v>
      </c>
      <c r="L283" s="2"/>
      <c r="M283" s="63" t="s">
        <v>190</v>
      </c>
      <c r="N283" s="63" t="s">
        <v>190</v>
      </c>
      <c r="O283" s="64" t="s">
        <v>190</v>
      </c>
      <c r="P283" s="2" t="s">
        <v>40</v>
      </c>
      <c r="Q283" s="2">
        <v>48</v>
      </c>
      <c r="R283" s="2" t="s">
        <v>116</v>
      </c>
      <c r="S283" s="2" t="s">
        <v>48</v>
      </c>
      <c r="T283" s="2"/>
      <c r="U283" s="2">
        <v>8000</v>
      </c>
      <c r="V283" s="2" t="s">
        <v>17</v>
      </c>
      <c r="W283" s="2">
        <f>VLOOKUP(V283,Tables!$M$4:$N$7,2,FALSE)</f>
        <v>1</v>
      </c>
      <c r="X283" s="2">
        <f t="shared" ref="X283:X289" si="583">U283*W283</f>
        <v>8000</v>
      </c>
      <c r="Y283" s="2"/>
      <c r="Z283" s="2" t="str">
        <f t="shared" ref="Z283:Z289" si="584">P283</f>
        <v>LC50</v>
      </c>
      <c r="AA283" s="2">
        <f>VLOOKUP(Z283,Tables!C$5:D$21,2,FALSE)</f>
        <v>5</v>
      </c>
      <c r="AB283" s="2">
        <f t="shared" ref="AB283:AB289" si="585">X283/AA283</f>
        <v>1600</v>
      </c>
      <c r="AC283" s="2" t="str">
        <f t="shared" ref="AC283:AC289" si="586">S283</f>
        <v>Acute</v>
      </c>
      <c r="AD283" s="2">
        <f>VLOOKUP(AC283,Tables!C$24:D$25,2,FALSE)</f>
        <v>2</v>
      </c>
      <c r="AE283" s="2">
        <f t="shared" ref="AE283:AE289" si="587">AB283/AD283</f>
        <v>800</v>
      </c>
      <c r="AF283" s="7"/>
      <c r="AG283" s="8" t="str">
        <f t="shared" ref="AG283:AG289" si="588">F283</f>
        <v>Morone saxatilis</v>
      </c>
      <c r="AH283" s="2" t="str">
        <f t="shared" ref="AH283:AH289" si="589">P283</f>
        <v>LC50</v>
      </c>
      <c r="AI283" s="2" t="str">
        <f t="shared" ref="AI283:AI289" si="590">S283</f>
        <v>Acute</v>
      </c>
      <c r="AJ283" s="2"/>
      <c r="AK283" s="2">
        <f>VLOOKUP(SUM(AA283,AD283),Tables!J$5:K$10,2,FALSE)</f>
        <v>4</v>
      </c>
      <c r="AL283" s="65" t="str">
        <f t="shared" ref="AL283:AL289" si="591">IF(AK283=MIN($AK$283:$AK$289),"YES!!!","Reject")</f>
        <v>YES!!!</v>
      </c>
      <c r="AM283" s="3" t="str">
        <f t="shared" ref="AM283:AM289" si="592">O283</f>
        <v>Mortality</v>
      </c>
      <c r="AN283" s="2" t="s">
        <v>118</v>
      </c>
      <c r="AO283" s="2" t="str">
        <f t="shared" ref="AO283:AO289" si="593">CONCATENATE(Q283," ",R283)</f>
        <v>48 Hour</v>
      </c>
      <c r="AP283" s="2" t="s">
        <v>119</v>
      </c>
      <c r="AQ283" s="2"/>
      <c r="AR283" s="2">
        <f t="shared" ref="AR283:AR289" si="594">AE283</f>
        <v>800</v>
      </c>
      <c r="AS283" s="2">
        <f>GEOMEAN(AR283:AR284)</f>
        <v>200</v>
      </c>
      <c r="AT283" s="80">
        <f>MIN(AS283:AS287)</f>
        <v>173.20508075688772</v>
      </c>
      <c r="AU283" s="80">
        <f>MIN(AT283)</f>
        <v>173.20508075688772</v>
      </c>
      <c r="AV283" s="66" t="s">
        <v>120</v>
      </c>
      <c r="AW283" s="2"/>
      <c r="AX283" s="2"/>
      <c r="AY283" s="2"/>
      <c r="AZ283" s="2" t="str">
        <f>I283</f>
        <v>Fish</v>
      </c>
      <c r="BA283" s="67" t="str">
        <f t="shared" ref="BA283:BC283" si="595">F283</f>
        <v>Morone saxatilis</v>
      </c>
      <c r="BB283" s="2" t="str">
        <f t="shared" si="595"/>
        <v>Chordata</v>
      </c>
      <c r="BC283" s="2" t="str">
        <f t="shared" si="595"/>
        <v>Actinopterygii</v>
      </c>
      <c r="BD283" s="2" t="str">
        <f>J283</f>
        <v>Heterotroph</v>
      </c>
      <c r="BE283" s="2">
        <f>AK283</f>
        <v>4</v>
      </c>
      <c r="BF283" s="69">
        <f>AU283</f>
        <v>173.20508075688772</v>
      </c>
      <c r="BG283" s="66" t="s">
        <v>120</v>
      </c>
      <c r="BH283" s="66" t="s">
        <v>120</v>
      </c>
      <c r="BI283" s="2"/>
      <c r="BJ283" s="2"/>
      <c r="BK283" s="2"/>
      <c r="BL283" s="116"/>
      <c r="BM283" s="117"/>
      <c r="BN283" s="116"/>
      <c r="BO283" s="116"/>
      <c r="BP283" s="116"/>
      <c r="BQ283" s="116"/>
      <c r="BR283" s="116"/>
      <c r="BS283" s="116"/>
      <c r="BT283" s="111"/>
      <c r="BU283" s="113"/>
      <c r="BV283" s="3"/>
      <c r="BW283" s="3"/>
      <c r="BX283" s="3"/>
      <c r="BY283" s="3"/>
      <c r="BZ283" s="3"/>
      <c r="CA283" s="3"/>
      <c r="CB283" s="3"/>
      <c r="CC283" s="3"/>
      <c r="CD283" s="3"/>
      <c r="CE283" s="3"/>
      <c r="CF283" s="3"/>
      <c r="CG283" s="3"/>
    </row>
    <row r="284" spans="1:85" ht="14.25" customHeight="1" thickTop="1" thickBot="1" x14ac:dyDescent="0.3">
      <c r="A284" s="2" t="s">
        <v>199</v>
      </c>
      <c r="B284" s="2">
        <v>202012</v>
      </c>
      <c r="C284" s="2"/>
      <c r="D284" s="2"/>
      <c r="E284" s="2" t="s">
        <v>121</v>
      </c>
      <c r="F284" s="62" t="s">
        <v>355</v>
      </c>
      <c r="G284" s="2" t="s">
        <v>247</v>
      </c>
      <c r="H284" s="2" t="s">
        <v>248</v>
      </c>
      <c r="I284" s="2" t="s">
        <v>249</v>
      </c>
      <c r="J284" s="2" t="s">
        <v>152</v>
      </c>
      <c r="K284" s="2" t="s">
        <v>112</v>
      </c>
      <c r="L284" s="2"/>
      <c r="M284" s="63" t="s">
        <v>190</v>
      </c>
      <c r="N284" s="63" t="s">
        <v>190</v>
      </c>
      <c r="O284" s="64" t="s">
        <v>190</v>
      </c>
      <c r="P284" s="2" t="s">
        <v>40</v>
      </c>
      <c r="Q284" s="2">
        <v>48</v>
      </c>
      <c r="R284" s="2" t="s">
        <v>116</v>
      </c>
      <c r="S284" s="2" t="s">
        <v>48</v>
      </c>
      <c r="T284" s="2"/>
      <c r="U284" s="2">
        <v>500</v>
      </c>
      <c r="V284" s="2" t="s">
        <v>17</v>
      </c>
      <c r="W284" s="2">
        <f>VLOOKUP(V284,Tables!$M$4:$N$7,2,FALSE)</f>
        <v>1</v>
      </c>
      <c r="X284" s="2">
        <f t="shared" si="583"/>
        <v>500</v>
      </c>
      <c r="Y284" s="2"/>
      <c r="Z284" s="2" t="str">
        <f t="shared" si="584"/>
        <v>LC50</v>
      </c>
      <c r="AA284" s="2">
        <f>VLOOKUP(Z284,Tables!C$5:D$21,2,FALSE)</f>
        <v>5</v>
      </c>
      <c r="AB284" s="2">
        <f t="shared" si="585"/>
        <v>100</v>
      </c>
      <c r="AC284" s="2" t="str">
        <f t="shared" si="586"/>
        <v>Acute</v>
      </c>
      <c r="AD284" s="2">
        <f>VLOOKUP(AC284,Tables!C$24:D$25,2,FALSE)</f>
        <v>2</v>
      </c>
      <c r="AE284" s="2">
        <f t="shared" si="587"/>
        <v>50</v>
      </c>
      <c r="AF284" s="7"/>
      <c r="AG284" s="8" t="str">
        <f t="shared" si="588"/>
        <v>Morone saxatilis</v>
      </c>
      <c r="AH284" s="2" t="str">
        <f t="shared" si="589"/>
        <v>LC50</v>
      </c>
      <c r="AI284" s="2" t="str">
        <f t="shared" si="590"/>
        <v>Acute</v>
      </c>
      <c r="AJ284" s="2"/>
      <c r="AK284" s="2">
        <f>VLOOKUP(SUM(AA284,AD284),Tables!J$5:K$10,2,FALSE)</f>
        <v>4</v>
      </c>
      <c r="AL284" s="65" t="str">
        <f t="shared" si="591"/>
        <v>YES!!!</v>
      </c>
      <c r="AM284" s="3" t="str">
        <f t="shared" si="592"/>
        <v>Mortality</v>
      </c>
      <c r="AN284" s="2" t="s">
        <v>118</v>
      </c>
      <c r="AO284" s="2" t="str">
        <f t="shared" si="593"/>
        <v>48 Hour</v>
      </c>
      <c r="AP284" s="2" t="s">
        <v>119</v>
      </c>
      <c r="AQ284" s="2"/>
      <c r="AR284" s="2">
        <f t="shared" si="594"/>
        <v>50</v>
      </c>
      <c r="AS284" s="2"/>
      <c r="AT284" s="2"/>
      <c r="AU284" s="2"/>
      <c r="AV284" s="66" t="s">
        <v>120</v>
      </c>
      <c r="AW284" s="2"/>
      <c r="AX284" s="2"/>
      <c r="AY284" s="2"/>
      <c r="AZ284" s="2"/>
      <c r="BA284" s="67"/>
      <c r="BB284" s="2"/>
      <c r="BC284" s="2"/>
      <c r="BD284" s="2"/>
      <c r="BE284" s="2"/>
      <c r="BF284" s="2"/>
      <c r="BG284" s="2"/>
      <c r="BH284" s="2"/>
      <c r="BI284" s="75"/>
      <c r="BJ284" s="75"/>
      <c r="BK284" s="2"/>
      <c r="BL284" s="111"/>
      <c r="BM284" s="115"/>
      <c r="BN284" s="111"/>
      <c r="BO284" s="111"/>
      <c r="BP284" s="111"/>
      <c r="BQ284" s="111"/>
      <c r="BR284" s="111"/>
      <c r="BS284" s="111"/>
      <c r="BT284" s="111"/>
      <c r="BU284" s="113"/>
      <c r="BV284" s="3"/>
      <c r="BW284" s="3"/>
      <c r="BX284" s="3"/>
      <c r="BY284" s="3"/>
      <c r="BZ284" s="3"/>
      <c r="CA284" s="3"/>
      <c r="CB284" s="3"/>
      <c r="CC284" s="3"/>
      <c r="CD284" s="3"/>
      <c r="CE284" s="3"/>
      <c r="CF284" s="3"/>
      <c r="CG284" s="3"/>
    </row>
    <row r="285" spans="1:85" ht="14.25" customHeight="1" thickTop="1" thickBot="1" x14ac:dyDescent="0.3">
      <c r="A285" s="2" t="s">
        <v>199</v>
      </c>
      <c r="B285" s="2">
        <v>202012</v>
      </c>
      <c r="C285" s="2"/>
      <c r="D285" s="2"/>
      <c r="E285" s="2" t="s">
        <v>121</v>
      </c>
      <c r="F285" s="62" t="s">
        <v>355</v>
      </c>
      <c r="G285" s="2" t="s">
        <v>247</v>
      </c>
      <c r="H285" s="2" t="s">
        <v>248</v>
      </c>
      <c r="I285" s="2" t="s">
        <v>249</v>
      </c>
      <c r="J285" s="2" t="s">
        <v>152</v>
      </c>
      <c r="K285" s="2" t="s">
        <v>112</v>
      </c>
      <c r="L285" s="2"/>
      <c r="M285" s="63" t="s">
        <v>190</v>
      </c>
      <c r="N285" s="63" t="s">
        <v>190</v>
      </c>
      <c r="O285" s="64" t="s">
        <v>190</v>
      </c>
      <c r="P285" s="2" t="s">
        <v>40</v>
      </c>
      <c r="Q285" s="2">
        <v>72</v>
      </c>
      <c r="R285" s="2" t="s">
        <v>116</v>
      </c>
      <c r="S285" s="2" t="s">
        <v>48</v>
      </c>
      <c r="T285" s="2"/>
      <c r="U285" s="2">
        <v>500</v>
      </c>
      <c r="V285" s="2" t="s">
        <v>17</v>
      </c>
      <c r="W285" s="2">
        <f>VLOOKUP(V285,Tables!$M$4:$N$7,2,FALSE)</f>
        <v>1</v>
      </c>
      <c r="X285" s="2">
        <f t="shared" si="583"/>
        <v>500</v>
      </c>
      <c r="Y285" s="2"/>
      <c r="Z285" s="2" t="str">
        <f t="shared" si="584"/>
        <v>LC50</v>
      </c>
      <c r="AA285" s="2">
        <f>VLOOKUP(Z285,Tables!C$5:D$21,2,FALSE)</f>
        <v>5</v>
      </c>
      <c r="AB285" s="2">
        <f t="shared" si="585"/>
        <v>100</v>
      </c>
      <c r="AC285" s="2" t="str">
        <f t="shared" si="586"/>
        <v>Acute</v>
      </c>
      <c r="AD285" s="2">
        <f>VLOOKUP(AC285,Tables!C$24:D$25,2,FALSE)</f>
        <v>2</v>
      </c>
      <c r="AE285" s="2">
        <f t="shared" si="587"/>
        <v>50</v>
      </c>
      <c r="AF285" s="7"/>
      <c r="AG285" s="8" t="str">
        <f t="shared" si="588"/>
        <v>Morone saxatilis</v>
      </c>
      <c r="AH285" s="2" t="str">
        <f t="shared" si="589"/>
        <v>LC50</v>
      </c>
      <c r="AI285" s="2" t="str">
        <f t="shared" si="590"/>
        <v>Acute</v>
      </c>
      <c r="AJ285" s="2"/>
      <c r="AK285" s="2">
        <f>VLOOKUP(SUM(AA285,AD285),Tables!J$5:K$10,2,FALSE)</f>
        <v>4</v>
      </c>
      <c r="AL285" s="65" t="str">
        <f t="shared" si="591"/>
        <v>YES!!!</v>
      </c>
      <c r="AM285" s="3" t="str">
        <f t="shared" si="592"/>
        <v>Mortality</v>
      </c>
      <c r="AN285" s="2" t="s">
        <v>118</v>
      </c>
      <c r="AO285" s="2" t="str">
        <f t="shared" si="593"/>
        <v>72 Hour</v>
      </c>
      <c r="AP285" s="2" t="s">
        <v>318</v>
      </c>
      <c r="AQ285" s="2"/>
      <c r="AR285" s="2">
        <f t="shared" si="594"/>
        <v>50</v>
      </c>
      <c r="AS285" s="69">
        <f>GEOMEAN(AR285:AR286)</f>
        <v>173.20508075688772</v>
      </c>
      <c r="AT285" s="2"/>
      <c r="AU285" s="2"/>
      <c r="AV285" s="66" t="s">
        <v>120</v>
      </c>
      <c r="AW285" s="2"/>
      <c r="AX285" s="2"/>
      <c r="AY285" s="2"/>
      <c r="AZ285" s="2"/>
      <c r="BA285" s="67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116"/>
      <c r="BM285" s="117"/>
      <c r="BN285" s="116"/>
      <c r="BO285" s="116"/>
      <c r="BP285" s="116"/>
      <c r="BQ285" s="116"/>
      <c r="BR285" s="116"/>
      <c r="BS285" s="116"/>
      <c r="BT285" s="111"/>
      <c r="BU285" s="113"/>
      <c r="BV285" s="3"/>
      <c r="BW285" s="3"/>
      <c r="BX285" s="3"/>
      <c r="BY285" s="3"/>
      <c r="BZ285" s="3"/>
      <c r="CA285" s="3"/>
      <c r="CB285" s="3"/>
      <c r="CC285" s="3"/>
      <c r="CD285" s="3"/>
      <c r="CE285" s="3"/>
      <c r="CF285" s="3"/>
      <c r="CG285" s="3"/>
    </row>
    <row r="286" spans="1:85" ht="14.25" customHeight="1" thickTop="1" thickBot="1" x14ac:dyDescent="0.3">
      <c r="A286" s="2" t="s">
        <v>199</v>
      </c>
      <c r="B286" s="2">
        <v>202012</v>
      </c>
      <c r="C286" s="2"/>
      <c r="D286" s="2"/>
      <c r="E286" s="2" t="s">
        <v>121</v>
      </c>
      <c r="F286" s="62" t="s">
        <v>355</v>
      </c>
      <c r="G286" s="2" t="s">
        <v>247</v>
      </c>
      <c r="H286" s="2" t="s">
        <v>248</v>
      </c>
      <c r="I286" s="2" t="s">
        <v>249</v>
      </c>
      <c r="J286" s="2" t="s">
        <v>152</v>
      </c>
      <c r="K286" s="2" t="s">
        <v>112</v>
      </c>
      <c r="L286" s="2"/>
      <c r="M286" s="63" t="s">
        <v>190</v>
      </c>
      <c r="N286" s="63" t="s">
        <v>190</v>
      </c>
      <c r="O286" s="64" t="s">
        <v>190</v>
      </c>
      <c r="P286" s="2" t="s">
        <v>40</v>
      </c>
      <c r="Q286" s="2">
        <v>72</v>
      </c>
      <c r="R286" s="2" t="s">
        <v>116</v>
      </c>
      <c r="S286" s="2" t="s">
        <v>48</v>
      </c>
      <c r="T286" s="2"/>
      <c r="U286" s="2">
        <v>6000</v>
      </c>
      <c r="V286" s="2" t="s">
        <v>17</v>
      </c>
      <c r="W286" s="2">
        <f>VLOOKUP(V286,Tables!$M$4:$N$7,2,FALSE)</f>
        <v>1</v>
      </c>
      <c r="X286" s="2">
        <f t="shared" si="583"/>
        <v>6000</v>
      </c>
      <c r="Y286" s="2"/>
      <c r="Z286" s="2" t="str">
        <f t="shared" si="584"/>
        <v>LC50</v>
      </c>
      <c r="AA286" s="2">
        <f>VLOOKUP(Z286,Tables!C$5:D$21,2,FALSE)</f>
        <v>5</v>
      </c>
      <c r="AB286" s="2">
        <f t="shared" si="585"/>
        <v>1200</v>
      </c>
      <c r="AC286" s="2" t="str">
        <f t="shared" si="586"/>
        <v>Acute</v>
      </c>
      <c r="AD286" s="2">
        <f>VLOOKUP(AC286,Tables!C$24:D$25,2,FALSE)</f>
        <v>2</v>
      </c>
      <c r="AE286" s="2">
        <f t="shared" si="587"/>
        <v>600</v>
      </c>
      <c r="AF286" s="7"/>
      <c r="AG286" s="8" t="str">
        <f t="shared" si="588"/>
        <v>Morone saxatilis</v>
      </c>
      <c r="AH286" s="2" t="str">
        <f t="shared" si="589"/>
        <v>LC50</v>
      </c>
      <c r="AI286" s="2" t="str">
        <f t="shared" si="590"/>
        <v>Acute</v>
      </c>
      <c r="AJ286" s="2"/>
      <c r="AK286" s="2">
        <f>VLOOKUP(SUM(AA286,AD286),Tables!J$5:K$10,2,FALSE)</f>
        <v>4</v>
      </c>
      <c r="AL286" s="65" t="str">
        <f t="shared" si="591"/>
        <v>YES!!!</v>
      </c>
      <c r="AM286" s="3" t="str">
        <f t="shared" si="592"/>
        <v>Mortality</v>
      </c>
      <c r="AN286" s="2" t="s">
        <v>118</v>
      </c>
      <c r="AO286" s="2" t="str">
        <f t="shared" si="593"/>
        <v>72 Hour</v>
      </c>
      <c r="AP286" s="2" t="s">
        <v>318</v>
      </c>
      <c r="AQ286" s="2"/>
      <c r="AR286" s="2">
        <f t="shared" si="594"/>
        <v>600</v>
      </c>
      <c r="AS286" s="2"/>
      <c r="AT286" s="2"/>
      <c r="AU286" s="2"/>
      <c r="AV286" s="66" t="s">
        <v>120</v>
      </c>
      <c r="AW286" s="2"/>
      <c r="AX286" s="2"/>
      <c r="AY286" s="2"/>
      <c r="AZ286" s="2"/>
      <c r="BA286" s="67"/>
      <c r="BB286" s="2"/>
      <c r="BC286" s="2"/>
      <c r="BD286" s="2"/>
      <c r="BE286" s="2"/>
      <c r="BF286" s="2"/>
      <c r="BG286" s="2"/>
      <c r="BH286" s="2"/>
      <c r="BI286" s="2"/>
      <c r="BJ286" s="75"/>
      <c r="BK286" s="2"/>
      <c r="BL286" s="111"/>
      <c r="BM286" s="115"/>
      <c r="BN286" s="111"/>
      <c r="BO286" s="111"/>
      <c r="BP286" s="111"/>
      <c r="BQ286" s="111"/>
      <c r="BR286" s="111"/>
      <c r="BS286" s="111"/>
      <c r="BT286" s="111"/>
      <c r="BU286" s="113"/>
      <c r="BV286" s="3"/>
      <c r="BW286" s="3"/>
      <c r="BX286" s="3"/>
      <c r="BY286" s="3"/>
      <c r="BZ286" s="3"/>
      <c r="CA286" s="3"/>
      <c r="CB286" s="3"/>
      <c r="CC286" s="3"/>
      <c r="CD286" s="3"/>
      <c r="CE286" s="3"/>
      <c r="CF286" s="3"/>
      <c r="CG286" s="3"/>
    </row>
    <row r="287" spans="1:85" ht="14.25" customHeight="1" thickTop="1" thickBot="1" x14ac:dyDescent="0.3">
      <c r="A287" s="2" t="s">
        <v>199</v>
      </c>
      <c r="B287" s="2">
        <v>202012</v>
      </c>
      <c r="C287" s="2"/>
      <c r="D287" s="2"/>
      <c r="E287" s="2" t="s">
        <v>121</v>
      </c>
      <c r="F287" s="62" t="s">
        <v>355</v>
      </c>
      <c r="G287" s="2" t="s">
        <v>247</v>
      </c>
      <c r="H287" s="2" t="s">
        <v>248</v>
      </c>
      <c r="I287" s="2" t="s">
        <v>249</v>
      </c>
      <c r="J287" s="2" t="s">
        <v>152</v>
      </c>
      <c r="K287" s="2" t="s">
        <v>112</v>
      </c>
      <c r="L287" s="2"/>
      <c r="M287" s="63" t="s">
        <v>190</v>
      </c>
      <c r="N287" s="63" t="s">
        <v>190</v>
      </c>
      <c r="O287" s="64" t="s">
        <v>190</v>
      </c>
      <c r="P287" s="2" t="s">
        <v>40</v>
      </c>
      <c r="Q287" s="2">
        <v>96</v>
      </c>
      <c r="R287" s="2" t="s">
        <v>116</v>
      </c>
      <c r="S287" s="2" t="s">
        <v>48</v>
      </c>
      <c r="T287" s="2"/>
      <c r="U287" s="2">
        <v>6000</v>
      </c>
      <c r="V287" s="2" t="s">
        <v>17</v>
      </c>
      <c r="W287" s="2">
        <f>VLOOKUP(V287,Tables!$M$4:$N$7,2,FALSE)</f>
        <v>1</v>
      </c>
      <c r="X287" s="2">
        <f t="shared" si="583"/>
        <v>6000</v>
      </c>
      <c r="Y287" s="2"/>
      <c r="Z287" s="2" t="str">
        <f t="shared" si="584"/>
        <v>LC50</v>
      </c>
      <c r="AA287" s="2">
        <f>VLOOKUP(Z287,Tables!C$5:D$21,2,FALSE)</f>
        <v>5</v>
      </c>
      <c r="AB287" s="2">
        <f t="shared" si="585"/>
        <v>1200</v>
      </c>
      <c r="AC287" s="2" t="str">
        <f t="shared" si="586"/>
        <v>Acute</v>
      </c>
      <c r="AD287" s="2">
        <f>VLOOKUP(AC287,Tables!C$24:D$25,2,FALSE)</f>
        <v>2</v>
      </c>
      <c r="AE287" s="2">
        <f t="shared" si="587"/>
        <v>600</v>
      </c>
      <c r="AF287" s="7"/>
      <c r="AG287" s="8" t="str">
        <f t="shared" si="588"/>
        <v>Morone saxatilis</v>
      </c>
      <c r="AH287" s="2" t="str">
        <f t="shared" si="589"/>
        <v>LC50</v>
      </c>
      <c r="AI287" s="2" t="str">
        <f t="shared" si="590"/>
        <v>Acute</v>
      </c>
      <c r="AJ287" s="2"/>
      <c r="AK287" s="2">
        <f>VLOOKUP(SUM(AA287,AD287),Tables!J$5:K$10,2,FALSE)</f>
        <v>4</v>
      </c>
      <c r="AL287" s="65" t="str">
        <f t="shared" si="591"/>
        <v>YES!!!</v>
      </c>
      <c r="AM287" s="3" t="str">
        <f t="shared" si="592"/>
        <v>Mortality</v>
      </c>
      <c r="AN287" s="2" t="s">
        <v>118</v>
      </c>
      <c r="AO287" s="2" t="str">
        <f t="shared" si="593"/>
        <v>96 Hour</v>
      </c>
      <c r="AP287" s="2" t="s">
        <v>348</v>
      </c>
      <c r="AQ287" s="2"/>
      <c r="AR287" s="2">
        <f t="shared" si="594"/>
        <v>600</v>
      </c>
      <c r="AS287" s="69">
        <f>GEOMEAN(AR287:AR289)</f>
        <v>210.29437174614205</v>
      </c>
      <c r="AT287" s="2"/>
      <c r="AU287" s="2"/>
      <c r="AV287" s="66" t="s">
        <v>120</v>
      </c>
      <c r="AW287" s="2"/>
      <c r="AX287" s="2"/>
      <c r="AY287" s="2"/>
      <c r="AZ287" s="2"/>
      <c r="BA287" s="67"/>
      <c r="BB287" s="2"/>
      <c r="BC287" s="2"/>
      <c r="BD287" s="2"/>
      <c r="BE287" s="2"/>
      <c r="BF287" s="2"/>
      <c r="BG287" s="2"/>
      <c r="BH287" s="2"/>
      <c r="BI287" s="75"/>
      <c r="BJ287" s="88"/>
      <c r="BK287" s="2"/>
      <c r="BL287" s="111"/>
      <c r="BM287" s="115"/>
      <c r="BN287" s="111"/>
      <c r="BO287" s="111"/>
      <c r="BP287" s="111"/>
      <c r="BQ287" s="111"/>
      <c r="BR287" s="111"/>
      <c r="BS287" s="111"/>
      <c r="BT287" s="111"/>
      <c r="BU287" s="113"/>
      <c r="BV287" s="3"/>
      <c r="BW287" s="3"/>
      <c r="BX287" s="3"/>
      <c r="BY287" s="3"/>
      <c r="BZ287" s="3"/>
      <c r="CA287" s="3"/>
      <c r="CB287" s="3"/>
      <c r="CC287" s="3"/>
      <c r="CD287" s="3"/>
      <c r="CE287" s="3"/>
      <c r="CF287" s="3"/>
      <c r="CG287" s="3"/>
    </row>
    <row r="288" spans="1:85" ht="14.25" customHeight="1" thickTop="1" thickBot="1" x14ac:dyDescent="0.3">
      <c r="A288" s="2" t="s">
        <v>199</v>
      </c>
      <c r="B288" s="2">
        <v>200909</v>
      </c>
      <c r="C288" s="2"/>
      <c r="D288" s="2"/>
      <c r="E288" s="2" t="s">
        <v>121</v>
      </c>
      <c r="F288" s="62" t="s">
        <v>355</v>
      </c>
      <c r="G288" s="2" t="s">
        <v>247</v>
      </c>
      <c r="H288" s="2" t="s">
        <v>248</v>
      </c>
      <c r="I288" s="2" t="s">
        <v>249</v>
      </c>
      <c r="J288" s="2" t="s">
        <v>152</v>
      </c>
      <c r="K288" s="2" t="s">
        <v>112</v>
      </c>
      <c r="L288" s="2"/>
      <c r="M288" s="63" t="s">
        <v>190</v>
      </c>
      <c r="N288" s="63" t="s">
        <v>190</v>
      </c>
      <c r="O288" s="64" t="s">
        <v>190</v>
      </c>
      <c r="P288" s="2" t="s">
        <v>40</v>
      </c>
      <c r="Q288" s="2">
        <v>96</v>
      </c>
      <c r="R288" s="2" t="s">
        <v>116</v>
      </c>
      <c r="S288" s="2" t="s">
        <v>48</v>
      </c>
      <c r="T288" s="2"/>
      <c r="U288" s="2">
        <v>3100</v>
      </c>
      <c r="V288" s="2" t="s">
        <v>17</v>
      </c>
      <c r="W288" s="2">
        <f>VLOOKUP(V288,Tables!$M$4:$N$7,2,FALSE)</f>
        <v>1</v>
      </c>
      <c r="X288" s="2">
        <f t="shared" si="583"/>
        <v>3100</v>
      </c>
      <c r="Y288" s="2"/>
      <c r="Z288" s="2" t="str">
        <f t="shared" si="584"/>
        <v>LC50</v>
      </c>
      <c r="AA288" s="2">
        <f>VLOOKUP(Z288,Tables!C$5:D$21,2,FALSE)</f>
        <v>5</v>
      </c>
      <c r="AB288" s="2">
        <f t="shared" si="585"/>
        <v>620</v>
      </c>
      <c r="AC288" s="2" t="str">
        <f t="shared" si="586"/>
        <v>Acute</v>
      </c>
      <c r="AD288" s="2">
        <f>VLOOKUP(AC288,Tables!C$24:D$25,2,FALSE)</f>
        <v>2</v>
      </c>
      <c r="AE288" s="2">
        <f t="shared" si="587"/>
        <v>310</v>
      </c>
      <c r="AF288" s="7"/>
      <c r="AG288" s="8" t="str">
        <f t="shared" si="588"/>
        <v>Morone saxatilis</v>
      </c>
      <c r="AH288" s="2" t="str">
        <f t="shared" si="589"/>
        <v>LC50</v>
      </c>
      <c r="AI288" s="2" t="str">
        <f t="shared" si="590"/>
        <v>Acute</v>
      </c>
      <c r="AJ288" s="2"/>
      <c r="AK288" s="2">
        <f>VLOOKUP(SUM(AA288,AD288),Tables!J$5:K$10,2,FALSE)</f>
        <v>4</v>
      </c>
      <c r="AL288" s="65" t="str">
        <f t="shared" si="591"/>
        <v>YES!!!</v>
      </c>
      <c r="AM288" s="3" t="str">
        <f t="shared" si="592"/>
        <v>Mortality</v>
      </c>
      <c r="AN288" s="2" t="s">
        <v>118</v>
      </c>
      <c r="AO288" s="2" t="str">
        <f t="shared" si="593"/>
        <v>96 Hour</v>
      </c>
      <c r="AP288" s="2" t="s">
        <v>348</v>
      </c>
      <c r="AQ288" s="2"/>
      <c r="AR288" s="2">
        <f t="shared" si="594"/>
        <v>310</v>
      </c>
      <c r="AS288" s="2"/>
      <c r="AT288" s="2"/>
      <c r="AU288" s="2"/>
      <c r="AV288" s="66" t="s">
        <v>120</v>
      </c>
      <c r="AW288" s="2"/>
      <c r="AX288" s="2"/>
      <c r="AY288" s="2"/>
      <c r="AZ288" s="2"/>
      <c r="BA288" s="67"/>
      <c r="BB288" s="2"/>
      <c r="BC288" s="2"/>
      <c r="BD288" s="2"/>
      <c r="BE288" s="2"/>
      <c r="BF288" s="2"/>
      <c r="BG288" s="2"/>
      <c r="BH288" s="2"/>
      <c r="BI288" s="2"/>
      <c r="BJ288" s="88"/>
      <c r="BK288" s="2"/>
      <c r="BL288" s="116"/>
      <c r="BM288" s="117"/>
      <c r="BN288" s="116"/>
      <c r="BO288" s="116"/>
      <c r="BP288" s="116"/>
      <c r="BQ288" s="116"/>
      <c r="BR288" s="116"/>
      <c r="BS288" s="116"/>
      <c r="BT288" s="111"/>
      <c r="BU288" s="113"/>
      <c r="BV288" s="3"/>
      <c r="BW288" s="3"/>
      <c r="BX288" s="3"/>
      <c r="BY288" s="3"/>
      <c r="BZ288" s="3"/>
      <c r="CA288" s="3"/>
      <c r="CB288" s="3"/>
      <c r="CC288" s="3"/>
      <c r="CD288" s="3"/>
      <c r="CE288" s="3"/>
      <c r="CF288" s="3"/>
      <c r="CG288" s="3"/>
    </row>
    <row r="289" spans="1:85" ht="14.25" customHeight="1" thickTop="1" thickBot="1" x14ac:dyDescent="0.3">
      <c r="A289" s="2" t="s">
        <v>199</v>
      </c>
      <c r="B289" s="2">
        <v>202012</v>
      </c>
      <c r="C289" s="2"/>
      <c r="D289" s="3"/>
      <c r="E289" s="2" t="s">
        <v>121</v>
      </c>
      <c r="F289" s="62" t="s">
        <v>355</v>
      </c>
      <c r="G289" s="2" t="s">
        <v>247</v>
      </c>
      <c r="H289" s="2" t="s">
        <v>248</v>
      </c>
      <c r="I289" s="2" t="s">
        <v>249</v>
      </c>
      <c r="J289" s="2" t="s">
        <v>152</v>
      </c>
      <c r="K289" s="2" t="s">
        <v>112</v>
      </c>
      <c r="L289" s="2"/>
      <c r="M289" s="63" t="s">
        <v>190</v>
      </c>
      <c r="N289" s="63" t="s">
        <v>190</v>
      </c>
      <c r="O289" s="64" t="s">
        <v>190</v>
      </c>
      <c r="P289" s="2" t="s">
        <v>40</v>
      </c>
      <c r="Q289" s="2">
        <v>96</v>
      </c>
      <c r="R289" s="2" t="s">
        <v>116</v>
      </c>
      <c r="S289" s="2" t="s">
        <v>48</v>
      </c>
      <c r="T289" s="2"/>
      <c r="U289" s="2">
        <v>500</v>
      </c>
      <c r="V289" s="2" t="s">
        <v>17</v>
      </c>
      <c r="W289" s="2">
        <f>VLOOKUP(V289,Tables!$M$4:$N$7,2,FALSE)</f>
        <v>1</v>
      </c>
      <c r="X289" s="2">
        <f t="shared" si="583"/>
        <v>500</v>
      </c>
      <c r="Y289" s="2"/>
      <c r="Z289" s="2" t="str">
        <f t="shared" si="584"/>
        <v>LC50</v>
      </c>
      <c r="AA289" s="2">
        <f>VLOOKUP(Z289,Tables!C$5:D$21,2,FALSE)</f>
        <v>5</v>
      </c>
      <c r="AB289" s="2">
        <f t="shared" si="585"/>
        <v>100</v>
      </c>
      <c r="AC289" s="2" t="str">
        <f t="shared" si="586"/>
        <v>Acute</v>
      </c>
      <c r="AD289" s="2">
        <f>VLOOKUP(AC289,Tables!C$24:D$25,2,FALSE)</f>
        <v>2</v>
      </c>
      <c r="AE289" s="2">
        <f t="shared" si="587"/>
        <v>50</v>
      </c>
      <c r="AF289" s="7"/>
      <c r="AG289" s="8" t="str">
        <f t="shared" si="588"/>
        <v>Morone saxatilis</v>
      </c>
      <c r="AH289" s="2" t="str">
        <f t="shared" si="589"/>
        <v>LC50</v>
      </c>
      <c r="AI289" s="2" t="str">
        <f t="shared" si="590"/>
        <v>Acute</v>
      </c>
      <c r="AJ289" s="2"/>
      <c r="AK289" s="2">
        <f>VLOOKUP(SUM(AA289,AD289),Tables!J$5:K$10,2,FALSE)</f>
        <v>4</v>
      </c>
      <c r="AL289" s="65" t="str">
        <f t="shared" si="591"/>
        <v>YES!!!</v>
      </c>
      <c r="AM289" s="3" t="str">
        <f t="shared" si="592"/>
        <v>Mortality</v>
      </c>
      <c r="AN289" s="2" t="s">
        <v>118</v>
      </c>
      <c r="AO289" s="2" t="str">
        <f t="shared" si="593"/>
        <v>96 Hour</v>
      </c>
      <c r="AP289" s="2" t="s">
        <v>348</v>
      </c>
      <c r="AQ289" s="2"/>
      <c r="AR289" s="2">
        <f t="shared" si="594"/>
        <v>50</v>
      </c>
      <c r="AS289" s="2"/>
      <c r="AT289" s="2"/>
      <c r="AU289" s="2"/>
      <c r="AV289" s="66" t="s">
        <v>120</v>
      </c>
      <c r="AW289" s="3"/>
      <c r="AX289" s="3"/>
      <c r="AY289" s="3"/>
      <c r="AZ289" s="3"/>
      <c r="BA289" s="8"/>
      <c r="BB289" s="3"/>
      <c r="BC289" s="3"/>
      <c r="BD289" s="3"/>
      <c r="BE289" s="3"/>
      <c r="BF289" s="3"/>
      <c r="BG289" s="3"/>
      <c r="BH289" s="3"/>
      <c r="BI289" s="75"/>
      <c r="BJ289" s="75"/>
      <c r="BK289" s="2"/>
      <c r="BL289" s="111"/>
      <c r="BM289" s="115"/>
      <c r="BN289" s="111"/>
      <c r="BO289" s="111"/>
      <c r="BP289" s="111"/>
      <c r="BQ289" s="111"/>
      <c r="BR289" s="111"/>
      <c r="BS289" s="111"/>
      <c r="BT289" s="111"/>
      <c r="BU289" s="113"/>
      <c r="BV289" s="3"/>
      <c r="BW289" s="3"/>
      <c r="BX289" s="3"/>
      <c r="BY289" s="3"/>
      <c r="BZ289" s="3"/>
      <c r="CA289" s="3"/>
      <c r="CB289" s="3"/>
      <c r="CC289" s="3"/>
      <c r="CD289" s="3"/>
      <c r="CE289" s="3"/>
      <c r="CF289" s="3"/>
      <c r="CG289" s="3"/>
    </row>
    <row r="290" spans="1:85" ht="14.25" customHeight="1" thickTop="1" thickBot="1" x14ac:dyDescent="0.3">
      <c r="A290" s="7"/>
      <c r="B290" s="7"/>
      <c r="C290" s="7"/>
      <c r="D290" s="70"/>
      <c r="E290" s="7"/>
      <c r="F290" s="71"/>
      <c r="G290" s="7"/>
      <c r="H290" s="7"/>
      <c r="I290" s="7"/>
      <c r="J290" s="7"/>
      <c r="K290" s="7"/>
      <c r="L290" s="7"/>
      <c r="M290" s="72"/>
      <c r="N290" s="72"/>
      <c r="O290" s="7"/>
      <c r="P290" s="7"/>
      <c r="Q290" s="7"/>
      <c r="R290" s="7"/>
      <c r="S290" s="7"/>
      <c r="T290" s="73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4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V290" s="72"/>
      <c r="AW290" s="75"/>
      <c r="AX290" s="75"/>
      <c r="AY290" s="75"/>
      <c r="AZ290" s="76"/>
      <c r="BA290" s="77"/>
      <c r="BB290" s="7"/>
      <c r="BC290" s="7"/>
      <c r="BD290" s="7"/>
      <c r="BE290" s="7"/>
      <c r="BF290" s="7"/>
      <c r="BG290" s="7"/>
      <c r="BH290" s="7"/>
      <c r="BI290" s="88"/>
      <c r="BJ290" s="2"/>
      <c r="BK290" s="2"/>
      <c r="BL290" s="111"/>
      <c r="BM290" s="115"/>
      <c r="BN290" s="111"/>
      <c r="BO290" s="111"/>
      <c r="BP290" s="111"/>
      <c r="BQ290" s="111"/>
      <c r="BR290" s="111"/>
      <c r="BS290" s="111"/>
      <c r="BT290" s="111"/>
      <c r="BU290" s="113"/>
      <c r="BV290" s="3"/>
      <c r="BW290" s="3"/>
      <c r="BX290" s="3"/>
      <c r="BY290" s="3"/>
      <c r="BZ290" s="3"/>
      <c r="CA290" s="3"/>
      <c r="CB290" s="3"/>
      <c r="CC290" s="3"/>
      <c r="CD290" s="3"/>
      <c r="CE290" s="3"/>
      <c r="CF290" s="3"/>
      <c r="CG290" s="3"/>
    </row>
    <row r="291" spans="1:85" ht="14.25" customHeight="1" thickTop="1" thickBot="1" x14ac:dyDescent="0.3">
      <c r="A291" s="2">
        <v>10475</v>
      </c>
      <c r="B291" s="2" t="s">
        <v>105</v>
      </c>
      <c r="C291" s="2"/>
      <c r="D291" s="2"/>
      <c r="E291" s="2" t="s">
        <v>106</v>
      </c>
      <c r="F291" s="62" t="s">
        <v>357</v>
      </c>
      <c r="G291" s="2" t="s">
        <v>247</v>
      </c>
      <c r="H291" s="2" t="s">
        <v>248</v>
      </c>
      <c r="I291" s="2" t="s">
        <v>249</v>
      </c>
      <c r="J291" s="2" t="s">
        <v>152</v>
      </c>
      <c r="K291" s="2" t="s">
        <v>436</v>
      </c>
      <c r="L291" s="2"/>
      <c r="M291" s="63" t="s">
        <v>190</v>
      </c>
      <c r="N291" s="63" t="s">
        <v>190</v>
      </c>
      <c r="O291" s="64" t="s">
        <v>190</v>
      </c>
      <c r="P291" s="2" t="s">
        <v>40</v>
      </c>
      <c r="Q291" s="2">
        <v>48</v>
      </c>
      <c r="R291" s="2" t="s">
        <v>116</v>
      </c>
      <c r="S291" s="2" t="s">
        <v>48</v>
      </c>
      <c r="T291" s="2"/>
      <c r="U291" s="2" t="s">
        <v>510</v>
      </c>
      <c r="V291" s="2" t="s">
        <v>26</v>
      </c>
      <c r="W291" s="2">
        <f>VLOOKUP(V291,Tables!$M$5:$N$8,2,FALSE)</f>
        <v>1000</v>
      </c>
      <c r="X291" s="2">
        <f>U291*W291</f>
        <v>6300</v>
      </c>
      <c r="Y291" s="2"/>
      <c r="Z291" s="2" t="str">
        <f>P291</f>
        <v>LC50</v>
      </c>
      <c r="AA291" s="2">
        <f>VLOOKUP(Z291,Tables!C$5:D$21,2,FALSE)</f>
        <v>5</v>
      </c>
      <c r="AB291" s="2">
        <f>X291/AA291</f>
        <v>1260</v>
      </c>
      <c r="AC291" s="2" t="str">
        <f>S291</f>
        <v>Acute</v>
      </c>
      <c r="AD291" s="2">
        <f>VLOOKUP(AC291,Tables!C$24:D$25,2,FALSE)</f>
        <v>2</v>
      </c>
      <c r="AE291" s="2">
        <f>AB291/AD291</f>
        <v>630</v>
      </c>
      <c r="AF291" s="7"/>
      <c r="AG291" s="8" t="str">
        <f>F291</f>
        <v>Mugil cephalus</v>
      </c>
      <c r="AH291" s="2" t="str">
        <f>P291</f>
        <v>LC50</v>
      </c>
      <c r="AI291" s="2" t="str">
        <f>S291</f>
        <v>Acute</v>
      </c>
      <c r="AJ291" s="2"/>
      <c r="AK291" s="2">
        <f>VLOOKUP(SUM(AA291,AD291),Tables!J$5:K$10,2,FALSE)</f>
        <v>4</v>
      </c>
      <c r="AL291" s="65" t="str">
        <f>IF(AK291=MIN($AK$291),"YES!!!","Reject")</f>
        <v>YES!!!</v>
      </c>
      <c r="AM291" s="3" t="str">
        <f>O291</f>
        <v>Mortality</v>
      </c>
      <c r="AN291" s="2" t="s">
        <v>118</v>
      </c>
      <c r="AO291" s="2" t="str">
        <f>CONCATENATE(Q291," ",R291)</f>
        <v>48 Hour</v>
      </c>
      <c r="AP291" s="2" t="s">
        <v>119</v>
      </c>
      <c r="AQ291" s="2"/>
      <c r="AR291" s="2">
        <f>AE291</f>
        <v>630</v>
      </c>
      <c r="AS291" s="2">
        <f>GEOMEAN(AR291)</f>
        <v>630</v>
      </c>
      <c r="AT291" s="3">
        <f t="shared" ref="AT291:AU291" si="596">MIN(AS291)</f>
        <v>630</v>
      </c>
      <c r="AU291" s="3">
        <f t="shared" si="596"/>
        <v>630</v>
      </c>
      <c r="AV291" s="66" t="s">
        <v>120</v>
      </c>
      <c r="AW291" s="2"/>
      <c r="AX291" s="2"/>
      <c r="AY291" s="2"/>
      <c r="AZ291" s="2" t="str">
        <f>I291</f>
        <v>Fish</v>
      </c>
      <c r="BA291" s="67" t="str">
        <f t="shared" ref="BA291:BC291" si="597">F291</f>
        <v>Mugil cephalus</v>
      </c>
      <c r="BB291" s="2" t="str">
        <f t="shared" si="597"/>
        <v>Chordata</v>
      </c>
      <c r="BC291" s="2" t="str">
        <f t="shared" si="597"/>
        <v>Actinopterygii</v>
      </c>
      <c r="BD291" s="2" t="str">
        <f>J291</f>
        <v>Heterotroph</v>
      </c>
      <c r="BE291" s="2">
        <f>AK291</f>
        <v>4</v>
      </c>
      <c r="BF291" s="2">
        <f>AU291</f>
        <v>630</v>
      </c>
      <c r="BG291" s="66" t="s">
        <v>120</v>
      </c>
      <c r="BH291" s="66" t="s">
        <v>120</v>
      </c>
      <c r="BI291" s="88"/>
      <c r="BJ291" s="2"/>
      <c r="BK291" s="2"/>
      <c r="BL291" s="111"/>
      <c r="BM291" s="115"/>
      <c r="BN291" s="111"/>
      <c r="BO291" s="111"/>
      <c r="BP291" s="111"/>
      <c r="BQ291" s="111"/>
      <c r="BR291" s="111"/>
      <c r="BS291" s="111"/>
      <c r="BT291" s="111"/>
      <c r="BU291" s="113"/>
      <c r="BV291" s="3"/>
      <c r="BW291" s="3"/>
      <c r="BX291" s="3"/>
      <c r="BY291" s="3"/>
      <c r="BZ291" s="3"/>
      <c r="CA291" s="3"/>
      <c r="CB291" s="3"/>
      <c r="CC291" s="3"/>
      <c r="CD291" s="3"/>
      <c r="CE291" s="3"/>
      <c r="CF291" s="3"/>
      <c r="CG291" s="3"/>
    </row>
    <row r="292" spans="1:85" ht="14.25" customHeight="1" thickTop="1" thickBot="1" x14ac:dyDescent="0.3">
      <c r="A292" s="7"/>
      <c r="B292" s="7"/>
      <c r="C292" s="7"/>
      <c r="D292" s="70"/>
      <c r="E292" s="7"/>
      <c r="F292" s="71"/>
      <c r="G292" s="7"/>
      <c r="H292" s="7"/>
      <c r="I292" s="7"/>
      <c r="J292" s="7"/>
      <c r="K292" s="7"/>
      <c r="L292" s="7"/>
      <c r="M292" s="72"/>
      <c r="N292" s="72"/>
      <c r="O292" s="7"/>
      <c r="P292" s="7"/>
      <c r="Q292" s="7"/>
      <c r="R292" s="7"/>
      <c r="S292" s="7"/>
      <c r="T292" s="73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4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  <c r="AV292" s="72"/>
      <c r="AW292" s="75"/>
      <c r="AX292" s="75"/>
      <c r="AY292" s="75"/>
      <c r="AZ292" s="76"/>
      <c r="BA292" s="77"/>
      <c r="BB292" s="7"/>
      <c r="BC292" s="7"/>
      <c r="BD292" s="7"/>
      <c r="BE292" s="7"/>
      <c r="BF292" s="7"/>
      <c r="BG292" s="7"/>
      <c r="BH292" s="7"/>
      <c r="BI292" s="75"/>
      <c r="BJ292" s="88"/>
      <c r="BK292" s="2"/>
      <c r="BL292" s="111"/>
      <c r="BM292" s="115"/>
      <c r="BN292" s="111"/>
      <c r="BO292" s="111"/>
      <c r="BP292" s="111"/>
      <c r="BQ292" s="111"/>
      <c r="BR292" s="111"/>
      <c r="BS292" s="111"/>
      <c r="BT292" s="111"/>
      <c r="BU292" s="113"/>
      <c r="BV292" s="3"/>
      <c r="BW292" s="3"/>
      <c r="BX292" s="3"/>
      <c r="BY292" s="3"/>
      <c r="BZ292" s="3"/>
      <c r="CA292" s="3"/>
      <c r="CB292" s="3"/>
      <c r="CC292" s="3"/>
      <c r="CD292" s="3"/>
      <c r="CE292" s="3"/>
      <c r="CF292" s="3"/>
      <c r="CG292" s="3"/>
    </row>
    <row r="293" spans="1:85" ht="14.25" customHeight="1" thickTop="1" thickBot="1" x14ac:dyDescent="0.3">
      <c r="A293" s="2" t="s">
        <v>199</v>
      </c>
      <c r="B293" s="2">
        <v>202188</v>
      </c>
      <c r="C293" s="2"/>
      <c r="D293" s="2"/>
      <c r="E293" s="2" t="s">
        <v>106</v>
      </c>
      <c r="F293" s="62" t="s">
        <v>359</v>
      </c>
      <c r="G293" s="2" t="s">
        <v>247</v>
      </c>
      <c r="H293" s="2" t="s">
        <v>248</v>
      </c>
      <c r="I293" s="2" t="s">
        <v>249</v>
      </c>
      <c r="J293" s="2" t="s">
        <v>152</v>
      </c>
      <c r="K293" s="2" t="s">
        <v>112</v>
      </c>
      <c r="L293" s="2"/>
      <c r="M293" s="63" t="s">
        <v>190</v>
      </c>
      <c r="N293" s="63" t="s">
        <v>190</v>
      </c>
      <c r="O293" s="64" t="s">
        <v>190</v>
      </c>
      <c r="P293" s="2" t="s">
        <v>40</v>
      </c>
      <c r="Q293" s="2">
        <v>48</v>
      </c>
      <c r="R293" s="2" t="s">
        <v>116</v>
      </c>
      <c r="S293" s="2" t="s">
        <v>48</v>
      </c>
      <c r="T293" s="2"/>
      <c r="U293" s="2">
        <v>6300</v>
      </c>
      <c r="V293" s="2" t="s">
        <v>17</v>
      </c>
      <c r="W293" s="2">
        <f>VLOOKUP(V293,Tables!$M$4:$N$7,2,FALSE)</f>
        <v>1</v>
      </c>
      <c r="X293" s="2">
        <f t="shared" ref="X293:X294" si="598">U293*W293</f>
        <v>6300</v>
      </c>
      <c r="Y293" s="2"/>
      <c r="Z293" s="2" t="str">
        <f t="shared" ref="Z293:Z294" si="599">P293</f>
        <v>LC50</v>
      </c>
      <c r="AA293" s="2">
        <f>VLOOKUP(Z293,Tables!C$5:D$21,2,FALSE)</f>
        <v>5</v>
      </c>
      <c r="AB293" s="2">
        <f t="shared" ref="AB293:AB294" si="600">X293/AA293</f>
        <v>1260</v>
      </c>
      <c r="AC293" s="2" t="str">
        <f t="shared" ref="AC293:AC294" si="601">S293</f>
        <v>Acute</v>
      </c>
      <c r="AD293" s="2">
        <f>VLOOKUP(AC293,Tables!C$24:D$25,2,FALSE)</f>
        <v>2</v>
      </c>
      <c r="AE293" s="2">
        <f t="shared" ref="AE293:AE294" si="602">AB293/AD293</f>
        <v>630</v>
      </c>
      <c r="AF293" s="7"/>
      <c r="AG293" s="8" t="str">
        <f t="shared" ref="AG293:AG294" si="603">F293</f>
        <v>Mugil curema</v>
      </c>
      <c r="AH293" s="2" t="str">
        <f t="shared" ref="AH293:AH294" si="604">P293</f>
        <v>LC50</v>
      </c>
      <c r="AI293" s="2" t="str">
        <f t="shared" ref="AI293:AI294" si="605">S293</f>
        <v>Acute</v>
      </c>
      <c r="AJ293" s="2"/>
      <c r="AK293" s="2">
        <f>VLOOKUP(SUM(AA293,AD293),Tables!J$5:K$10,2,FALSE)</f>
        <v>4</v>
      </c>
      <c r="AL293" s="65" t="str">
        <f t="shared" ref="AL293:AL294" si="606">IF(AK293=MIN($AK$293:$AK$294),"YES!!!","Reject")</f>
        <v>YES!!!</v>
      </c>
      <c r="AM293" s="3" t="str">
        <f t="shared" ref="AM293:AM294" si="607">O293</f>
        <v>Mortality</v>
      </c>
      <c r="AN293" s="2" t="s">
        <v>118</v>
      </c>
      <c r="AO293" s="2" t="str">
        <f t="shared" ref="AO293:AO294" si="608">CONCATENATE(Q293," ",R293)</f>
        <v>48 Hour</v>
      </c>
      <c r="AP293" s="2" t="s">
        <v>119</v>
      </c>
      <c r="AQ293" s="2"/>
      <c r="AR293" s="2">
        <f t="shared" ref="AR293:AR294" si="609">AE293</f>
        <v>630</v>
      </c>
      <c r="AS293" s="2">
        <f>GEOMEAN(AR293:AR294)</f>
        <v>630</v>
      </c>
      <c r="AT293" s="3">
        <f t="shared" ref="AT293:AU293" si="610">MIN(AS293)</f>
        <v>630</v>
      </c>
      <c r="AU293" s="3">
        <f t="shared" si="610"/>
        <v>630</v>
      </c>
      <c r="AV293" s="66" t="s">
        <v>120</v>
      </c>
      <c r="AW293" s="2"/>
      <c r="AX293" s="2"/>
      <c r="AY293" s="2"/>
      <c r="AZ293" s="2" t="str">
        <f>I293</f>
        <v>Fish</v>
      </c>
      <c r="BA293" s="67" t="str">
        <f t="shared" ref="BA293:BC293" si="611">F293</f>
        <v>Mugil curema</v>
      </c>
      <c r="BB293" s="2" t="str">
        <f t="shared" si="611"/>
        <v>Chordata</v>
      </c>
      <c r="BC293" s="2" t="str">
        <f t="shared" si="611"/>
        <v>Actinopterygii</v>
      </c>
      <c r="BD293" s="2" t="str">
        <f>J293</f>
        <v>Heterotroph</v>
      </c>
      <c r="BE293" s="2">
        <f>AK293</f>
        <v>4</v>
      </c>
      <c r="BF293" s="2">
        <f>AU293</f>
        <v>630</v>
      </c>
      <c r="BG293" s="66" t="s">
        <v>120</v>
      </c>
      <c r="BH293" s="66" t="s">
        <v>120</v>
      </c>
      <c r="BI293" s="2"/>
      <c r="BJ293" s="88"/>
      <c r="BK293" s="2"/>
      <c r="BL293" s="111"/>
      <c r="BM293" s="115"/>
      <c r="BN293" s="111"/>
      <c r="BO293" s="111"/>
      <c r="BP293" s="111"/>
      <c r="BQ293" s="111"/>
      <c r="BR293" s="111"/>
      <c r="BS293" s="111"/>
      <c r="BT293" s="111"/>
      <c r="BU293" s="113"/>
      <c r="BV293" s="3"/>
      <c r="BW293" s="3"/>
      <c r="BX293" s="3"/>
      <c r="BY293" s="3"/>
      <c r="BZ293" s="3"/>
      <c r="CA293" s="3"/>
      <c r="CB293" s="3"/>
      <c r="CC293" s="3"/>
      <c r="CD293" s="3"/>
      <c r="CE293" s="3"/>
      <c r="CF293" s="3"/>
      <c r="CG293" s="3"/>
    </row>
    <row r="294" spans="1:85" ht="14.25" customHeight="1" thickTop="1" thickBot="1" x14ac:dyDescent="0.3">
      <c r="A294" s="2" t="s">
        <v>199</v>
      </c>
      <c r="B294" s="2">
        <v>202188</v>
      </c>
      <c r="C294" s="2"/>
      <c r="D294" s="2"/>
      <c r="E294" s="2" t="s">
        <v>106</v>
      </c>
      <c r="F294" s="62" t="s">
        <v>359</v>
      </c>
      <c r="G294" s="2" t="s">
        <v>247</v>
      </c>
      <c r="H294" s="2" t="s">
        <v>248</v>
      </c>
      <c r="I294" s="2" t="s">
        <v>249</v>
      </c>
      <c r="J294" s="2" t="s">
        <v>152</v>
      </c>
      <c r="K294" s="2" t="s">
        <v>112</v>
      </c>
      <c r="L294" s="2"/>
      <c r="M294" s="63" t="s">
        <v>190</v>
      </c>
      <c r="N294" s="63" t="s">
        <v>190</v>
      </c>
      <c r="O294" s="64" t="s">
        <v>190</v>
      </c>
      <c r="P294" s="2" t="s">
        <v>40</v>
      </c>
      <c r="Q294" s="2">
        <v>48</v>
      </c>
      <c r="R294" s="2" t="s">
        <v>116</v>
      </c>
      <c r="S294" s="2" t="s">
        <v>48</v>
      </c>
      <c r="T294" s="2"/>
      <c r="U294" s="2">
        <v>6300</v>
      </c>
      <c r="V294" s="2" t="s">
        <v>17</v>
      </c>
      <c r="W294" s="2">
        <f>VLOOKUP(V294,Tables!$M$4:$N$7,2,FALSE)</f>
        <v>1</v>
      </c>
      <c r="X294" s="2">
        <f t="shared" si="598"/>
        <v>6300</v>
      </c>
      <c r="Y294" s="2"/>
      <c r="Z294" s="2" t="str">
        <f t="shared" si="599"/>
        <v>LC50</v>
      </c>
      <c r="AA294" s="2">
        <f>VLOOKUP(Z294,Tables!C$5:D$21,2,FALSE)</f>
        <v>5</v>
      </c>
      <c r="AB294" s="2">
        <f t="shared" si="600"/>
        <v>1260</v>
      </c>
      <c r="AC294" s="2" t="str">
        <f t="shared" si="601"/>
        <v>Acute</v>
      </c>
      <c r="AD294" s="2">
        <f>VLOOKUP(AC294,Tables!C$24:D$25,2,FALSE)</f>
        <v>2</v>
      </c>
      <c r="AE294" s="2">
        <f t="shared" si="602"/>
        <v>630</v>
      </c>
      <c r="AF294" s="7"/>
      <c r="AG294" s="8" t="str">
        <f t="shared" si="603"/>
        <v>Mugil curema</v>
      </c>
      <c r="AH294" s="2" t="str">
        <f t="shared" si="604"/>
        <v>LC50</v>
      </c>
      <c r="AI294" s="2" t="str">
        <f t="shared" si="605"/>
        <v>Acute</v>
      </c>
      <c r="AJ294" s="2"/>
      <c r="AK294" s="2">
        <f>VLOOKUP(SUM(AA294,AD294),Tables!J$5:K$10,2,FALSE)</f>
        <v>4</v>
      </c>
      <c r="AL294" s="65" t="str">
        <f t="shared" si="606"/>
        <v>YES!!!</v>
      </c>
      <c r="AM294" s="3" t="str">
        <f t="shared" si="607"/>
        <v>Mortality</v>
      </c>
      <c r="AN294" s="2" t="s">
        <v>118</v>
      </c>
      <c r="AO294" s="2" t="str">
        <f t="shared" si="608"/>
        <v>48 Hour</v>
      </c>
      <c r="AP294" s="2" t="s">
        <v>119</v>
      </c>
      <c r="AQ294" s="2"/>
      <c r="AR294" s="2">
        <f t="shared" si="609"/>
        <v>630</v>
      </c>
      <c r="AS294" s="2"/>
      <c r="AT294" s="2"/>
      <c r="AU294" s="2"/>
      <c r="AV294" s="66" t="s">
        <v>120</v>
      </c>
      <c r="AW294" s="2"/>
      <c r="AX294" s="2"/>
      <c r="AY294" s="2"/>
      <c r="AZ294" s="2"/>
      <c r="BA294" s="67"/>
      <c r="BB294" s="2"/>
      <c r="BC294" s="2"/>
      <c r="BD294" s="2"/>
      <c r="BE294" s="2"/>
      <c r="BF294" s="2"/>
      <c r="BG294" s="2"/>
      <c r="BH294" s="2"/>
      <c r="BI294" s="2"/>
      <c r="BJ294" s="88"/>
      <c r="BK294" s="2"/>
      <c r="BL294" s="116"/>
      <c r="BM294" s="117"/>
      <c r="BN294" s="116"/>
      <c r="BO294" s="116"/>
      <c r="BP294" s="116"/>
      <c r="BQ294" s="116"/>
      <c r="BR294" s="116"/>
      <c r="BS294" s="116"/>
      <c r="BT294" s="111"/>
      <c r="BU294" s="113"/>
      <c r="BV294" s="3"/>
      <c r="BW294" s="3"/>
      <c r="BX294" s="3"/>
      <c r="BY294" s="3"/>
      <c r="BZ294" s="3"/>
      <c r="CA294" s="3"/>
      <c r="CB294" s="3"/>
      <c r="CC294" s="3"/>
      <c r="CD294" s="3"/>
      <c r="CE294" s="3"/>
      <c r="CF294" s="3"/>
      <c r="CG294" s="3"/>
    </row>
    <row r="295" spans="1:85" ht="14.25" customHeight="1" thickTop="1" thickBot="1" x14ac:dyDescent="0.3">
      <c r="A295" s="7"/>
      <c r="B295" s="7"/>
      <c r="C295" s="7"/>
      <c r="D295" s="70"/>
      <c r="E295" s="7"/>
      <c r="F295" s="71"/>
      <c r="G295" s="7"/>
      <c r="H295" s="7"/>
      <c r="I295" s="7"/>
      <c r="J295" s="7"/>
      <c r="K295" s="7"/>
      <c r="L295" s="7"/>
      <c r="M295" s="72"/>
      <c r="N295" s="72"/>
      <c r="O295" s="7"/>
      <c r="P295" s="7"/>
      <c r="Q295" s="7"/>
      <c r="R295" s="7"/>
      <c r="S295" s="7"/>
      <c r="T295" s="73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4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  <c r="AV295" s="72"/>
      <c r="AW295" s="75"/>
      <c r="AX295" s="75"/>
      <c r="AY295" s="75"/>
      <c r="AZ295" s="76"/>
      <c r="BA295" s="77"/>
      <c r="BB295" s="7"/>
      <c r="BC295" s="7"/>
      <c r="BD295" s="7"/>
      <c r="BE295" s="7"/>
      <c r="BF295" s="7"/>
      <c r="BG295" s="7"/>
      <c r="BH295" s="7"/>
      <c r="BI295" s="88"/>
      <c r="BJ295" s="88"/>
      <c r="BK295" s="2"/>
      <c r="BL295" s="116"/>
      <c r="BM295" s="117"/>
      <c r="BN295" s="116"/>
      <c r="BO295" s="116"/>
      <c r="BP295" s="116"/>
      <c r="BQ295" s="116"/>
      <c r="BR295" s="116"/>
      <c r="BS295" s="116"/>
      <c r="BT295" s="111"/>
      <c r="BU295" s="113"/>
      <c r="BV295" s="3"/>
      <c r="BW295" s="3"/>
      <c r="BX295" s="3"/>
      <c r="BY295" s="3"/>
      <c r="BZ295" s="3"/>
      <c r="CA295" s="3"/>
      <c r="CB295" s="3"/>
      <c r="CC295" s="3"/>
      <c r="CD295" s="3"/>
      <c r="CE295" s="3"/>
      <c r="CF295" s="3"/>
      <c r="CG295" s="3"/>
    </row>
    <row r="296" spans="1:85" ht="14.25" customHeight="1" thickTop="1" thickBot="1" x14ac:dyDescent="0.3">
      <c r="A296" s="2">
        <v>1871</v>
      </c>
      <c r="B296" s="2" t="s">
        <v>105</v>
      </c>
      <c r="C296" s="2"/>
      <c r="D296" s="2"/>
      <c r="E296" s="2" t="s">
        <v>106</v>
      </c>
      <c r="F296" s="62" t="s">
        <v>243</v>
      </c>
      <c r="G296" s="2" t="s">
        <v>108</v>
      </c>
      <c r="H296" s="2" t="s">
        <v>109</v>
      </c>
      <c r="I296" s="2" t="s">
        <v>110</v>
      </c>
      <c r="J296" s="2" t="s">
        <v>111</v>
      </c>
      <c r="K296" s="2" t="s">
        <v>112</v>
      </c>
      <c r="L296" s="2"/>
      <c r="M296" s="63" t="s">
        <v>113</v>
      </c>
      <c r="N296" s="63" t="s">
        <v>114</v>
      </c>
      <c r="O296" s="64" t="s">
        <v>115</v>
      </c>
      <c r="P296" s="2" t="s">
        <v>38</v>
      </c>
      <c r="Q296" s="2">
        <v>72</v>
      </c>
      <c r="R296" s="2" t="s">
        <v>116</v>
      </c>
      <c r="S296" s="2" t="s">
        <v>47</v>
      </c>
      <c r="T296" s="2"/>
      <c r="U296" s="2" t="s">
        <v>511</v>
      </c>
      <c r="V296" s="2" t="s">
        <v>20</v>
      </c>
      <c r="W296" s="2">
        <f>VLOOKUP(V296,Tables!$M$4:$N$7,2,FALSE)</f>
        <v>1</v>
      </c>
      <c r="X296" s="2">
        <f>U296*W296</f>
        <v>93</v>
      </c>
      <c r="Y296" s="2"/>
      <c r="Z296" s="2" t="str">
        <f>P296</f>
        <v>EC50</v>
      </c>
      <c r="AA296" s="2">
        <f>VLOOKUP(Z296,Tables!C$5:D$21,2,FALSE)</f>
        <v>5</v>
      </c>
      <c r="AB296" s="2">
        <f>X296/AA296</f>
        <v>18.600000000000001</v>
      </c>
      <c r="AC296" s="2" t="str">
        <f>S296</f>
        <v>Chronic</v>
      </c>
      <c r="AD296" s="2">
        <f>VLOOKUP(AC296,Tables!C$24:D$25,2,FALSE)</f>
        <v>1</v>
      </c>
      <c r="AE296" s="2">
        <f>AB296/AD296</f>
        <v>18.600000000000001</v>
      </c>
      <c r="AF296" s="7"/>
      <c r="AG296" s="8" t="str">
        <f>F296</f>
        <v>Navicula incerta</v>
      </c>
      <c r="AH296" s="2" t="str">
        <f>P296</f>
        <v>EC50</v>
      </c>
      <c r="AI296" s="2" t="str">
        <f>S296</f>
        <v>Chronic</v>
      </c>
      <c r="AJ296" s="2"/>
      <c r="AK296" s="2">
        <f>VLOOKUP(SUM(AA296,AD296),Tables!J$5:K$10,2,FALSE)</f>
        <v>2</v>
      </c>
      <c r="AL296" s="65" t="str">
        <f>IF(AK296=MIN($AK$296),"YES!!!","Reject")</f>
        <v>YES!!!</v>
      </c>
      <c r="AM296" s="3" t="str">
        <f>O296</f>
        <v>Biomass Yield, Growth Rate, AUC</v>
      </c>
      <c r="AN296" s="2" t="s">
        <v>118</v>
      </c>
      <c r="AO296" s="2" t="str">
        <f>CONCATENATE(Q296," ",R296)</f>
        <v>72 Hour</v>
      </c>
      <c r="AP296" s="2" t="s">
        <v>119</v>
      </c>
      <c r="AQ296" s="2"/>
      <c r="AR296" s="2">
        <f>AE296</f>
        <v>18.600000000000001</v>
      </c>
      <c r="AS296" s="2">
        <f>GEOMEAN(AR296)</f>
        <v>18.600000000000001</v>
      </c>
      <c r="AT296" s="3">
        <f t="shared" ref="AT296:AU296" si="612">MIN(AS296)</f>
        <v>18.600000000000001</v>
      </c>
      <c r="AU296" s="3">
        <f t="shared" si="612"/>
        <v>18.600000000000001</v>
      </c>
      <c r="AV296" s="66" t="s">
        <v>120</v>
      </c>
      <c r="AW296" s="2"/>
      <c r="AX296" s="2"/>
      <c r="AY296" s="2"/>
      <c r="AZ296" s="2" t="str">
        <f>I296</f>
        <v>Microalgae</v>
      </c>
      <c r="BA296" s="67" t="str">
        <f t="shared" ref="BA296:BC296" si="613">F296</f>
        <v>Navicula incerta</v>
      </c>
      <c r="BB296" s="2" t="str">
        <f t="shared" si="613"/>
        <v>Bacillariophyta</v>
      </c>
      <c r="BC296" s="2" t="str">
        <f t="shared" si="613"/>
        <v>Bacillariophyceae</v>
      </c>
      <c r="BD296" s="2" t="str">
        <f>J296</f>
        <v>Phototroph</v>
      </c>
      <c r="BE296" s="2">
        <f>AK296</f>
        <v>2</v>
      </c>
      <c r="BF296" s="2">
        <f>AU296</f>
        <v>18.600000000000001</v>
      </c>
      <c r="BG296" s="66" t="s">
        <v>120</v>
      </c>
      <c r="BH296" s="66" t="s">
        <v>120</v>
      </c>
      <c r="BI296" s="88"/>
      <c r="BJ296" s="88"/>
      <c r="BK296" s="2"/>
      <c r="BL296" s="111"/>
      <c r="BM296" s="115"/>
      <c r="BN296" s="111"/>
      <c r="BO296" s="111"/>
      <c r="BP296" s="111"/>
      <c r="BQ296" s="111"/>
      <c r="BR296" s="111"/>
      <c r="BS296" s="111"/>
      <c r="BT296" s="111"/>
      <c r="BU296" s="113"/>
      <c r="BV296" s="3"/>
      <c r="BW296" s="3"/>
      <c r="BX296" s="3"/>
      <c r="BY296" s="3"/>
      <c r="BZ296" s="3"/>
      <c r="CA296" s="3"/>
      <c r="CB296" s="3"/>
      <c r="CC296" s="3"/>
      <c r="CD296" s="3"/>
      <c r="CE296" s="3"/>
      <c r="CF296" s="3"/>
      <c r="CG296" s="3"/>
    </row>
    <row r="297" spans="1:85" ht="14.25" customHeight="1" thickTop="1" thickBot="1" x14ac:dyDescent="0.3">
      <c r="A297" s="7"/>
      <c r="B297" s="7"/>
      <c r="C297" s="7"/>
      <c r="D297" s="70"/>
      <c r="E297" s="7"/>
      <c r="F297" s="71"/>
      <c r="G297" s="7"/>
      <c r="H297" s="7"/>
      <c r="I297" s="7"/>
      <c r="J297" s="7"/>
      <c r="K297" s="7"/>
      <c r="L297" s="7"/>
      <c r="M297" s="72"/>
      <c r="N297" s="72"/>
      <c r="O297" s="7"/>
      <c r="P297" s="7"/>
      <c r="Q297" s="7"/>
      <c r="R297" s="7"/>
      <c r="S297" s="7"/>
      <c r="T297" s="73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4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  <c r="AV297" s="72"/>
      <c r="AW297" s="75"/>
      <c r="AX297" s="75"/>
      <c r="AY297" s="75"/>
      <c r="AZ297" s="76"/>
      <c r="BA297" s="77"/>
      <c r="BB297" s="7"/>
      <c r="BC297" s="7"/>
      <c r="BD297" s="7"/>
      <c r="BE297" s="7"/>
      <c r="BF297" s="7"/>
      <c r="BG297" s="7"/>
      <c r="BH297" s="7"/>
      <c r="BI297" s="88"/>
      <c r="BJ297" s="88"/>
      <c r="BK297" s="2"/>
      <c r="BL297" s="111"/>
      <c r="BM297" s="115"/>
      <c r="BN297" s="111"/>
      <c r="BO297" s="111"/>
      <c r="BP297" s="111"/>
      <c r="BQ297" s="111"/>
      <c r="BR297" s="111"/>
      <c r="BS297" s="111"/>
      <c r="BT297" s="111"/>
      <c r="BU297" s="113"/>
      <c r="BV297" s="3"/>
      <c r="BW297" s="3"/>
      <c r="BX297" s="3"/>
      <c r="BY297" s="3"/>
      <c r="BZ297" s="3"/>
      <c r="CA297" s="3"/>
      <c r="CB297" s="3"/>
      <c r="CC297" s="3"/>
      <c r="CD297" s="3"/>
      <c r="CE297" s="3"/>
      <c r="CF297" s="3"/>
      <c r="CG297" s="3"/>
    </row>
    <row r="298" spans="1:85" ht="14.25" customHeight="1" thickTop="1" thickBot="1" x14ac:dyDescent="0.3">
      <c r="A298" s="2" t="s">
        <v>639</v>
      </c>
      <c r="B298" s="5" t="s">
        <v>640</v>
      </c>
      <c r="C298" s="2"/>
      <c r="D298" s="2"/>
      <c r="E298" s="2" t="s">
        <v>121</v>
      </c>
      <c r="F298" s="62" t="s">
        <v>642</v>
      </c>
      <c r="G298" s="2" t="s">
        <v>108</v>
      </c>
      <c r="H298" s="2" t="s">
        <v>109</v>
      </c>
      <c r="I298" s="2" t="s">
        <v>110</v>
      </c>
      <c r="J298" s="2" t="s">
        <v>111</v>
      </c>
      <c r="K298" s="2" t="s">
        <v>112</v>
      </c>
      <c r="L298" s="2"/>
      <c r="M298" s="63" t="s">
        <v>113</v>
      </c>
      <c r="N298" s="63" t="s">
        <v>114</v>
      </c>
      <c r="O298" s="64" t="s">
        <v>115</v>
      </c>
      <c r="P298" s="2" t="s">
        <v>38</v>
      </c>
      <c r="Q298" s="2">
        <v>72</v>
      </c>
      <c r="R298" s="2" t="s">
        <v>116</v>
      </c>
      <c r="S298" s="2" t="s">
        <v>47</v>
      </c>
      <c r="T298" s="2"/>
      <c r="U298" s="2">
        <v>11.1</v>
      </c>
      <c r="V298" s="2" t="s">
        <v>20</v>
      </c>
      <c r="W298" s="2">
        <f>VLOOKUP(V298,Tables!$M$4:$N$7,2,FALSE)</f>
        <v>1</v>
      </c>
      <c r="X298" s="2">
        <f>U298*W298</f>
        <v>11.1</v>
      </c>
      <c r="Y298" s="2"/>
      <c r="Z298" s="2" t="str">
        <f>P298</f>
        <v>EC50</v>
      </c>
      <c r="AA298" s="2">
        <f>VLOOKUP(Z298,Tables!C$5:D$21,2,FALSE)</f>
        <v>5</v>
      </c>
      <c r="AB298" s="2">
        <f>X298/AA298</f>
        <v>2.2199999999999998</v>
      </c>
      <c r="AC298" s="2" t="str">
        <f>S298</f>
        <v>Chronic</v>
      </c>
      <c r="AD298" s="2">
        <f>VLOOKUP(AC298,Tables!C$24:D$25,2,FALSE)</f>
        <v>1</v>
      </c>
      <c r="AE298" s="2">
        <f>AB298/AD298</f>
        <v>2.2199999999999998</v>
      </c>
      <c r="AF298" s="7"/>
      <c r="AG298" s="8" t="str">
        <f>F298</f>
        <v>Navicula pelliculosa</v>
      </c>
      <c r="AH298" s="2" t="str">
        <f>P298</f>
        <v>EC50</v>
      </c>
      <c r="AI298" s="2" t="str">
        <f>S298</f>
        <v>Chronic</v>
      </c>
      <c r="AJ298" s="2"/>
      <c r="AK298" s="2">
        <f>VLOOKUP(SUM(AA298,AD298),Tables!J$5:K$10,2,FALSE)</f>
        <v>2</v>
      </c>
      <c r="AL298" s="65" t="str">
        <f>IF(AK298=MIN($AK$298:$AK$299),"YES!!!","Reject")</f>
        <v>Reject</v>
      </c>
      <c r="AM298" s="3"/>
      <c r="AN298" s="2"/>
      <c r="AO298" s="2"/>
      <c r="AP298" s="2"/>
      <c r="AQ298" s="2"/>
      <c r="AR298" s="2"/>
      <c r="AS298" s="2"/>
      <c r="AT298" s="3"/>
      <c r="AU298" s="3"/>
      <c r="AV298" s="66" t="s">
        <v>120</v>
      </c>
      <c r="AW298" s="2"/>
      <c r="AX298" s="2"/>
      <c r="AY298" s="2"/>
      <c r="AZ298" s="2"/>
      <c r="BA298" s="67"/>
      <c r="BB298" s="2"/>
      <c r="BC298" s="2"/>
      <c r="BD298" s="2"/>
      <c r="BE298" s="2"/>
      <c r="BF298" s="2"/>
      <c r="BG298" s="2"/>
      <c r="BH298" s="2"/>
      <c r="BI298" s="88"/>
      <c r="BJ298" s="88"/>
      <c r="BK298" s="2"/>
      <c r="BL298" s="116"/>
      <c r="BM298" s="117"/>
      <c r="BN298" s="116"/>
      <c r="BO298" s="116"/>
      <c r="BP298" s="116"/>
      <c r="BQ298" s="116"/>
      <c r="BR298" s="116"/>
      <c r="BS298" s="116"/>
      <c r="BT298" s="111"/>
      <c r="BU298" s="113"/>
      <c r="BV298" s="3"/>
      <c r="BW298" s="3"/>
      <c r="BX298" s="3"/>
      <c r="BY298" s="3"/>
      <c r="BZ298" s="3"/>
      <c r="CA298" s="3"/>
      <c r="CB298" s="3"/>
      <c r="CC298" s="3"/>
      <c r="CD298" s="3"/>
      <c r="CE298" s="3"/>
      <c r="CF298" s="3"/>
      <c r="CG298" s="3"/>
    </row>
    <row r="299" spans="1:85" ht="14.25" customHeight="1" thickTop="1" thickBot="1" x14ac:dyDescent="0.3">
      <c r="A299" s="2" t="s">
        <v>639</v>
      </c>
      <c r="B299" s="5" t="s">
        <v>640</v>
      </c>
      <c r="C299" s="2"/>
      <c r="D299" s="2"/>
      <c r="E299" s="2" t="s">
        <v>121</v>
      </c>
      <c r="F299" s="62" t="s">
        <v>642</v>
      </c>
      <c r="G299" s="2" t="s">
        <v>108</v>
      </c>
      <c r="H299" s="2" t="s">
        <v>109</v>
      </c>
      <c r="I299" s="2" t="s">
        <v>110</v>
      </c>
      <c r="J299" s="2" t="s">
        <v>111</v>
      </c>
      <c r="K299" s="2" t="s">
        <v>112</v>
      </c>
      <c r="L299" s="2"/>
      <c r="M299" s="63" t="s">
        <v>113</v>
      </c>
      <c r="N299" s="63" t="s">
        <v>114</v>
      </c>
      <c r="O299" s="64" t="s">
        <v>115</v>
      </c>
      <c r="P299" s="2" t="s">
        <v>24</v>
      </c>
      <c r="Q299" s="2">
        <v>72</v>
      </c>
      <c r="R299" s="2" t="s">
        <v>116</v>
      </c>
      <c r="S299" s="2" t="s">
        <v>47</v>
      </c>
      <c r="T299" s="2"/>
      <c r="U299" s="2">
        <v>9.17</v>
      </c>
      <c r="V299" s="2" t="s">
        <v>20</v>
      </c>
      <c r="W299" s="2">
        <f>VLOOKUP(V299,Tables!$M$4:$N$7,2,FALSE)</f>
        <v>1</v>
      </c>
      <c r="X299" s="2">
        <f>U299*W299</f>
        <v>9.17</v>
      </c>
      <c r="Y299" s="2"/>
      <c r="Z299" s="2" t="str">
        <f>P299</f>
        <v>NOEL</v>
      </c>
      <c r="AA299" s="2">
        <f>VLOOKUP(Z299,Tables!C$5:D$21,2,FALSE)</f>
        <v>1</v>
      </c>
      <c r="AB299" s="2">
        <f>X299/AA299</f>
        <v>9.17</v>
      </c>
      <c r="AC299" s="2" t="str">
        <f>S299</f>
        <v>Chronic</v>
      </c>
      <c r="AD299" s="2">
        <f>VLOOKUP(AC299,Tables!C$24:D$25,2,FALSE)</f>
        <v>1</v>
      </c>
      <c r="AE299" s="2">
        <f>AB299/AD299</f>
        <v>9.17</v>
      </c>
      <c r="AF299" s="7"/>
      <c r="AG299" s="8" t="str">
        <f>F299</f>
        <v>Navicula pelliculosa</v>
      </c>
      <c r="AH299" s="2" t="str">
        <f>P299</f>
        <v>NOEL</v>
      </c>
      <c r="AI299" s="2" t="str">
        <f>S299</f>
        <v>Chronic</v>
      </c>
      <c r="AJ299" s="2"/>
      <c r="AK299" s="2">
        <f>VLOOKUP(SUM(AA299,AD299),Tables!J$5:K$10,2,FALSE)</f>
        <v>1</v>
      </c>
      <c r="AL299" s="65" t="str">
        <f>IF(AK299=MIN($AK$298:$AK$299),"YES!!!","Reject")</f>
        <v>YES!!!</v>
      </c>
      <c r="AM299" s="3" t="str">
        <f>O299</f>
        <v>Biomass Yield, Growth Rate, AUC</v>
      </c>
      <c r="AN299" s="2" t="s">
        <v>118</v>
      </c>
      <c r="AO299" s="2" t="str">
        <f>CONCATENATE(Q299," ",R299)</f>
        <v>72 Hour</v>
      </c>
      <c r="AP299" s="2" t="s">
        <v>119</v>
      </c>
      <c r="AQ299" s="2"/>
      <c r="AR299" s="2">
        <f>AE299</f>
        <v>9.17</v>
      </c>
      <c r="AS299" s="2">
        <f>GEOMEAN(AR299)</f>
        <v>9.17</v>
      </c>
      <c r="AT299" s="3">
        <f t="shared" ref="AT299" si="614">MIN(AS299)</f>
        <v>9.17</v>
      </c>
      <c r="AU299" s="3">
        <f t="shared" ref="AU299" si="615">MIN(AT299)</f>
        <v>9.17</v>
      </c>
      <c r="AV299" s="66" t="s">
        <v>120</v>
      </c>
      <c r="AW299" s="2"/>
      <c r="AX299" s="2"/>
      <c r="AY299" s="2"/>
      <c r="AZ299" s="2" t="str">
        <f>I299</f>
        <v>Microalgae</v>
      </c>
      <c r="BA299" s="67" t="str">
        <f t="shared" ref="BA299" si="616">F299</f>
        <v>Navicula pelliculosa</v>
      </c>
      <c r="BB299" s="2" t="str">
        <f t="shared" ref="BB299" si="617">G299</f>
        <v>Bacillariophyta</v>
      </c>
      <c r="BC299" s="2" t="str">
        <f t="shared" ref="BC299" si="618">H299</f>
        <v>Bacillariophyceae</v>
      </c>
      <c r="BD299" s="2" t="str">
        <f>J299</f>
        <v>Phototroph</v>
      </c>
      <c r="BE299" s="2">
        <f>AK299</f>
        <v>1</v>
      </c>
      <c r="BF299" s="2">
        <f>AU299</f>
        <v>9.17</v>
      </c>
      <c r="BG299" s="66" t="s">
        <v>120</v>
      </c>
      <c r="BH299" s="66" t="s">
        <v>120</v>
      </c>
      <c r="BI299" s="88"/>
      <c r="BJ299" s="2"/>
      <c r="BK299" s="2"/>
      <c r="BL299" s="111"/>
      <c r="BM299" s="115"/>
      <c r="BN299" s="111"/>
      <c r="BO299" s="111"/>
      <c r="BP299" s="111"/>
      <c r="BQ299" s="111"/>
      <c r="BR299" s="111"/>
      <c r="BS299" s="111"/>
      <c r="BT299" s="111"/>
      <c r="BU299" s="113"/>
      <c r="BV299" s="3"/>
      <c r="BW299" s="3"/>
      <c r="BX299" s="3"/>
      <c r="BY299" s="3"/>
      <c r="BZ299" s="3"/>
      <c r="CA299" s="3"/>
      <c r="CB299" s="3"/>
      <c r="CC299" s="3"/>
      <c r="CD299" s="3"/>
      <c r="CE299" s="3"/>
      <c r="CF299" s="3"/>
      <c r="CG299" s="3"/>
    </row>
    <row r="300" spans="1:85" ht="14.25" customHeight="1" thickTop="1" thickBot="1" x14ac:dyDescent="0.3">
      <c r="A300" s="7"/>
      <c r="B300" s="7"/>
      <c r="C300" s="7"/>
      <c r="D300" s="70"/>
      <c r="E300" s="7"/>
      <c r="F300" s="71"/>
      <c r="G300" s="7"/>
      <c r="H300" s="7"/>
      <c r="I300" s="7"/>
      <c r="J300" s="7"/>
      <c r="K300" s="7"/>
      <c r="L300" s="7"/>
      <c r="M300" s="72"/>
      <c r="N300" s="72"/>
      <c r="O300" s="7"/>
      <c r="P300" s="7"/>
      <c r="Q300" s="7"/>
      <c r="R300" s="7"/>
      <c r="S300" s="7"/>
      <c r="T300" s="73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4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2"/>
      <c r="AW300" s="75"/>
      <c r="AX300" s="75"/>
      <c r="AY300" s="75"/>
      <c r="AZ300" s="76"/>
      <c r="BA300" s="77"/>
      <c r="BB300" s="7"/>
      <c r="BC300" s="7"/>
      <c r="BD300" s="7"/>
      <c r="BE300" s="7"/>
      <c r="BF300" s="7"/>
      <c r="BG300" s="7"/>
      <c r="BH300" s="7"/>
      <c r="BI300" s="88"/>
      <c r="BJ300" s="2"/>
      <c r="BK300" s="2"/>
      <c r="BL300" s="116"/>
      <c r="BM300" s="117"/>
      <c r="BN300" s="116"/>
      <c r="BO300" s="116"/>
      <c r="BP300" s="116"/>
      <c r="BQ300" s="116"/>
      <c r="BR300" s="116"/>
      <c r="BS300" s="116"/>
      <c r="BT300" s="111"/>
      <c r="BU300" s="113"/>
      <c r="BV300" s="3"/>
      <c r="BW300" s="3"/>
      <c r="BX300" s="3"/>
      <c r="BY300" s="3"/>
      <c r="BZ300" s="3"/>
      <c r="CA300" s="3"/>
      <c r="CB300" s="3"/>
      <c r="CC300" s="3"/>
      <c r="CD300" s="3"/>
      <c r="CE300" s="3"/>
      <c r="CF300" s="3"/>
      <c r="CG300" s="3"/>
    </row>
    <row r="301" spans="1:85" ht="14.25" customHeight="1" thickTop="1" thickBot="1" x14ac:dyDescent="0.3">
      <c r="A301" s="2" t="s">
        <v>639</v>
      </c>
      <c r="B301" s="5" t="s">
        <v>640</v>
      </c>
      <c r="C301" s="2"/>
      <c r="D301" s="2"/>
      <c r="E301" s="2" t="s">
        <v>121</v>
      </c>
      <c r="F301" s="62" t="s">
        <v>644</v>
      </c>
      <c r="G301" s="2" t="s">
        <v>179</v>
      </c>
      <c r="H301" s="2" t="s">
        <v>197</v>
      </c>
      <c r="I301" s="2" t="s">
        <v>110</v>
      </c>
      <c r="J301" s="2" t="s">
        <v>111</v>
      </c>
      <c r="K301" s="2" t="s">
        <v>112</v>
      </c>
      <c r="L301" s="2"/>
      <c r="M301" s="63" t="s">
        <v>113</v>
      </c>
      <c r="N301" s="63" t="s">
        <v>114</v>
      </c>
      <c r="O301" s="64" t="s">
        <v>115</v>
      </c>
      <c r="P301" s="2" t="s">
        <v>38</v>
      </c>
      <c r="Q301" s="2">
        <v>72</v>
      </c>
      <c r="R301" s="2" t="s">
        <v>116</v>
      </c>
      <c r="S301" s="2" t="s">
        <v>47</v>
      </c>
      <c r="T301" s="2"/>
      <c r="U301" s="2">
        <v>28</v>
      </c>
      <c r="V301" s="2" t="s">
        <v>20</v>
      </c>
      <c r="W301" s="2">
        <f>VLOOKUP(V301,Tables!$M$4:$N$7,2,FALSE)</f>
        <v>1</v>
      </c>
      <c r="X301" s="2">
        <f>U301*W301</f>
        <v>28</v>
      </c>
      <c r="Y301" s="2"/>
      <c r="Z301" s="2" t="str">
        <f>P301</f>
        <v>EC50</v>
      </c>
      <c r="AA301" s="2">
        <f>VLOOKUP(Z301,Tables!C$5:D$21,2,FALSE)</f>
        <v>5</v>
      </c>
      <c r="AB301" s="2">
        <f>X301/AA301</f>
        <v>5.6</v>
      </c>
      <c r="AC301" s="2" t="str">
        <f>S301</f>
        <v>Chronic</v>
      </c>
      <c r="AD301" s="2">
        <f>VLOOKUP(AC301,Tables!C$24:D$25,2,FALSE)</f>
        <v>1</v>
      </c>
      <c r="AE301" s="2">
        <f>AB301/AD301</f>
        <v>5.6</v>
      </c>
      <c r="AF301" s="7"/>
      <c r="AG301" s="8" t="str">
        <f>F301</f>
        <v>Neochloris sp.</v>
      </c>
      <c r="AH301" s="2" t="str">
        <f>P301</f>
        <v>EC50</v>
      </c>
      <c r="AI301" s="2" t="str">
        <f>S301</f>
        <v>Chronic</v>
      </c>
      <c r="AJ301" s="2"/>
      <c r="AK301" s="2">
        <f>VLOOKUP(SUM(AA301,AD301),Tables!J$5:K$10,2,FALSE)</f>
        <v>2</v>
      </c>
      <c r="AL301" s="65" t="str">
        <f>IF(AK301=MIN($AK$301),"YES!!!","Reject")</f>
        <v>YES!!!</v>
      </c>
      <c r="AM301" s="3" t="str">
        <f>O301</f>
        <v>Biomass Yield, Growth Rate, AUC</v>
      </c>
      <c r="AN301" s="2" t="s">
        <v>118</v>
      </c>
      <c r="AO301" s="2" t="str">
        <f>CONCATENATE(Q301," ",R301)</f>
        <v>72 Hour</v>
      </c>
      <c r="AP301" s="2" t="s">
        <v>119</v>
      </c>
      <c r="AQ301" s="2"/>
      <c r="AR301" s="2">
        <f>AE301</f>
        <v>5.6</v>
      </c>
      <c r="AS301" s="2">
        <f>GEOMEAN(AR301)</f>
        <v>5.6</v>
      </c>
      <c r="AT301" s="3">
        <f t="shared" ref="AT301" si="619">MIN(AS301)</f>
        <v>5.6</v>
      </c>
      <c r="AU301" s="3">
        <f t="shared" ref="AU301" si="620">MIN(AT301)</f>
        <v>5.6</v>
      </c>
      <c r="AV301" s="66" t="s">
        <v>120</v>
      </c>
      <c r="AW301" s="2"/>
      <c r="AX301" s="2"/>
      <c r="AY301" s="2"/>
      <c r="AZ301" s="2" t="str">
        <f>I301</f>
        <v>Microalgae</v>
      </c>
      <c r="BA301" s="67" t="str">
        <f t="shared" ref="BA301" si="621">F301</f>
        <v>Neochloris sp.</v>
      </c>
      <c r="BB301" s="2" t="str">
        <f t="shared" ref="BB301" si="622">G301</f>
        <v>Chlorophyta</v>
      </c>
      <c r="BC301" s="2" t="str">
        <f t="shared" ref="BC301" si="623">H301</f>
        <v>Chlorophyceae</v>
      </c>
      <c r="BD301" s="2" t="str">
        <f>J301</f>
        <v>Phototroph</v>
      </c>
      <c r="BE301" s="2">
        <f>AK301</f>
        <v>2</v>
      </c>
      <c r="BF301" s="2">
        <f>AU301</f>
        <v>5.6</v>
      </c>
      <c r="BG301" s="66" t="s">
        <v>120</v>
      </c>
      <c r="BH301" s="66" t="s">
        <v>120</v>
      </c>
      <c r="BI301" s="88"/>
      <c r="BJ301" s="75"/>
      <c r="BK301" s="2"/>
      <c r="BL301" s="116"/>
      <c r="BM301" s="117"/>
      <c r="BN301" s="116"/>
      <c r="BO301" s="116"/>
      <c r="BP301" s="116"/>
      <c r="BQ301" s="116"/>
      <c r="BR301" s="116"/>
      <c r="BS301" s="116"/>
      <c r="BT301" s="111"/>
      <c r="BU301" s="113"/>
      <c r="BV301" s="3"/>
      <c r="BW301" s="3"/>
      <c r="BX301" s="3"/>
      <c r="BY301" s="3"/>
      <c r="BZ301" s="3"/>
      <c r="CA301" s="3"/>
      <c r="CB301" s="3"/>
      <c r="CC301" s="3"/>
      <c r="CD301" s="3"/>
      <c r="CE301" s="3"/>
      <c r="CF301" s="3"/>
      <c r="CG301" s="3"/>
    </row>
    <row r="302" spans="1:85" ht="14.25" customHeight="1" thickTop="1" thickBot="1" x14ac:dyDescent="0.3">
      <c r="A302" s="7"/>
      <c r="B302" s="7"/>
      <c r="C302" s="7"/>
      <c r="D302" s="70"/>
      <c r="E302" s="7"/>
      <c r="F302" s="71"/>
      <c r="G302" s="7"/>
      <c r="H302" s="7"/>
      <c r="I302" s="7"/>
      <c r="J302" s="7"/>
      <c r="K302" s="7"/>
      <c r="L302" s="7"/>
      <c r="M302" s="72"/>
      <c r="N302" s="72"/>
      <c r="O302" s="7"/>
      <c r="P302" s="7"/>
      <c r="Q302" s="7"/>
      <c r="R302" s="7"/>
      <c r="S302" s="7"/>
      <c r="T302" s="73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4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V302" s="72"/>
      <c r="AW302" s="75"/>
      <c r="AX302" s="75"/>
      <c r="AY302" s="75"/>
      <c r="AZ302" s="76"/>
      <c r="BA302" s="77"/>
      <c r="BB302" s="7"/>
      <c r="BC302" s="7"/>
      <c r="BD302" s="7"/>
      <c r="BE302" s="7"/>
      <c r="BF302" s="7"/>
      <c r="BG302" s="7"/>
      <c r="BH302" s="7"/>
      <c r="BI302" s="2"/>
      <c r="BJ302" s="2"/>
      <c r="BK302" s="2"/>
      <c r="BL302" s="111"/>
      <c r="BM302" s="115"/>
      <c r="BN302" s="111"/>
      <c r="BO302" s="111"/>
      <c r="BP302" s="111"/>
      <c r="BQ302" s="111"/>
      <c r="BR302" s="111"/>
      <c r="BS302" s="111"/>
      <c r="BT302" s="111"/>
      <c r="BU302" s="113"/>
      <c r="BV302" s="3"/>
      <c r="BW302" s="3"/>
      <c r="BX302" s="3"/>
      <c r="BY302" s="3"/>
      <c r="BZ302" s="3"/>
      <c r="CA302" s="3"/>
      <c r="CB302" s="3"/>
      <c r="CC302" s="3"/>
      <c r="CD302" s="3"/>
      <c r="CE302" s="3"/>
      <c r="CF302" s="3"/>
      <c r="CG302" s="3"/>
    </row>
    <row r="303" spans="1:85" ht="14.25" customHeight="1" thickTop="1" thickBot="1" x14ac:dyDescent="0.3">
      <c r="A303" s="2">
        <v>673</v>
      </c>
      <c r="B303" s="2">
        <v>1268</v>
      </c>
      <c r="C303" s="2"/>
      <c r="D303" s="103" t="s">
        <v>147</v>
      </c>
      <c r="E303" s="2" t="s">
        <v>106</v>
      </c>
      <c r="F303" s="62" t="s">
        <v>512</v>
      </c>
      <c r="G303" s="2" t="s">
        <v>217</v>
      </c>
      <c r="H303" s="2" t="s">
        <v>218</v>
      </c>
      <c r="I303" s="2" t="s">
        <v>191</v>
      </c>
      <c r="J303" s="2" t="s">
        <v>111</v>
      </c>
      <c r="K303" s="2" t="s">
        <v>112</v>
      </c>
      <c r="L303" s="2"/>
      <c r="M303" s="82" t="s">
        <v>153</v>
      </c>
      <c r="N303" s="82" t="s">
        <v>176</v>
      </c>
      <c r="O303" s="83" t="s">
        <v>176</v>
      </c>
      <c r="P303" s="84" t="s">
        <v>14</v>
      </c>
      <c r="Q303" s="84">
        <v>1</v>
      </c>
      <c r="R303" s="84" t="s">
        <v>156</v>
      </c>
      <c r="S303" s="84" t="s">
        <v>48</v>
      </c>
      <c r="T303" s="2"/>
      <c r="U303" s="84">
        <v>2.9</v>
      </c>
      <c r="V303" s="84" t="s">
        <v>17</v>
      </c>
      <c r="W303" s="84">
        <f>VLOOKUP(V303,Tables!$M$4:$N$7,2,FALSE)</f>
        <v>1</v>
      </c>
      <c r="X303" s="84">
        <f t="shared" ref="X303:X304" si="624">U303*W303</f>
        <v>2.9</v>
      </c>
      <c r="Y303" s="84"/>
      <c r="Z303" s="84" t="str">
        <f t="shared" ref="Z303:Z304" si="625">P303</f>
        <v>EC10</v>
      </c>
      <c r="AA303" s="84">
        <f>VLOOKUP(Z303,Tables!C$5:D$21,2,FALSE)</f>
        <v>1</v>
      </c>
      <c r="AB303" s="84">
        <f t="shared" ref="AB303:AB304" si="626">X303/AA303</f>
        <v>2.9</v>
      </c>
      <c r="AC303" s="84" t="str">
        <f t="shared" ref="AC303:AC304" si="627">S303</f>
        <v>Acute</v>
      </c>
      <c r="AD303" s="84">
        <f>VLOOKUP(AC303,Tables!C$24:D$25,2,FALSE)</f>
        <v>2</v>
      </c>
      <c r="AE303" s="84">
        <f t="shared" ref="AE303:AE304" si="628">AB303/AD303</f>
        <v>1.45</v>
      </c>
      <c r="AF303" s="101"/>
      <c r="AG303" s="85" t="str">
        <f t="shared" ref="AG303:AG304" si="629">F303</f>
        <v>Neogoniolithon fosliei</v>
      </c>
      <c r="AH303" s="84" t="str">
        <f t="shared" ref="AH303:AH304" si="630">P303</f>
        <v>EC10</v>
      </c>
      <c r="AI303" s="84" t="str">
        <f t="shared" ref="AI303:AI304" si="631">S303</f>
        <v>Acute</v>
      </c>
      <c r="AJ303" s="84"/>
      <c r="AK303" s="84">
        <f>VLOOKUP(SUM(AA303,AD303),Tables!J$5:K$10,2,FALSE)</f>
        <v>3</v>
      </c>
      <c r="AL303" s="86" t="str">
        <f t="shared" ref="AL303:AL304" si="632">IF(AK303=MIN($AK$303:$AK$304),"YES!!!","Reject")</f>
        <v>YES!!!</v>
      </c>
      <c r="AM303" s="86"/>
      <c r="AN303" s="84"/>
      <c r="AO303" s="84"/>
      <c r="AP303" s="84"/>
      <c r="AQ303" s="84"/>
      <c r="AR303" s="84"/>
      <c r="AS303" s="84"/>
      <c r="AT303" s="86"/>
      <c r="AU303" s="86"/>
      <c r="AV303" s="66" t="s">
        <v>120</v>
      </c>
      <c r="AW303" s="2"/>
      <c r="AX303" s="2"/>
      <c r="AY303" s="2"/>
      <c r="AZ303" s="84"/>
      <c r="BA303" s="87"/>
      <c r="BB303" s="84"/>
      <c r="BC303" s="84"/>
      <c r="BD303" s="84"/>
      <c r="BE303" s="84"/>
      <c r="BF303" s="84"/>
      <c r="BG303" s="84"/>
      <c r="BH303" s="84"/>
      <c r="BI303" s="2"/>
      <c r="BJ303" s="2"/>
      <c r="BK303" s="2"/>
      <c r="BL303" s="116"/>
      <c r="BM303" s="117"/>
      <c r="BN303" s="116"/>
      <c r="BO303" s="116"/>
      <c r="BP303" s="116"/>
      <c r="BQ303" s="116"/>
      <c r="BR303" s="116"/>
      <c r="BS303" s="116"/>
      <c r="BT303" s="111"/>
      <c r="BU303" s="113"/>
      <c r="BV303" s="3"/>
      <c r="BW303" s="3"/>
      <c r="BX303" s="3"/>
      <c r="BY303" s="3"/>
      <c r="BZ303" s="3"/>
      <c r="CA303" s="3"/>
      <c r="CB303" s="3"/>
      <c r="CC303" s="3"/>
      <c r="CD303" s="3"/>
      <c r="CE303" s="3"/>
      <c r="CF303" s="3"/>
      <c r="CG303" s="3"/>
    </row>
    <row r="304" spans="1:85" ht="14.25" customHeight="1" thickTop="1" thickBot="1" x14ac:dyDescent="0.3">
      <c r="A304" s="2">
        <v>673</v>
      </c>
      <c r="B304" s="2">
        <v>1269</v>
      </c>
      <c r="C304" s="2"/>
      <c r="D304" s="104"/>
      <c r="E304" s="2" t="s">
        <v>106</v>
      </c>
      <c r="F304" s="62" t="s">
        <v>512</v>
      </c>
      <c r="G304" s="2" t="s">
        <v>217</v>
      </c>
      <c r="H304" s="2" t="s">
        <v>218</v>
      </c>
      <c r="I304" s="2" t="s">
        <v>191</v>
      </c>
      <c r="J304" s="2" t="s">
        <v>111</v>
      </c>
      <c r="K304" s="2" t="s">
        <v>112</v>
      </c>
      <c r="L304" s="2"/>
      <c r="M304" s="82" t="s">
        <v>153</v>
      </c>
      <c r="N304" s="82" t="s">
        <v>365</v>
      </c>
      <c r="O304" s="83" t="s">
        <v>176</v>
      </c>
      <c r="P304" s="84" t="s">
        <v>38</v>
      </c>
      <c r="Q304" s="84">
        <v>1</v>
      </c>
      <c r="R304" s="84" t="s">
        <v>156</v>
      </c>
      <c r="S304" s="84" t="s">
        <v>48</v>
      </c>
      <c r="T304" s="2"/>
      <c r="U304" s="84">
        <v>8.5</v>
      </c>
      <c r="V304" s="84" t="s">
        <v>17</v>
      </c>
      <c r="W304" s="84">
        <f>VLOOKUP(V304,Tables!$M$4:$N$7,2,FALSE)</f>
        <v>1</v>
      </c>
      <c r="X304" s="84">
        <f t="shared" si="624"/>
        <v>8.5</v>
      </c>
      <c r="Y304" s="84"/>
      <c r="Z304" s="84" t="str">
        <f t="shared" si="625"/>
        <v>EC50</v>
      </c>
      <c r="AA304" s="84">
        <f>VLOOKUP(Z304,Tables!C$5:D$21,2,FALSE)</f>
        <v>5</v>
      </c>
      <c r="AB304" s="84">
        <f t="shared" si="626"/>
        <v>1.7</v>
      </c>
      <c r="AC304" s="84" t="str">
        <f t="shared" si="627"/>
        <v>Acute</v>
      </c>
      <c r="AD304" s="84">
        <f>VLOOKUP(AC304,Tables!C$24:D$25,2,FALSE)</f>
        <v>2</v>
      </c>
      <c r="AE304" s="84">
        <f t="shared" si="628"/>
        <v>0.85</v>
      </c>
      <c r="AF304" s="101"/>
      <c r="AG304" s="85" t="str">
        <f t="shared" si="629"/>
        <v>Neogoniolithon fosliei</v>
      </c>
      <c r="AH304" s="84" t="str">
        <f t="shared" si="630"/>
        <v>EC50</v>
      </c>
      <c r="AI304" s="84" t="str">
        <f t="shared" si="631"/>
        <v>Acute</v>
      </c>
      <c r="AJ304" s="84"/>
      <c r="AK304" s="84">
        <f>VLOOKUP(SUM(AA304,AD304),Tables!J$5:K$10,2,FALSE)</f>
        <v>4</v>
      </c>
      <c r="AL304" s="86" t="str">
        <f t="shared" si="632"/>
        <v>Reject</v>
      </c>
      <c r="AM304" s="86"/>
      <c r="AN304" s="84"/>
      <c r="AO304" s="84"/>
      <c r="AP304" s="84"/>
      <c r="AQ304" s="84"/>
      <c r="AR304" s="84"/>
      <c r="AS304" s="84"/>
      <c r="AT304" s="86"/>
      <c r="AU304" s="84"/>
      <c r="AV304" s="66" t="s">
        <v>120</v>
      </c>
      <c r="AW304" s="2"/>
      <c r="AX304" s="2"/>
      <c r="AY304" s="2"/>
      <c r="AZ304" s="84"/>
      <c r="BA304" s="87"/>
      <c r="BB304" s="84"/>
      <c r="BC304" s="84"/>
      <c r="BD304" s="84"/>
      <c r="BE304" s="84"/>
      <c r="BF304" s="84"/>
      <c r="BG304" s="84"/>
      <c r="BH304" s="84"/>
      <c r="BI304" s="75"/>
      <c r="BJ304" s="2"/>
      <c r="BK304" s="2"/>
      <c r="BL304" s="111"/>
      <c r="BM304" s="115"/>
      <c r="BN304" s="111"/>
      <c r="BO304" s="111"/>
      <c r="BP304" s="111"/>
      <c r="BQ304" s="111"/>
      <c r="BR304" s="111"/>
      <c r="BS304" s="111"/>
      <c r="BT304" s="111"/>
      <c r="BU304" s="113"/>
      <c r="BV304" s="3"/>
      <c r="BW304" s="3"/>
      <c r="BX304" s="3"/>
      <c r="BY304" s="3"/>
      <c r="BZ304" s="3"/>
      <c r="CA304" s="3"/>
      <c r="CB304" s="3"/>
      <c r="CC304" s="3"/>
      <c r="CD304" s="3"/>
      <c r="CE304" s="3"/>
      <c r="CF304" s="3"/>
      <c r="CG304" s="3"/>
    </row>
    <row r="305" spans="1:85" ht="14.25" customHeight="1" thickTop="1" thickBot="1" x14ac:dyDescent="0.3">
      <c r="A305" s="7"/>
      <c r="B305" s="7"/>
      <c r="C305" s="7"/>
      <c r="D305" s="70"/>
      <c r="E305" s="7"/>
      <c r="F305" s="71"/>
      <c r="G305" s="7"/>
      <c r="H305" s="7"/>
      <c r="I305" s="7"/>
      <c r="J305" s="7"/>
      <c r="K305" s="7"/>
      <c r="L305" s="7"/>
      <c r="M305" s="72"/>
      <c r="N305" s="72"/>
      <c r="O305" s="7"/>
      <c r="P305" s="7"/>
      <c r="Q305" s="7"/>
      <c r="R305" s="7"/>
      <c r="S305" s="7"/>
      <c r="T305" s="73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4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7"/>
      <c r="AT305" s="7"/>
      <c r="AU305" s="7"/>
      <c r="AV305" s="72"/>
      <c r="AW305" s="75"/>
      <c r="AX305" s="75"/>
      <c r="AY305" s="75"/>
      <c r="AZ305" s="76"/>
      <c r="BA305" s="77"/>
      <c r="BB305" s="7"/>
      <c r="BC305" s="7"/>
      <c r="BD305" s="7"/>
      <c r="BE305" s="7"/>
      <c r="BF305" s="7"/>
      <c r="BG305" s="7"/>
      <c r="BH305" s="7"/>
      <c r="BI305" s="2"/>
      <c r="BJ305" s="2"/>
      <c r="BK305" s="2"/>
      <c r="BL305" s="111"/>
      <c r="BM305" s="115"/>
      <c r="BN305" s="111"/>
      <c r="BO305" s="111"/>
      <c r="BP305" s="111"/>
      <c r="BQ305" s="111"/>
      <c r="BR305" s="111"/>
      <c r="BS305" s="111"/>
      <c r="BT305" s="111"/>
      <c r="BU305" s="113"/>
      <c r="BV305" s="3"/>
      <c r="BW305" s="3"/>
      <c r="BX305" s="3"/>
      <c r="BY305" s="3"/>
      <c r="BZ305" s="3"/>
      <c r="CA305" s="3"/>
      <c r="CB305" s="3"/>
      <c r="CC305" s="3"/>
      <c r="CD305" s="3"/>
      <c r="CE305" s="3"/>
      <c r="CF305" s="3"/>
      <c r="CG305" s="3"/>
    </row>
    <row r="306" spans="1:85" ht="14.25" customHeight="1" thickTop="1" thickBot="1" x14ac:dyDescent="0.3">
      <c r="A306" s="2">
        <v>682</v>
      </c>
      <c r="B306" s="2">
        <v>1855</v>
      </c>
      <c r="C306" s="2"/>
      <c r="D306" s="2"/>
      <c r="E306" s="2" t="s">
        <v>106</v>
      </c>
      <c r="F306" s="62" t="s">
        <v>178</v>
      </c>
      <c r="G306" s="2" t="s">
        <v>179</v>
      </c>
      <c r="H306" s="2" t="s">
        <v>180</v>
      </c>
      <c r="I306" s="2" t="s">
        <v>110</v>
      </c>
      <c r="J306" s="2" t="s">
        <v>111</v>
      </c>
      <c r="K306" s="2" t="s">
        <v>112</v>
      </c>
      <c r="L306" s="2"/>
      <c r="M306" s="63" t="s">
        <v>223</v>
      </c>
      <c r="N306" s="63" t="s">
        <v>513</v>
      </c>
      <c r="O306" s="64" t="s">
        <v>263</v>
      </c>
      <c r="P306" s="2" t="s">
        <v>38</v>
      </c>
      <c r="Q306" s="2">
        <v>3</v>
      </c>
      <c r="R306" s="2" t="s">
        <v>156</v>
      </c>
      <c r="S306" s="2" t="s">
        <v>47</v>
      </c>
      <c r="T306" s="2"/>
      <c r="U306" s="2">
        <v>5.8</v>
      </c>
      <c r="V306" s="2" t="s">
        <v>17</v>
      </c>
      <c r="W306" s="2">
        <f>VLOOKUP(V306,Tables!$M$4:$N$7,2,FALSE)</f>
        <v>1</v>
      </c>
      <c r="X306" s="2">
        <f t="shared" ref="X306:X311" si="633">U306*W306</f>
        <v>5.8</v>
      </c>
      <c r="Y306" s="2"/>
      <c r="Z306" s="2" t="str">
        <f t="shared" ref="Z306:Z311" si="634">P306</f>
        <v>EC50</v>
      </c>
      <c r="AA306" s="2">
        <f>VLOOKUP(Z306,Tables!C$5:D$21,2,FALSE)</f>
        <v>5</v>
      </c>
      <c r="AB306" s="2">
        <f t="shared" ref="AB306:AB311" si="635">X306/AA306</f>
        <v>1.1599999999999999</v>
      </c>
      <c r="AC306" s="2" t="str">
        <f t="shared" ref="AC306:AC311" si="636">S306</f>
        <v>Chronic</v>
      </c>
      <c r="AD306" s="2">
        <f>VLOOKUP(AC306,Tables!C$24:D$25,2,FALSE)</f>
        <v>1</v>
      </c>
      <c r="AE306" s="2">
        <f t="shared" ref="AE306:AE311" si="637">AB306/AD306</f>
        <v>1.1599999999999999</v>
      </c>
      <c r="AF306" s="7"/>
      <c r="AG306" s="8" t="str">
        <f t="shared" ref="AG306:AG311" si="638">F306</f>
        <v>Nephroselmis pyriformis</v>
      </c>
      <c r="AH306" s="2" t="str">
        <f t="shared" ref="AH306:AH311" si="639">P306</f>
        <v>EC50</v>
      </c>
      <c r="AI306" s="2" t="str">
        <f t="shared" ref="AI306:AI311" si="640">S306</f>
        <v>Chronic</v>
      </c>
      <c r="AJ306" s="2"/>
      <c r="AK306" s="2">
        <f>VLOOKUP(SUM(AA306,AD306),Tables!J$5:K$10,2,FALSE)</f>
        <v>2</v>
      </c>
      <c r="AL306" s="65" t="str">
        <f t="shared" ref="AL306:AL311" si="641">IF(AK306=MIN($AK$306:$AK$311),"YES!!!","Reject")</f>
        <v>Reject</v>
      </c>
      <c r="AM306" s="3"/>
      <c r="AN306" s="2"/>
      <c r="AO306" s="2"/>
      <c r="AP306" s="2"/>
      <c r="AQ306" s="2"/>
      <c r="AR306" s="2"/>
      <c r="AS306" s="2"/>
      <c r="AT306" s="3"/>
      <c r="AU306" s="3"/>
      <c r="AV306" s="66" t="s">
        <v>120</v>
      </c>
      <c r="AW306" s="2"/>
      <c r="AX306" s="2"/>
      <c r="AY306" s="2"/>
      <c r="AZ306" s="2"/>
      <c r="BA306" s="67"/>
      <c r="BB306" s="2"/>
      <c r="BC306" s="2"/>
      <c r="BD306" s="2"/>
      <c r="BE306" s="2"/>
      <c r="BF306" s="2"/>
      <c r="BG306" s="2"/>
      <c r="BH306" s="2"/>
      <c r="BI306" s="2"/>
      <c r="BJ306" s="75"/>
      <c r="BK306" s="2"/>
      <c r="BL306" s="116"/>
      <c r="BM306" s="117"/>
      <c r="BN306" s="116"/>
      <c r="BO306" s="116"/>
      <c r="BP306" s="116"/>
      <c r="BQ306" s="116"/>
      <c r="BR306" s="116"/>
      <c r="BS306" s="116"/>
      <c r="BT306" s="111"/>
      <c r="BU306" s="113"/>
      <c r="BV306" s="3"/>
      <c r="BW306" s="3"/>
      <c r="BX306" s="3"/>
      <c r="BY306" s="3"/>
      <c r="BZ306" s="3"/>
      <c r="CA306" s="3"/>
      <c r="CB306" s="3"/>
      <c r="CC306" s="3"/>
      <c r="CD306" s="3"/>
      <c r="CE306" s="3"/>
      <c r="CF306" s="3"/>
      <c r="CG306" s="3"/>
    </row>
    <row r="307" spans="1:85" ht="14.25" customHeight="1" thickTop="1" thickBot="1" x14ac:dyDescent="0.3">
      <c r="A307" s="2">
        <v>682</v>
      </c>
      <c r="B307" s="2">
        <v>1856</v>
      </c>
      <c r="C307" s="2"/>
      <c r="D307" s="2"/>
      <c r="E307" s="2" t="s">
        <v>106</v>
      </c>
      <c r="F307" s="62" t="s">
        <v>178</v>
      </c>
      <c r="G307" s="2" t="s">
        <v>179</v>
      </c>
      <c r="H307" s="2" t="s">
        <v>180</v>
      </c>
      <c r="I307" s="2" t="s">
        <v>110</v>
      </c>
      <c r="J307" s="2" t="s">
        <v>111</v>
      </c>
      <c r="K307" s="2" t="s">
        <v>112</v>
      </c>
      <c r="L307" s="2"/>
      <c r="M307" s="63" t="s">
        <v>223</v>
      </c>
      <c r="N307" s="63" t="s">
        <v>513</v>
      </c>
      <c r="O307" s="64" t="s">
        <v>263</v>
      </c>
      <c r="P307" s="2" t="s">
        <v>14</v>
      </c>
      <c r="Q307" s="2">
        <v>3</v>
      </c>
      <c r="R307" s="2" t="s">
        <v>156</v>
      </c>
      <c r="S307" s="2" t="s">
        <v>47</v>
      </c>
      <c r="T307" s="2"/>
      <c r="U307" s="2">
        <v>2.2000000000000002</v>
      </c>
      <c r="V307" s="2" t="s">
        <v>17</v>
      </c>
      <c r="W307" s="2">
        <f>VLOOKUP(V307,Tables!$M$4:$N$7,2,FALSE)</f>
        <v>1</v>
      </c>
      <c r="X307" s="2">
        <f t="shared" si="633"/>
        <v>2.2000000000000002</v>
      </c>
      <c r="Y307" s="2"/>
      <c r="Z307" s="2" t="str">
        <f t="shared" si="634"/>
        <v>EC10</v>
      </c>
      <c r="AA307" s="2">
        <f>VLOOKUP(Z307,Tables!C$5:D$21,2,FALSE)</f>
        <v>1</v>
      </c>
      <c r="AB307" s="2">
        <f t="shared" si="635"/>
        <v>2.2000000000000002</v>
      </c>
      <c r="AC307" s="2" t="str">
        <f t="shared" si="636"/>
        <v>Chronic</v>
      </c>
      <c r="AD307" s="2">
        <f>VLOOKUP(AC307,Tables!C$24:D$25,2,FALSE)</f>
        <v>1</v>
      </c>
      <c r="AE307" s="2">
        <f t="shared" si="637"/>
        <v>2.2000000000000002</v>
      </c>
      <c r="AF307" s="7"/>
      <c r="AG307" s="8" t="str">
        <f t="shared" si="638"/>
        <v>Nephroselmis pyriformis</v>
      </c>
      <c r="AH307" s="2" t="str">
        <f t="shared" si="639"/>
        <v>EC10</v>
      </c>
      <c r="AI307" s="2" t="str">
        <f t="shared" si="640"/>
        <v>Chronic</v>
      </c>
      <c r="AJ307" s="2"/>
      <c r="AK307" s="2">
        <f>VLOOKUP(SUM(AA307,AD307),Tables!J$5:K$10,2,FALSE)</f>
        <v>1</v>
      </c>
      <c r="AL307" s="65" t="str">
        <f t="shared" si="641"/>
        <v>YES!!!</v>
      </c>
      <c r="AM307" s="3" t="str">
        <f>O307</f>
        <v>Abundance</v>
      </c>
      <c r="AN307" s="2" t="s">
        <v>118</v>
      </c>
      <c r="AO307" s="2" t="str">
        <f>CONCATENATE(Q307," ",R307)</f>
        <v>3 Day</v>
      </c>
      <c r="AP307" s="2" t="s">
        <v>119</v>
      </c>
      <c r="AQ307" s="2"/>
      <c r="AR307" s="2">
        <f>AE307</f>
        <v>2.2000000000000002</v>
      </c>
      <c r="AS307" s="2">
        <f>GEOMEAN(AR307)</f>
        <v>2.2000000000000002</v>
      </c>
      <c r="AT307" s="3">
        <f>MIN(AS307)</f>
        <v>2.2000000000000002</v>
      </c>
      <c r="AU307" s="3">
        <f>MIN(AT307,AT311)</f>
        <v>2.2000000000000002</v>
      </c>
      <c r="AV307" s="66" t="s">
        <v>120</v>
      </c>
      <c r="AW307" s="2"/>
      <c r="AX307" s="2"/>
      <c r="AY307" s="2"/>
      <c r="AZ307" s="2" t="str">
        <f>I307</f>
        <v>Microalgae</v>
      </c>
      <c r="BA307" s="67" t="str">
        <f t="shared" ref="BA307:BC307" si="642">F307</f>
        <v>Nephroselmis pyriformis</v>
      </c>
      <c r="BB307" s="2" t="str">
        <f t="shared" si="642"/>
        <v>Chlorophyta</v>
      </c>
      <c r="BC307" s="2" t="str">
        <f t="shared" si="642"/>
        <v>Nephrophyceae</v>
      </c>
      <c r="BD307" s="2" t="str">
        <f>J307</f>
        <v>Phototroph</v>
      </c>
      <c r="BE307" s="2">
        <f>AK307</f>
        <v>1</v>
      </c>
      <c r="BF307" s="2">
        <f>AU307</f>
        <v>2.2000000000000002</v>
      </c>
      <c r="BG307" s="66" t="s">
        <v>120</v>
      </c>
      <c r="BH307" s="66" t="s">
        <v>120</v>
      </c>
      <c r="BI307" s="2"/>
      <c r="BJ307" s="2"/>
      <c r="BK307" s="2"/>
      <c r="BL307" s="111"/>
      <c r="BM307" s="115"/>
      <c r="BN307" s="111"/>
      <c r="BO307" s="111"/>
      <c r="BP307" s="111"/>
      <c r="BQ307" s="111"/>
      <c r="BR307" s="111"/>
      <c r="BS307" s="111"/>
      <c r="BT307" s="111"/>
      <c r="BU307" s="113"/>
      <c r="BV307" s="3"/>
      <c r="BW307" s="3"/>
      <c r="BX307" s="3"/>
      <c r="BY307" s="3"/>
      <c r="BZ307" s="3"/>
      <c r="CA307" s="3"/>
      <c r="CB307" s="3"/>
      <c r="CC307" s="3"/>
      <c r="CD307" s="3"/>
      <c r="CE307" s="3"/>
      <c r="CF307" s="3"/>
      <c r="CG307" s="3"/>
    </row>
    <row r="308" spans="1:85" ht="14.25" customHeight="1" thickTop="1" thickBot="1" x14ac:dyDescent="0.3">
      <c r="A308" s="2">
        <v>682</v>
      </c>
      <c r="B308" s="2">
        <v>1857</v>
      </c>
      <c r="C308" s="2"/>
      <c r="D308" s="100" t="s">
        <v>147</v>
      </c>
      <c r="E308" s="2" t="s">
        <v>106</v>
      </c>
      <c r="F308" s="62" t="s">
        <v>178</v>
      </c>
      <c r="G308" s="2" t="s">
        <v>179</v>
      </c>
      <c r="H308" s="2" t="s">
        <v>180</v>
      </c>
      <c r="I308" s="2" t="s">
        <v>110</v>
      </c>
      <c r="J308" s="2" t="s">
        <v>111</v>
      </c>
      <c r="K308" s="2" t="s">
        <v>112</v>
      </c>
      <c r="L308" s="2"/>
      <c r="M308" s="82" t="s">
        <v>153</v>
      </c>
      <c r="N308" s="82" t="s">
        <v>154</v>
      </c>
      <c r="O308" s="83" t="s">
        <v>155</v>
      </c>
      <c r="P308" s="84" t="s">
        <v>38</v>
      </c>
      <c r="Q308" s="84">
        <v>3</v>
      </c>
      <c r="R308" s="84" t="s">
        <v>156</v>
      </c>
      <c r="S308" s="84" t="s">
        <v>47</v>
      </c>
      <c r="T308" s="2"/>
      <c r="U308" s="84">
        <v>5.9</v>
      </c>
      <c r="V308" s="84" t="s">
        <v>17</v>
      </c>
      <c r="W308" s="84">
        <f>VLOOKUP(V308,Tables!$M$4:$N$7,2,FALSE)</f>
        <v>1</v>
      </c>
      <c r="X308" s="84">
        <f t="shared" si="633"/>
        <v>5.9</v>
      </c>
      <c r="Y308" s="84"/>
      <c r="Z308" s="84" t="str">
        <f t="shared" si="634"/>
        <v>EC50</v>
      </c>
      <c r="AA308" s="84">
        <f>VLOOKUP(Z308,Tables!C$5:D$21,2,FALSE)</f>
        <v>5</v>
      </c>
      <c r="AB308" s="84">
        <f t="shared" si="635"/>
        <v>1.1800000000000002</v>
      </c>
      <c r="AC308" s="84" t="str">
        <f t="shared" si="636"/>
        <v>Chronic</v>
      </c>
      <c r="AD308" s="84">
        <f>VLOOKUP(AC308,Tables!C$24:D$25,2,FALSE)</f>
        <v>1</v>
      </c>
      <c r="AE308" s="84">
        <f t="shared" si="637"/>
        <v>1.1800000000000002</v>
      </c>
      <c r="AF308" s="101"/>
      <c r="AG308" s="85" t="str">
        <f t="shared" si="638"/>
        <v>Nephroselmis pyriformis</v>
      </c>
      <c r="AH308" s="84" t="str">
        <f t="shared" si="639"/>
        <v>EC50</v>
      </c>
      <c r="AI308" s="84" t="str">
        <f t="shared" si="640"/>
        <v>Chronic</v>
      </c>
      <c r="AJ308" s="84"/>
      <c r="AK308" s="84">
        <f>VLOOKUP(SUM(AA308,AD308),Tables!J$5:K$10,2,FALSE)</f>
        <v>2</v>
      </c>
      <c r="AL308" s="86" t="str">
        <f t="shared" si="641"/>
        <v>Reject</v>
      </c>
      <c r="AM308" s="86"/>
      <c r="AN308" s="84"/>
      <c r="AO308" s="84"/>
      <c r="AP308" s="84"/>
      <c r="AQ308" s="84"/>
      <c r="AR308" s="84"/>
      <c r="AS308" s="84"/>
      <c r="AT308" s="86"/>
      <c r="AU308" s="84"/>
      <c r="AV308" s="66" t="s">
        <v>120</v>
      </c>
      <c r="AW308" s="2"/>
      <c r="AX308" s="2"/>
      <c r="AY308" s="2"/>
      <c r="AZ308" s="84"/>
      <c r="BA308" s="87"/>
      <c r="BB308" s="84"/>
      <c r="BC308" s="84"/>
      <c r="BD308" s="84"/>
      <c r="BE308" s="84"/>
      <c r="BF308" s="84"/>
      <c r="BG308" s="84"/>
      <c r="BH308" s="84"/>
      <c r="BI308" s="2"/>
      <c r="BJ308" s="69"/>
      <c r="BK308" s="2"/>
      <c r="BL308" s="111"/>
      <c r="BM308" s="115"/>
      <c r="BN308" s="111"/>
      <c r="BO308" s="111"/>
      <c r="BP308" s="111"/>
      <c r="BQ308" s="111"/>
      <c r="BR308" s="111"/>
      <c r="BS308" s="111"/>
      <c r="BT308" s="111"/>
      <c r="BU308" s="113"/>
      <c r="BV308" s="3"/>
      <c r="BW308" s="3"/>
      <c r="BX308" s="3"/>
      <c r="BY308" s="3"/>
      <c r="BZ308" s="3"/>
      <c r="CA308" s="3"/>
      <c r="CB308" s="3"/>
      <c r="CC308" s="3"/>
      <c r="CD308" s="3"/>
      <c r="CE308" s="3"/>
      <c r="CF308" s="3"/>
      <c r="CG308" s="3"/>
    </row>
    <row r="309" spans="1:85" ht="14.25" customHeight="1" thickTop="1" thickBot="1" x14ac:dyDescent="0.3">
      <c r="A309" s="2">
        <v>682</v>
      </c>
      <c r="B309" s="2">
        <v>1858</v>
      </c>
      <c r="C309" s="2"/>
      <c r="D309" s="100"/>
      <c r="E309" s="2" t="s">
        <v>106</v>
      </c>
      <c r="F309" s="62" t="s">
        <v>178</v>
      </c>
      <c r="G309" s="2" t="s">
        <v>179</v>
      </c>
      <c r="H309" s="2" t="s">
        <v>180</v>
      </c>
      <c r="I309" s="2" t="s">
        <v>110</v>
      </c>
      <c r="J309" s="2" t="s">
        <v>111</v>
      </c>
      <c r="K309" s="2" t="s">
        <v>112</v>
      </c>
      <c r="L309" s="2"/>
      <c r="M309" s="82" t="s">
        <v>153</v>
      </c>
      <c r="N309" s="82" t="s">
        <v>154</v>
      </c>
      <c r="O309" s="83" t="s">
        <v>155</v>
      </c>
      <c r="P309" s="84" t="s">
        <v>14</v>
      </c>
      <c r="Q309" s="84">
        <v>3</v>
      </c>
      <c r="R309" s="84" t="s">
        <v>156</v>
      </c>
      <c r="S309" s="84" t="s">
        <v>47</v>
      </c>
      <c r="T309" s="2"/>
      <c r="U309" s="84">
        <v>1.1000000000000001</v>
      </c>
      <c r="V309" s="84" t="s">
        <v>17</v>
      </c>
      <c r="W309" s="84">
        <f>VLOOKUP(V309,Tables!$M$4:$N$7,2,FALSE)</f>
        <v>1</v>
      </c>
      <c r="X309" s="84">
        <f t="shared" si="633"/>
        <v>1.1000000000000001</v>
      </c>
      <c r="Y309" s="84"/>
      <c r="Z309" s="84" t="str">
        <f t="shared" si="634"/>
        <v>EC10</v>
      </c>
      <c r="AA309" s="84">
        <f>VLOOKUP(Z309,Tables!C$5:D$21,2,FALSE)</f>
        <v>1</v>
      </c>
      <c r="AB309" s="84">
        <f t="shared" si="635"/>
        <v>1.1000000000000001</v>
      </c>
      <c r="AC309" s="84" t="str">
        <f t="shared" si="636"/>
        <v>Chronic</v>
      </c>
      <c r="AD309" s="84">
        <f>VLOOKUP(AC309,Tables!C$24:D$25,2,FALSE)</f>
        <v>1</v>
      </c>
      <c r="AE309" s="84">
        <f t="shared" si="637"/>
        <v>1.1000000000000001</v>
      </c>
      <c r="AF309" s="101"/>
      <c r="AG309" s="85" t="str">
        <f t="shared" si="638"/>
        <v>Nephroselmis pyriformis</v>
      </c>
      <c r="AH309" s="84" t="str">
        <f t="shared" si="639"/>
        <v>EC10</v>
      </c>
      <c r="AI309" s="84" t="str">
        <f t="shared" si="640"/>
        <v>Chronic</v>
      </c>
      <c r="AJ309" s="84"/>
      <c r="AK309" s="84">
        <f>VLOOKUP(SUM(AA309,AD309),Tables!J$5:K$10,2,FALSE)</f>
        <v>1</v>
      </c>
      <c r="AL309" s="86" t="str">
        <f t="shared" si="641"/>
        <v>YES!!!</v>
      </c>
      <c r="AM309" s="86"/>
      <c r="AN309" s="84"/>
      <c r="AO309" s="84"/>
      <c r="AP309" s="84"/>
      <c r="AQ309" s="84"/>
      <c r="AR309" s="84"/>
      <c r="AS309" s="84"/>
      <c r="AT309" s="86"/>
      <c r="AU309" s="84"/>
      <c r="AV309" s="66" t="s">
        <v>120</v>
      </c>
      <c r="AW309" s="2"/>
      <c r="AX309" s="2"/>
      <c r="AY309" s="2"/>
      <c r="AZ309" s="84"/>
      <c r="BA309" s="87"/>
      <c r="BB309" s="84"/>
      <c r="BC309" s="84"/>
      <c r="BD309" s="84"/>
      <c r="BE309" s="84"/>
      <c r="BF309" s="84"/>
      <c r="BG309" s="84"/>
      <c r="BH309" s="84"/>
      <c r="BI309" s="75"/>
      <c r="BJ309" s="2"/>
      <c r="BK309" s="2"/>
      <c r="BL309" s="111"/>
      <c r="BM309" s="115"/>
      <c r="BN309" s="111"/>
      <c r="BO309" s="111"/>
      <c r="BP309" s="111"/>
      <c r="BQ309" s="111"/>
      <c r="BR309" s="111"/>
      <c r="BS309" s="111"/>
      <c r="BT309" s="111"/>
      <c r="BU309" s="113"/>
      <c r="BV309" s="3"/>
      <c r="BW309" s="3"/>
      <c r="BX309" s="3"/>
      <c r="BY309" s="3"/>
      <c r="BZ309" s="3"/>
      <c r="CA309" s="3"/>
      <c r="CB309" s="3"/>
      <c r="CC309" s="3"/>
      <c r="CD309" s="3"/>
      <c r="CE309" s="3"/>
      <c r="CF309" s="3"/>
      <c r="CG309" s="3"/>
    </row>
    <row r="310" spans="1:85" ht="14.25" customHeight="1" thickTop="1" thickBot="1" x14ac:dyDescent="0.3">
      <c r="A310" s="2">
        <v>682</v>
      </c>
      <c r="B310" s="2">
        <v>1432</v>
      </c>
      <c r="C310" s="2"/>
      <c r="D310" s="2"/>
      <c r="E310" s="2" t="s">
        <v>106</v>
      </c>
      <c r="F310" s="62" t="s">
        <v>178</v>
      </c>
      <c r="G310" s="2" t="s">
        <v>179</v>
      </c>
      <c r="H310" s="2" t="s">
        <v>180</v>
      </c>
      <c r="I310" s="2" t="s">
        <v>110</v>
      </c>
      <c r="J310" s="2" t="s">
        <v>111</v>
      </c>
      <c r="K310" s="2" t="s">
        <v>112</v>
      </c>
      <c r="L310" s="2"/>
      <c r="M310" s="63" t="s">
        <v>223</v>
      </c>
      <c r="N310" s="63" t="s">
        <v>514</v>
      </c>
      <c r="O310" s="64" t="s">
        <v>253</v>
      </c>
      <c r="P310" s="2" t="s">
        <v>38</v>
      </c>
      <c r="Q310" s="2">
        <v>3</v>
      </c>
      <c r="R310" s="2" t="s">
        <v>156</v>
      </c>
      <c r="S310" s="2" t="s">
        <v>47</v>
      </c>
      <c r="T310" s="2"/>
      <c r="U310" s="2">
        <v>8</v>
      </c>
      <c r="V310" s="2" t="s">
        <v>17</v>
      </c>
      <c r="W310" s="2">
        <f>VLOOKUP(V310,Tables!$M$4:$N$7,2,FALSE)</f>
        <v>1</v>
      </c>
      <c r="X310" s="2">
        <f t="shared" si="633"/>
        <v>8</v>
      </c>
      <c r="Y310" s="2"/>
      <c r="Z310" s="2" t="str">
        <f t="shared" si="634"/>
        <v>EC50</v>
      </c>
      <c r="AA310" s="2">
        <f>VLOOKUP(Z310,Tables!C$5:D$21,2,FALSE)</f>
        <v>5</v>
      </c>
      <c r="AB310" s="2">
        <f t="shared" si="635"/>
        <v>1.6</v>
      </c>
      <c r="AC310" s="2" t="str">
        <f t="shared" si="636"/>
        <v>Chronic</v>
      </c>
      <c r="AD310" s="2">
        <f>VLOOKUP(AC310,Tables!C$24:D$25,2,FALSE)</f>
        <v>1</v>
      </c>
      <c r="AE310" s="2">
        <f t="shared" si="637"/>
        <v>1.6</v>
      </c>
      <c r="AF310" s="7"/>
      <c r="AG310" s="8" t="str">
        <f t="shared" si="638"/>
        <v>Nephroselmis pyriformis</v>
      </c>
      <c r="AH310" s="2" t="str">
        <f t="shared" si="639"/>
        <v>EC50</v>
      </c>
      <c r="AI310" s="2" t="str">
        <f t="shared" si="640"/>
        <v>Chronic</v>
      </c>
      <c r="AJ310" s="2"/>
      <c r="AK310" s="2">
        <f>VLOOKUP(SUM(AA310,AD310),Tables!J$5:K$10,2,FALSE)</f>
        <v>2</v>
      </c>
      <c r="AL310" s="65" t="str">
        <f t="shared" si="641"/>
        <v>Reject</v>
      </c>
      <c r="AM310" s="3"/>
      <c r="AN310" s="2"/>
      <c r="AO310" s="2"/>
      <c r="AP310" s="2"/>
      <c r="AQ310" s="2"/>
      <c r="AR310" s="2"/>
      <c r="AS310" s="2"/>
      <c r="AT310" s="3"/>
      <c r="AU310" s="2"/>
      <c r="AV310" s="66" t="s">
        <v>120</v>
      </c>
      <c r="AW310" s="2"/>
      <c r="AX310" s="2"/>
      <c r="AY310" s="2"/>
      <c r="AZ310" s="2"/>
      <c r="BA310" s="67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111"/>
      <c r="BM310" s="115"/>
      <c r="BN310" s="111"/>
      <c r="BO310" s="111"/>
      <c r="BP310" s="111"/>
      <c r="BQ310" s="111"/>
      <c r="BR310" s="111"/>
      <c r="BS310" s="111"/>
      <c r="BT310" s="111"/>
      <c r="BU310" s="113"/>
      <c r="BV310" s="3"/>
      <c r="BW310" s="3"/>
      <c r="BX310" s="3"/>
      <c r="BY310" s="3"/>
      <c r="BZ310" s="3"/>
      <c r="CA310" s="3"/>
      <c r="CB310" s="3"/>
      <c r="CC310" s="3"/>
      <c r="CD310" s="3"/>
      <c r="CE310" s="3"/>
      <c r="CF310" s="3"/>
      <c r="CG310" s="3"/>
    </row>
    <row r="311" spans="1:85" ht="14.25" customHeight="1" thickTop="1" thickBot="1" x14ac:dyDescent="0.3">
      <c r="A311" s="2">
        <v>682</v>
      </c>
      <c r="B311" s="2">
        <v>1655</v>
      </c>
      <c r="C311" s="2"/>
      <c r="D311" s="2"/>
      <c r="E311" s="2" t="s">
        <v>106</v>
      </c>
      <c r="F311" s="62" t="s">
        <v>178</v>
      </c>
      <c r="G311" s="2" t="s">
        <v>179</v>
      </c>
      <c r="H311" s="2" t="s">
        <v>180</v>
      </c>
      <c r="I311" s="2" t="s">
        <v>110</v>
      </c>
      <c r="J311" s="2" t="s">
        <v>111</v>
      </c>
      <c r="K311" s="2" t="s">
        <v>112</v>
      </c>
      <c r="L311" s="2"/>
      <c r="M311" s="63" t="s">
        <v>223</v>
      </c>
      <c r="N311" s="63" t="s">
        <v>514</v>
      </c>
      <c r="O311" s="64" t="s">
        <v>253</v>
      </c>
      <c r="P311" s="2" t="s">
        <v>14</v>
      </c>
      <c r="Q311" s="2">
        <v>3</v>
      </c>
      <c r="R311" s="2" t="s">
        <v>156</v>
      </c>
      <c r="S311" s="2" t="s">
        <v>47</v>
      </c>
      <c r="T311" s="2"/>
      <c r="U311" s="2">
        <v>5.2</v>
      </c>
      <c r="V311" s="2" t="s">
        <v>17</v>
      </c>
      <c r="W311" s="2">
        <f>VLOOKUP(V311,Tables!$M$4:$N$7,2,FALSE)</f>
        <v>1</v>
      </c>
      <c r="X311" s="2">
        <f t="shared" si="633"/>
        <v>5.2</v>
      </c>
      <c r="Y311" s="2"/>
      <c r="Z311" s="2" t="str">
        <f t="shared" si="634"/>
        <v>EC10</v>
      </c>
      <c r="AA311" s="2">
        <f>VLOOKUP(Z311,Tables!C$5:D$21,2,FALSE)</f>
        <v>1</v>
      </c>
      <c r="AB311" s="2">
        <f t="shared" si="635"/>
        <v>5.2</v>
      </c>
      <c r="AC311" s="2" t="str">
        <f t="shared" si="636"/>
        <v>Chronic</v>
      </c>
      <c r="AD311" s="2">
        <f>VLOOKUP(AC311,Tables!C$24:D$25,2,FALSE)</f>
        <v>1</v>
      </c>
      <c r="AE311" s="2">
        <f t="shared" si="637"/>
        <v>5.2</v>
      </c>
      <c r="AF311" s="7"/>
      <c r="AG311" s="8" t="str">
        <f t="shared" si="638"/>
        <v>Nephroselmis pyriformis</v>
      </c>
      <c r="AH311" s="2" t="str">
        <f t="shared" si="639"/>
        <v>EC10</v>
      </c>
      <c r="AI311" s="2" t="str">
        <f t="shared" si="640"/>
        <v>Chronic</v>
      </c>
      <c r="AJ311" s="2"/>
      <c r="AK311" s="2">
        <f>VLOOKUP(SUM(AA311,AD311),Tables!J$5:K$10,2,FALSE)</f>
        <v>1</v>
      </c>
      <c r="AL311" s="65" t="str">
        <f t="shared" si="641"/>
        <v>YES!!!</v>
      </c>
      <c r="AM311" s="3" t="str">
        <f>O311</f>
        <v>Growth</v>
      </c>
      <c r="AN311" s="2" t="s">
        <v>433</v>
      </c>
      <c r="AO311" s="2" t="str">
        <f>CONCATENATE(Q311," ",R311)</f>
        <v>3 Day</v>
      </c>
      <c r="AP311" s="2" t="s">
        <v>434</v>
      </c>
      <c r="AQ311" s="2"/>
      <c r="AR311" s="2">
        <f>AE311</f>
        <v>5.2</v>
      </c>
      <c r="AS311" s="2">
        <f>GEOMEAN(AR311)</f>
        <v>5.2</v>
      </c>
      <c r="AT311" s="3">
        <f>MIN(AS311)</f>
        <v>5.2</v>
      </c>
      <c r="AU311" s="2"/>
      <c r="AV311" s="66" t="s">
        <v>120</v>
      </c>
      <c r="AW311" s="2"/>
      <c r="AX311" s="2"/>
      <c r="AY311" s="2"/>
      <c r="AZ311" s="2"/>
      <c r="BA311" s="67"/>
      <c r="BB311" s="2"/>
      <c r="BC311" s="2"/>
      <c r="BD311" s="2"/>
      <c r="BE311" s="2"/>
      <c r="BF311" s="2"/>
      <c r="BG311" s="2"/>
      <c r="BH311" s="2"/>
      <c r="BI311" s="69"/>
      <c r="BJ311" s="75"/>
      <c r="BK311" s="2"/>
      <c r="BL311" s="111"/>
      <c r="BM311" s="115"/>
      <c r="BN311" s="111"/>
      <c r="BO311" s="111"/>
      <c r="BP311" s="111"/>
      <c r="BQ311" s="111"/>
      <c r="BR311" s="111"/>
      <c r="BS311" s="111"/>
      <c r="BT311" s="111"/>
      <c r="BU311" s="113"/>
      <c r="BV311" s="3"/>
      <c r="BW311" s="3"/>
      <c r="BX311" s="3"/>
      <c r="BY311" s="3"/>
      <c r="BZ311" s="3"/>
      <c r="CA311" s="3"/>
      <c r="CB311" s="3"/>
      <c r="CC311" s="3"/>
      <c r="CD311" s="3"/>
      <c r="CE311" s="3"/>
      <c r="CF311" s="3"/>
      <c r="CG311" s="3"/>
    </row>
    <row r="312" spans="1:85" ht="14.25" customHeight="1" thickTop="1" thickBot="1" x14ac:dyDescent="0.3">
      <c r="A312" s="7"/>
      <c r="B312" s="7"/>
      <c r="C312" s="7"/>
      <c r="D312" s="70"/>
      <c r="E312" s="7"/>
      <c r="F312" s="71"/>
      <c r="G312" s="7"/>
      <c r="H312" s="7"/>
      <c r="I312" s="7"/>
      <c r="J312" s="7"/>
      <c r="K312" s="7"/>
      <c r="L312" s="7"/>
      <c r="M312" s="72"/>
      <c r="N312" s="72"/>
      <c r="O312" s="7"/>
      <c r="P312" s="7"/>
      <c r="Q312" s="7"/>
      <c r="R312" s="7"/>
      <c r="S312" s="7"/>
      <c r="T312" s="73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4"/>
      <c r="AH312" s="7"/>
      <c r="AI312" s="7"/>
      <c r="AJ312" s="7"/>
      <c r="AK312" s="7"/>
      <c r="AL312" s="7"/>
      <c r="AM312" s="7"/>
      <c r="AN312" s="7"/>
      <c r="AO312" s="7"/>
      <c r="AP312" s="7"/>
      <c r="AQ312" s="7"/>
      <c r="AR312" s="7"/>
      <c r="AS312" s="7"/>
      <c r="AT312" s="7"/>
      <c r="AU312" s="7"/>
      <c r="AV312" s="72"/>
      <c r="AW312" s="75"/>
      <c r="AX312" s="75"/>
      <c r="AY312" s="75"/>
      <c r="AZ312" s="76"/>
      <c r="BA312" s="77"/>
      <c r="BB312" s="7"/>
      <c r="BC312" s="7"/>
      <c r="BD312" s="7"/>
      <c r="BE312" s="7"/>
      <c r="BF312" s="7"/>
      <c r="BG312" s="7"/>
      <c r="BH312" s="7"/>
      <c r="BI312" s="2"/>
      <c r="BJ312" s="69"/>
      <c r="BK312" s="2"/>
      <c r="BL312" s="111"/>
      <c r="BM312" s="115"/>
      <c r="BN312" s="111"/>
      <c r="BO312" s="111"/>
      <c r="BP312" s="111"/>
      <c r="BQ312" s="111"/>
      <c r="BR312" s="111"/>
      <c r="BS312" s="111"/>
      <c r="BT312" s="111"/>
      <c r="BU312" s="113"/>
      <c r="BV312" s="3"/>
      <c r="BW312" s="3"/>
      <c r="BX312" s="3"/>
      <c r="BY312" s="3"/>
      <c r="BZ312" s="3"/>
      <c r="CA312" s="3"/>
      <c r="CB312" s="3"/>
      <c r="CC312" s="3"/>
      <c r="CD312" s="3"/>
      <c r="CE312" s="3"/>
      <c r="CF312" s="3"/>
      <c r="CG312" s="3"/>
    </row>
    <row r="313" spans="1:85" ht="14.25" customHeight="1" thickTop="1" thickBot="1" x14ac:dyDescent="0.3">
      <c r="A313" s="2">
        <v>1875</v>
      </c>
      <c r="B313" s="2" t="s">
        <v>105</v>
      </c>
      <c r="C313" s="2"/>
      <c r="D313" s="2"/>
      <c r="E313" s="2" t="s">
        <v>106</v>
      </c>
      <c r="F313" s="62" t="s">
        <v>181</v>
      </c>
      <c r="G313" s="2" t="s">
        <v>108</v>
      </c>
      <c r="H313" s="2" t="s">
        <v>109</v>
      </c>
      <c r="I313" s="2" t="s">
        <v>110</v>
      </c>
      <c r="J313" s="2" t="s">
        <v>111</v>
      </c>
      <c r="K313" s="2" t="s">
        <v>112</v>
      </c>
      <c r="L313" s="2"/>
      <c r="M313" s="105" t="s">
        <v>113</v>
      </c>
      <c r="N313" s="105" t="s">
        <v>114</v>
      </c>
      <c r="O313" s="106" t="s">
        <v>115</v>
      </c>
      <c r="P313" s="2" t="s">
        <v>38</v>
      </c>
      <c r="Q313" s="2">
        <v>72</v>
      </c>
      <c r="R313" s="2" t="s">
        <v>116</v>
      </c>
      <c r="S313" s="2" t="s">
        <v>47</v>
      </c>
      <c r="T313" s="2"/>
      <c r="U313" s="2" t="s">
        <v>515</v>
      </c>
      <c r="V313" s="2" t="s">
        <v>20</v>
      </c>
      <c r="W313" s="2">
        <f>VLOOKUP(V313,Tables!$M$4:$N$7,2,FALSE)</f>
        <v>1</v>
      </c>
      <c r="X313" s="2">
        <f t="shared" ref="X313:X316" si="643">U313*W313</f>
        <v>50</v>
      </c>
      <c r="Y313" s="2"/>
      <c r="Z313" s="2" t="str">
        <f t="shared" ref="Z313:Z316" si="644">P313</f>
        <v>EC50</v>
      </c>
      <c r="AA313" s="2">
        <f>VLOOKUP(Z313,Tables!C$5:D$21,2,FALSE)</f>
        <v>5</v>
      </c>
      <c r="AB313" s="2">
        <f t="shared" ref="AB313:AB316" si="645">X313/AA313</f>
        <v>10</v>
      </c>
      <c r="AC313" s="2" t="str">
        <f t="shared" ref="AC313:AC316" si="646">S313</f>
        <v>Chronic</v>
      </c>
      <c r="AD313" s="2">
        <f>VLOOKUP(AC313,Tables!C$24:D$25,2,FALSE)</f>
        <v>1</v>
      </c>
      <c r="AE313" s="2">
        <f t="shared" ref="AE313:AE316" si="647">AB313/AD313</f>
        <v>10</v>
      </c>
      <c r="AF313" s="7"/>
      <c r="AG313" s="8" t="str">
        <f t="shared" ref="AG313:AG316" si="648">F313</f>
        <v>Nitzschia closterium</v>
      </c>
      <c r="AH313" s="2" t="str">
        <f t="shared" ref="AH313:AH316" si="649">P313</f>
        <v>EC50</v>
      </c>
      <c r="AI313" s="2" t="str">
        <f t="shared" ref="AI313:AI316" si="650">S313</f>
        <v>Chronic</v>
      </c>
      <c r="AJ313" s="2"/>
      <c r="AK313" s="2">
        <f>VLOOKUP(SUM(AA313,AD313),Tables!J$5:K$10,2,FALSE)</f>
        <v>2</v>
      </c>
      <c r="AL313" s="65" t="str">
        <f t="shared" ref="AL313:AL316" si="651">IF(AK313=MIN($AK$313:$AK$316),"YES!!!","Reject")</f>
        <v>Reject</v>
      </c>
      <c r="AM313" s="3"/>
      <c r="AN313" s="2"/>
      <c r="AO313" s="2"/>
      <c r="AP313" s="2"/>
      <c r="AQ313" s="2"/>
      <c r="AR313" s="2"/>
      <c r="AS313" s="2"/>
      <c r="AT313" s="3"/>
      <c r="AU313" s="3"/>
      <c r="AV313" s="66" t="s">
        <v>120</v>
      </c>
      <c r="AW313" s="2"/>
      <c r="AX313" s="2"/>
      <c r="AY313" s="2"/>
      <c r="AZ313" s="2"/>
      <c r="BA313" s="67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111"/>
      <c r="BM313" s="115"/>
      <c r="BN313" s="111"/>
      <c r="BO313" s="111"/>
      <c r="BP313" s="111"/>
      <c r="BQ313" s="111"/>
      <c r="BR313" s="111"/>
      <c r="BS313" s="111"/>
      <c r="BT313" s="111"/>
      <c r="BU313" s="113"/>
      <c r="BV313" s="3"/>
      <c r="BW313" s="3"/>
      <c r="BX313" s="3"/>
      <c r="BY313" s="3"/>
      <c r="BZ313" s="3"/>
      <c r="CA313" s="3"/>
      <c r="CB313" s="3"/>
      <c r="CC313" s="3"/>
      <c r="CD313" s="3"/>
      <c r="CE313" s="3"/>
      <c r="CF313" s="3"/>
      <c r="CG313" s="3"/>
    </row>
    <row r="314" spans="1:85" ht="14.25" customHeight="1" thickTop="1" thickBot="1" x14ac:dyDescent="0.3">
      <c r="A314" s="2">
        <v>712</v>
      </c>
      <c r="B314" s="2">
        <v>1516</v>
      </c>
      <c r="C314" s="2"/>
      <c r="D314" s="2"/>
      <c r="E314" s="2" t="s">
        <v>106</v>
      </c>
      <c r="F314" s="62" t="s">
        <v>181</v>
      </c>
      <c r="G314" s="2" t="s">
        <v>108</v>
      </c>
      <c r="H314" s="2" t="s">
        <v>109</v>
      </c>
      <c r="I314" s="2" t="s">
        <v>110</v>
      </c>
      <c r="J314" s="2" t="s">
        <v>111</v>
      </c>
      <c r="K314" s="2" t="s">
        <v>112</v>
      </c>
      <c r="L314" s="2"/>
      <c r="M314" s="105" t="s">
        <v>223</v>
      </c>
      <c r="N314" s="105" t="s">
        <v>253</v>
      </c>
      <c r="O314" s="106" t="s">
        <v>253</v>
      </c>
      <c r="P314" s="2" t="s">
        <v>38</v>
      </c>
      <c r="Q314" s="2">
        <v>3</v>
      </c>
      <c r="R314" s="2" t="s">
        <v>156</v>
      </c>
      <c r="S314" s="2" t="s">
        <v>47</v>
      </c>
      <c r="T314" s="2"/>
      <c r="U314" s="2">
        <v>17</v>
      </c>
      <c r="V314" s="2" t="s">
        <v>17</v>
      </c>
      <c r="W314" s="2">
        <f>VLOOKUP(V314,Tables!$M$4:$N$7,2,FALSE)</f>
        <v>1</v>
      </c>
      <c r="X314" s="2">
        <f t="shared" si="643"/>
        <v>17</v>
      </c>
      <c r="Y314" s="2"/>
      <c r="Z314" s="2" t="str">
        <f t="shared" si="644"/>
        <v>EC50</v>
      </c>
      <c r="AA314" s="2">
        <f>VLOOKUP(Z314,Tables!C$5:D$21,2,FALSE)</f>
        <v>5</v>
      </c>
      <c r="AB314" s="2">
        <f t="shared" si="645"/>
        <v>3.4</v>
      </c>
      <c r="AC314" s="2" t="str">
        <f t="shared" si="646"/>
        <v>Chronic</v>
      </c>
      <c r="AD314" s="2">
        <f>VLOOKUP(AC314,Tables!C$24:D$25,2,FALSE)</f>
        <v>1</v>
      </c>
      <c r="AE314" s="2">
        <f t="shared" si="647"/>
        <v>3.4</v>
      </c>
      <c r="AF314" s="7"/>
      <c r="AG314" s="8" t="str">
        <f t="shared" si="648"/>
        <v>Nitzschia closterium</v>
      </c>
      <c r="AH314" s="2" t="str">
        <f t="shared" si="649"/>
        <v>EC50</v>
      </c>
      <c r="AI314" s="2" t="str">
        <f t="shared" si="650"/>
        <v>Chronic</v>
      </c>
      <c r="AJ314" s="2"/>
      <c r="AK314" s="2">
        <f>VLOOKUP(SUM(AA314,AD314),Tables!J$5:K$10,2,FALSE)</f>
        <v>2</v>
      </c>
      <c r="AL314" s="65" t="str">
        <f t="shared" si="651"/>
        <v>Reject</v>
      </c>
      <c r="AM314" s="2"/>
      <c r="AN314" s="2"/>
      <c r="AO314" s="2"/>
      <c r="AP314" s="2"/>
      <c r="AQ314" s="2"/>
      <c r="AR314" s="2"/>
      <c r="AS314" s="2"/>
      <c r="AT314" s="2"/>
      <c r="AU314" s="2"/>
      <c r="AV314" s="66" t="s">
        <v>120</v>
      </c>
      <c r="AW314" s="2"/>
      <c r="AX314" s="2"/>
      <c r="AY314" s="2"/>
      <c r="AZ314" s="2"/>
      <c r="BA314" s="67"/>
      <c r="BB314" s="2"/>
      <c r="BC314" s="2"/>
      <c r="BD314" s="2"/>
      <c r="BE314" s="2"/>
      <c r="BF314" s="2"/>
      <c r="BG314" s="2"/>
      <c r="BH314" s="2"/>
      <c r="BI314" s="75"/>
      <c r="BJ314" s="75"/>
      <c r="BK314" s="2"/>
      <c r="BL314" s="111"/>
      <c r="BM314" s="115"/>
      <c r="BN314" s="111"/>
      <c r="BO314" s="111"/>
      <c r="BP314" s="111"/>
      <c r="BQ314" s="111"/>
      <c r="BR314" s="111"/>
      <c r="BS314" s="111"/>
      <c r="BT314" s="111"/>
      <c r="BU314" s="113"/>
      <c r="BV314" s="3"/>
      <c r="BW314" s="3"/>
      <c r="BX314" s="3"/>
      <c r="BY314" s="3"/>
      <c r="BZ314" s="3"/>
      <c r="CA314" s="3"/>
      <c r="CB314" s="3"/>
      <c r="CC314" s="3"/>
      <c r="CD314" s="3"/>
      <c r="CE314" s="3"/>
      <c r="CF314" s="3"/>
      <c r="CG314" s="3"/>
    </row>
    <row r="315" spans="1:85" ht="14.25" customHeight="1" thickTop="1" thickBot="1" x14ac:dyDescent="0.3">
      <c r="A315" s="2">
        <v>712</v>
      </c>
      <c r="B315" s="2">
        <v>1518</v>
      </c>
      <c r="C315" s="2"/>
      <c r="D315" s="2"/>
      <c r="E315" s="2" t="s">
        <v>106</v>
      </c>
      <c r="F315" s="62" t="s">
        <v>181</v>
      </c>
      <c r="G315" s="2" t="s">
        <v>108</v>
      </c>
      <c r="H315" s="2" t="s">
        <v>109</v>
      </c>
      <c r="I315" s="2" t="s">
        <v>110</v>
      </c>
      <c r="J315" s="2" t="s">
        <v>111</v>
      </c>
      <c r="K315" s="2" t="s">
        <v>112</v>
      </c>
      <c r="L315" s="2"/>
      <c r="M315" s="105" t="s">
        <v>223</v>
      </c>
      <c r="N315" s="105" t="s">
        <v>253</v>
      </c>
      <c r="O315" s="106" t="s">
        <v>253</v>
      </c>
      <c r="P315" s="2" t="s">
        <v>33</v>
      </c>
      <c r="Q315" s="2">
        <v>3</v>
      </c>
      <c r="R315" s="2" t="s">
        <v>156</v>
      </c>
      <c r="S315" s="2" t="s">
        <v>47</v>
      </c>
      <c r="T315" s="2"/>
      <c r="U315" s="2">
        <v>6</v>
      </c>
      <c r="V315" s="2" t="s">
        <v>17</v>
      </c>
      <c r="W315" s="2">
        <f>VLOOKUP(V315,Tables!$M$4:$N$7,2,FALSE)</f>
        <v>1</v>
      </c>
      <c r="X315" s="2">
        <f t="shared" si="643"/>
        <v>6</v>
      </c>
      <c r="Y315" s="2"/>
      <c r="Z315" s="2" t="str">
        <f t="shared" si="644"/>
        <v>LOEC</v>
      </c>
      <c r="AA315" s="2">
        <f>VLOOKUP(Z315,Tables!C$5:D$21,2,FALSE)</f>
        <v>2.5</v>
      </c>
      <c r="AB315" s="2">
        <f t="shared" si="645"/>
        <v>2.4</v>
      </c>
      <c r="AC315" s="2" t="str">
        <f t="shared" si="646"/>
        <v>Chronic</v>
      </c>
      <c r="AD315" s="2">
        <f>VLOOKUP(AC315,Tables!C$24:D$25,2,FALSE)</f>
        <v>1</v>
      </c>
      <c r="AE315" s="2">
        <f t="shared" si="647"/>
        <v>2.4</v>
      </c>
      <c r="AF315" s="7"/>
      <c r="AG315" s="8" t="str">
        <f t="shared" si="648"/>
        <v>Nitzschia closterium</v>
      </c>
      <c r="AH315" s="2" t="str">
        <f t="shared" si="649"/>
        <v>LOEC</v>
      </c>
      <c r="AI315" s="2" t="str">
        <f t="shared" si="650"/>
        <v>Chronic</v>
      </c>
      <c r="AJ315" s="2"/>
      <c r="AK315" s="2">
        <f>VLOOKUP(SUM(AA315,AD315),Tables!J$5:K$10,2,FALSE)</f>
        <v>2</v>
      </c>
      <c r="AL315" s="65" t="str">
        <f t="shared" si="651"/>
        <v>Reject</v>
      </c>
      <c r="AM315" s="2"/>
      <c r="AN315" s="2"/>
      <c r="AO315" s="2"/>
      <c r="AP315" s="2"/>
      <c r="AQ315" s="2"/>
      <c r="AR315" s="2"/>
      <c r="AS315" s="2"/>
      <c r="AT315" s="2"/>
      <c r="AU315" s="2"/>
      <c r="AV315" s="66" t="s">
        <v>120</v>
      </c>
      <c r="AW315" s="2"/>
      <c r="AX315" s="2"/>
      <c r="AY315" s="2"/>
      <c r="AZ315" s="2"/>
      <c r="BA315" s="67"/>
      <c r="BB315" s="2"/>
      <c r="BC315" s="2"/>
      <c r="BD315" s="2"/>
      <c r="BE315" s="2"/>
      <c r="BF315" s="2"/>
      <c r="BG315" s="2"/>
      <c r="BH315" s="2"/>
      <c r="BI315" s="69"/>
      <c r="BJ315" s="75"/>
      <c r="BK315" s="2"/>
      <c r="BL315" s="111"/>
      <c r="BM315" s="115"/>
      <c r="BN315" s="111"/>
      <c r="BO315" s="111"/>
      <c r="BP315" s="111"/>
      <c r="BQ315" s="111"/>
      <c r="BR315" s="111"/>
      <c r="BS315" s="111"/>
      <c r="BT315" s="111"/>
      <c r="BU315" s="113"/>
      <c r="BV315" s="3"/>
      <c r="BW315" s="3"/>
      <c r="BX315" s="3"/>
      <c r="BY315" s="3"/>
      <c r="BZ315" s="3"/>
      <c r="CA315" s="3"/>
      <c r="CB315" s="3"/>
      <c r="CC315" s="3"/>
      <c r="CD315" s="3"/>
      <c r="CE315" s="3"/>
      <c r="CF315" s="3"/>
      <c r="CG315" s="3"/>
    </row>
    <row r="316" spans="1:85" ht="14.25" customHeight="1" thickTop="1" thickBot="1" x14ac:dyDescent="0.3">
      <c r="A316" s="2">
        <v>712</v>
      </c>
      <c r="B316" s="2">
        <v>1520</v>
      </c>
      <c r="C316" s="2"/>
      <c r="D316" s="2"/>
      <c r="E316" s="2" t="s">
        <v>106</v>
      </c>
      <c r="F316" s="62" t="s">
        <v>181</v>
      </c>
      <c r="G316" s="2" t="s">
        <v>108</v>
      </c>
      <c r="H316" s="2" t="s">
        <v>109</v>
      </c>
      <c r="I316" s="2" t="s">
        <v>110</v>
      </c>
      <c r="J316" s="2" t="s">
        <v>111</v>
      </c>
      <c r="K316" s="2" t="s">
        <v>112</v>
      </c>
      <c r="L316" s="2"/>
      <c r="M316" s="105" t="s">
        <v>223</v>
      </c>
      <c r="N316" s="105" t="s">
        <v>253</v>
      </c>
      <c r="O316" s="106" t="s">
        <v>253</v>
      </c>
      <c r="P316" s="2" t="s">
        <v>27</v>
      </c>
      <c r="Q316" s="2">
        <v>3</v>
      </c>
      <c r="R316" s="2" t="s">
        <v>156</v>
      </c>
      <c r="S316" s="2" t="s">
        <v>47</v>
      </c>
      <c r="T316" s="2"/>
      <c r="U316" s="2">
        <v>2</v>
      </c>
      <c r="V316" s="2" t="s">
        <v>17</v>
      </c>
      <c r="W316" s="2">
        <f>VLOOKUP(V316,Tables!$M$4:$N$7,2,FALSE)</f>
        <v>1</v>
      </c>
      <c r="X316" s="2">
        <f t="shared" si="643"/>
        <v>2</v>
      </c>
      <c r="Y316" s="2"/>
      <c r="Z316" s="2" t="str">
        <f t="shared" si="644"/>
        <v>NOEC</v>
      </c>
      <c r="AA316" s="2">
        <f>VLOOKUP(Z316,Tables!C$5:D$21,2,FALSE)</f>
        <v>1</v>
      </c>
      <c r="AB316" s="2">
        <f t="shared" si="645"/>
        <v>2</v>
      </c>
      <c r="AC316" s="2" t="str">
        <f t="shared" si="646"/>
        <v>Chronic</v>
      </c>
      <c r="AD316" s="2">
        <f>VLOOKUP(AC316,Tables!C$24:D$25,2,FALSE)</f>
        <v>1</v>
      </c>
      <c r="AE316" s="2">
        <f t="shared" si="647"/>
        <v>2</v>
      </c>
      <c r="AF316" s="7"/>
      <c r="AG316" s="8" t="str">
        <f t="shared" si="648"/>
        <v>Nitzschia closterium</v>
      </c>
      <c r="AH316" s="2" t="str">
        <f t="shared" si="649"/>
        <v>NOEC</v>
      </c>
      <c r="AI316" s="2" t="str">
        <f t="shared" si="650"/>
        <v>Chronic</v>
      </c>
      <c r="AJ316" s="2"/>
      <c r="AK316" s="2">
        <f>VLOOKUP(SUM(AA316,AD316),Tables!J$5:K$10,2,FALSE)</f>
        <v>1</v>
      </c>
      <c r="AL316" s="65" t="str">
        <f t="shared" si="651"/>
        <v>YES!!!</v>
      </c>
      <c r="AM316" s="107" t="str">
        <f>O316</f>
        <v>Growth</v>
      </c>
      <c r="AN316" s="2" t="s">
        <v>118</v>
      </c>
      <c r="AO316" s="2" t="str">
        <f>CONCATENATE(Q316," ",R316)</f>
        <v>3 Day</v>
      </c>
      <c r="AP316" s="2" t="s">
        <v>119</v>
      </c>
      <c r="AQ316" s="2"/>
      <c r="AR316" s="2">
        <f>AE316</f>
        <v>2</v>
      </c>
      <c r="AS316" s="2">
        <f>GEOMEAN(AR316)</f>
        <v>2</v>
      </c>
      <c r="AT316" s="3">
        <f t="shared" ref="AT316:AU316" si="652">MIN(AS316)</f>
        <v>2</v>
      </c>
      <c r="AU316" s="3">
        <f t="shared" si="652"/>
        <v>2</v>
      </c>
      <c r="AV316" s="66" t="s">
        <v>120</v>
      </c>
      <c r="AW316" s="2"/>
      <c r="AX316" s="2"/>
      <c r="AY316" s="2"/>
      <c r="AZ316" s="2" t="str">
        <f>I316</f>
        <v>Microalgae</v>
      </c>
      <c r="BA316" s="67" t="str">
        <f t="shared" ref="BA316:BC316" si="653">F316</f>
        <v>Nitzschia closterium</v>
      </c>
      <c r="BB316" s="2" t="str">
        <f t="shared" si="653"/>
        <v>Bacillariophyta</v>
      </c>
      <c r="BC316" s="2" t="str">
        <f t="shared" si="653"/>
        <v>Bacillariophyceae</v>
      </c>
      <c r="BD316" s="2" t="str">
        <f>J316</f>
        <v>Phototroph</v>
      </c>
      <c r="BE316" s="2">
        <f>AK316</f>
        <v>1</v>
      </c>
      <c r="BF316" s="2">
        <f>AU316</f>
        <v>2</v>
      </c>
      <c r="BG316" s="66" t="s">
        <v>120</v>
      </c>
      <c r="BH316" s="66" t="s">
        <v>120</v>
      </c>
      <c r="BI316" s="2"/>
      <c r="BJ316" s="2"/>
      <c r="BK316" s="2"/>
      <c r="BL316" s="111"/>
      <c r="BM316" s="115"/>
      <c r="BN316" s="111"/>
      <c r="BO316" s="111"/>
      <c r="BP316" s="111"/>
      <c r="BQ316" s="111"/>
      <c r="BR316" s="111"/>
      <c r="BS316" s="111"/>
      <c r="BT316" s="111"/>
      <c r="BU316" s="113"/>
      <c r="BV316" s="3"/>
      <c r="BW316" s="3"/>
      <c r="BX316" s="3"/>
      <c r="BY316" s="3"/>
      <c r="BZ316" s="3"/>
      <c r="CA316" s="3"/>
      <c r="CB316" s="3"/>
      <c r="CC316" s="3"/>
      <c r="CD316" s="3"/>
      <c r="CE316" s="3"/>
      <c r="CF316" s="3"/>
      <c r="CG316" s="3"/>
    </row>
    <row r="317" spans="1:85" ht="14.25" customHeight="1" thickTop="1" thickBot="1" x14ac:dyDescent="0.3">
      <c r="A317" s="7"/>
      <c r="B317" s="7"/>
      <c r="C317" s="7"/>
      <c r="D317" s="70"/>
      <c r="E317" s="7"/>
      <c r="F317" s="71"/>
      <c r="G317" s="7"/>
      <c r="H317" s="7"/>
      <c r="I317" s="7"/>
      <c r="J317" s="7"/>
      <c r="K317" s="7"/>
      <c r="L317" s="7"/>
      <c r="M317" s="72"/>
      <c r="N317" s="72"/>
      <c r="O317" s="7"/>
      <c r="P317" s="7"/>
      <c r="Q317" s="7"/>
      <c r="R317" s="7"/>
      <c r="S317" s="7"/>
      <c r="T317" s="73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4"/>
      <c r="AH317" s="7"/>
      <c r="AI317" s="7"/>
      <c r="AJ317" s="7"/>
      <c r="AK317" s="7"/>
      <c r="AL317" s="7"/>
      <c r="AM317" s="7"/>
      <c r="AN317" s="7"/>
      <c r="AO317" s="7"/>
      <c r="AP317" s="7"/>
      <c r="AQ317" s="7"/>
      <c r="AR317" s="7"/>
      <c r="AS317" s="7"/>
      <c r="AT317" s="7"/>
      <c r="AU317" s="7"/>
      <c r="AV317" s="72"/>
      <c r="AW317" s="75"/>
      <c r="AX317" s="75"/>
      <c r="AY317" s="75"/>
      <c r="AZ317" s="76"/>
      <c r="BA317" s="77"/>
      <c r="BB317" s="7"/>
      <c r="BC317" s="7"/>
      <c r="BD317" s="7"/>
      <c r="BE317" s="7"/>
      <c r="BF317" s="7"/>
      <c r="BG317" s="7"/>
      <c r="BH317" s="7"/>
      <c r="BI317" s="75"/>
      <c r="BJ317" s="2"/>
      <c r="BK317" s="2"/>
      <c r="BL317" s="116"/>
      <c r="BM317" s="117"/>
      <c r="BN317" s="116"/>
      <c r="BO317" s="116"/>
      <c r="BP317" s="116"/>
      <c r="BQ317" s="116"/>
      <c r="BR317" s="116"/>
      <c r="BS317" s="116"/>
      <c r="BT317" s="111"/>
      <c r="BU317" s="113"/>
      <c r="BV317" s="3"/>
      <c r="BW317" s="3"/>
      <c r="BX317" s="3"/>
      <c r="BY317" s="3"/>
      <c r="BZ317" s="3"/>
      <c r="CA317" s="3"/>
      <c r="CB317" s="3"/>
      <c r="CC317" s="3"/>
      <c r="CD317" s="3"/>
      <c r="CE317" s="3"/>
      <c r="CF317" s="3"/>
      <c r="CG317" s="3"/>
    </row>
    <row r="318" spans="1:85" ht="14.25" customHeight="1" thickTop="1" thickBot="1" x14ac:dyDescent="0.3">
      <c r="A318" s="2" t="s">
        <v>126</v>
      </c>
      <c r="B318" s="2" t="s">
        <v>516</v>
      </c>
      <c r="C318" s="5" t="s">
        <v>652</v>
      </c>
      <c r="D318" s="129" t="s">
        <v>653</v>
      </c>
      <c r="E318" s="2" t="s">
        <v>121</v>
      </c>
      <c r="F318" s="62" t="s">
        <v>183</v>
      </c>
      <c r="G318" s="2" t="s">
        <v>108</v>
      </c>
      <c r="H318" s="2" t="s">
        <v>109</v>
      </c>
      <c r="I318" s="2" t="s">
        <v>110</v>
      </c>
      <c r="J318" s="2" t="s">
        <v>111</v>
      </c>
      <c r="K318" s="2" t="s">
        <v>112</v>
      </c>
      <c r="L318" s="2"/>
      <c r="M318" s="63" t="s">
        <v>139</v>
      </c>
      <c r="N318" s="63" t="s">
        <v>129</v>
      </c>
      <c r="O318" s="64" t="s">
        <v>140</v>
      </c>
      <c r="P318" s="2" t="s">
        <v>38</v>
      </c>
      <c r="Q318" s="2">
        <v>96</v>
      </c>
      <c r="R318" s="2" t="s">
        <v>116</v>
      </c>
      <c r="S318" s="2" t="s">
        <v>47</v>
      </c>
      <c r="T318" s="2"/>
      <c r="U318" s="2">
        <v>1667</v>
      </c>
      <c r="V318" s="2" t="s">
        <v>17</v>
      </c>
      <c r="W318" s="2">
        <f>VLOOKUP(V318,Tables!$M$4:$N$7,2,FALSE)</f>
        <v>1</v>
      </c>
      <c r="X318" s="2">
        <f t="shared" ref="X318:X323" si="654">U318*W318</f>
        <v>1667</v>
      </c>
      <c r="Y318" s="2"/>
      <c r="Z318" s="2" t="str">
        <f t="shared" ref="Z318:Z323" si="655">P318</f>
        <v>EC50</v>
      </c>
      <c r="AA318" s="2">
        <f>VLOOKUP(Z318,Tables!C$5:D$21,2,FALSE)</f>
        <v>5</v>
      </c>
      <c r="AB318" s="2">
        <f t="shared" ref="AB318:AB323" si="656">X318/AA318</f>
        <v>333.4</v>
      </c>
      <c r="AC318" s="2" t="str">
        <f t="shared" ref="AC318:AC323" si="657">S318</f>
        <v>Chronic</v>
      </c>
      <c r="AD318" s="2">
        <f>VLOOKUP(AC318,Tables!C$24:D$25,2,FALSE)</f>
        <v>1</v>
      </c>
      <c r="AE318" s="2">
        <f t="shared" ref="AE318:AE323" si="658">AB318/AD318</f>
        <v>333.4</v>
      </c>
      <c r="AF318" s="7"/>
      <c r="AG318" s="8" t="str">
        <f t="shared" ref="AG318" si="659">F318</f>
        <v>Nitzschia palea</v>
      </c>
      <c r="AH318" s="2" t="str">
        <f t="shared" ref="AH318" si="660">P318</f>
        <v>EC50</v>
      </c>
      <c r="AI318" s="2" t="str">
        <f t="shared" ref="AI318" si="661">S318</f>
        <v>Chronic</v>
      </c>
      <c r="AJ318" s="2"/>
      <c r="AK318" s="2">
        <f>VLOOKUP(SUM(AA318,AD318),Tables!J$5:K$10,2,FALSE)</f>
        <v>2</v>
      </c>
      <c r="AL318" s="65" t="str">
        <f t="shared" ref="AL318" si="662">IF(AK318=MIN($AK$318:$AK$323),"YES!!!","Reject")</f>
        <v>Reject</v>
      </c>
      <c r="AM318" s="2"/>
      <c r="AN318" s="2"/>
      <c r="AO318" s="2"/>
      <c r="AP318" s="2"/>
      <c r="AQ318" s="2"/>
      <c r="AR318" s="2"/>
      <c r="AS318" s="2"/>
      <c r="AT318" s="2"/>
      <c r="AU318" s="2"/>
      <c r="AV318" s="66" t="s">
        <v>120</v>
      </c>
      <c r="AW318" s="2"/>
      <c r="AX318" s="2"/>
      <c r="AY318" s="2"/>
      <c r="AZ318" s="2"/>
      <c r="BA318" s="67"/>
      <c r="BB318" s="2"/>
      <c r="BC318" s="2"/>
      <c r="BD318" s="2"/>
      <c r="BE318" s="2"/>
      <c r="BF318" s="2"/>
      <c r="BG318" s="2"/>
      <c r="BH318" s="2"/>
      <c r="BI318" s="75"/>
      <c r="BJ318" s="2"/>
      <c r="BK318" s="2"/>
      <c r="BL318" s="111"/>
      <c r="BM318" s="115"/>
      <c r="BN318" s="111"/>
      <c r="BO318" s="111"/>
      <c r="BP318" s="111"/>
      <c r="BQ318" s="111"/>
      <c r="BR318" s="111"/>
      <c r="BS318" s="111"/>
      <c r="BT318" s="111"/>
      <c r="BU318" s="113"/>
      <c r="BV318" s="3"/>
      <c r="BW318" s="3"/>
      <c r="BX318" s="3"/>
      <c r="BY318" s="3"/>
      <c r="BZ318" s="3"/>
      <c r="CA318" s="3"/>
      <c r="CB318" s="3"/>
      <c r="CC318" s="3"/>
      <c r="CD318" s="3"/>
      <c r="CE318" s="3"/>
      <c r="CF318" s="3"/>
      <c r="CG318" s="3"/>
    </row>
    <row r="319" spans="1:85" ht="14.25" customHeight="1" thickTop="1" thickBot="1" x14ac:dyDescent="0.3">
      <c r="A319" s="2" t="s">
        <v>126</v>
      </c>
      <c r="B319" s="2" t="s">
        <v>655</v>
      </c>
      <c r="C319" s="5" t="s">
        <v>652</v>
      </c>
      <c r="D319" s="129" t="s">
        <v>654</v>
      </c>
      <c r="E319" s="2" t="s">
        <v>121</v>
      </c>
      <c r="F319" s="62" t="s">
        <v>183</v>
      </c>
      <c r="G319" s="2" t="s">
        <v>108</v>
      </c>
      <c r="H319" s="2" t="s">
        <v>109</v>
      </c>
      <c r="I319" s="2" t="s">
        <v>110</v>
      </c>
      <c r="J319" s="2" t="s">
        <v>111</v>
      </c>
      <c r="K319" s="2" t="s">
        <v>112</v>
      </c>
      <c r="L319" s="2"/>
      <c r="M319" s="63" t="s">
        <v>139</v>
      </c>
      <c r="N319" s="63" t="s">
        <v>129</v>
      </c>
      <c r="O319" s="64" t="s">
        <v>140</v>
      </c>
      <c r="P319" s="2" t="s">
        <v>38</v>
      </c>
      <c r="Q319" s="2">
        <v>96</v>
      </c>
      <c r="R319" s="2" t="s">
        <v>116</v>
      </c>
      <c r="S319" s="2" t="s">
        <v>47</v>
      </c>
      <c r="T319" s="2"/>
      <c r="U319" s="2">
        <v>1539</v>
      </c>
      <c r="V319" s="2" t="s">
        <v>17</v>
      </c>
      <c r="W319" s="84">
        <f>VLOOKUP(V319,Tables!$M$4:$N$7,2,FALSE)</f>
        <v>1</v>
      </c>
      <c r="X319" s="84">
        <f t="shared" si="654"/>
        <v>1539</v>
      </c>
      <c r="Y319" s="84"/>
      <c r="Z319" s="84" t="str">
        <f t="shared" si="655"/>
        <v>EC50</v>
      </c>
      <c r="AA319" s="84">
        <f>VLOOKUP(Z319,Tables!C$5:D$21,2,FALSE)</f>
        <v>5</v>
      </c>
      <c r="AB319" s="84">
        <f t="shared" si="656"/>
        <v>307.8</v>
      </c>
      <c r="AC319" s="84" t="str">
        <f t="shared" si="657"/>
        <v>Chronic</v>
      </c>
      <c r="AD319" s="84">
        <f>VLOOKUP(AC319,Tables!C$24:D$25,2,FALSE)</f>
        <v>1</v>
      </c>
      <c r="AE319" s="84">
        <f t="shared" si="658"/>
        <v>307.8</v>
      </c>
      <c r="AF319" s="7"/>
      <c r="AG319" s="85" t="str">
        <f t="shared" ref="AG319:AG323" si="663">F319</f>
        <v>Nitzschia palea</v>
      </c>
      <c r="AH319" s="84" t="str">
        <f t="shared" ref="AH319:AH323" si="664">P319</f>
        <v>EC50</v>
      </c>
      <c r="AI319" s="84" t="str">
        <f t="shared" ref="AI319:AI323" si="665">S319</f>
        <v>Chronic</v>
      </c>
      <c r="AJ319" s="84"/>
      <c r="AK319" s="84">
        <f>VLOOKUP(SUM(AA319,AD319),Tables!J$5:K$10,2,FALSE)</f>
        <v>2</v>
      </c>
      <c r="AL319" s="65" t="str">
        <f t="shared" ref="AL319:AL323" si="666">IF(AK319=MIN($AK$318:$AK$323),"YES!!!","Reject")</f>
        <v>Reject</v>
      </c>
      <c r="AM319" s="135" t="s">
        <v>656</v>
      </c>
      <c r="AN319" s="2"/>
      <c r="AO319" s="2"/>
      <c r="AP319" s="2"/>
      <c r="AQ319" s="2"/>
      <c r="AR319" s="2"/>
      <c r="AS319" s="2"/>
      <c r="AT319" s="2"/>
      <c r="AU319" s="2"/>
      <c r="AV319" s="110"/>
      <c r="AW319" s="2"/>
      <c r="AX319" s="2"/>
      <c r="AY319" s="2"/>
      <c r="AZ319" s="2"/>
      <c r="BA319" s="67"/>
      <c r="BB319" s="2"/>
      <c r="BC319" s="2"/>
      <c r="BD319" s="2"/>
      <c r="BE319" s="2"/>
      <c r="BF319" s="2"/>
      <c r="BG319" s="2"/>
      <c r="BH319" s="2"/>
      <c r="BI319" s="2"/>
      <c r="BJ319" s="75"/>
      <c r="BK319" s="2"/>
      <c r="BL319" s="116"/>
      <c r="BM319" s="117"/>
      <c r="BN319" s="116"/>
      <c r="BO319" s="116"/>
      <c r="BP319" s="116"/>
      <c r="BQ319" s="116"/>
      <c r="BR319" s="116"/>
      <c r="BS319" s="116"/>
      <c r="BT319" s="111"/>
      <c r="BU319" s="113"/>
      <c r="BV319" s="3"/>
      <c r="BW319" s="3"/>
      <c r="BX319" s="3"/>
      <c r="BY319" s="3"/>
      <c r="BZ319" s="3"/>
      <c r="CA319" s="3"/>
      <c r="CB319" s="3"/>
      <c r="CC319" s="3"/>
      <c r="CD319" s="3"/>
      <c r="CE319" s="3"/>
      <c r="CF319" s="3"/>
      <c r="CG319" s="3"/>
    </row>
    <row r="320" spans="1:85" ht="14.25" customHeight="1" thickTop="1" thickBot="1" x14ac:dyDescent="0.3">
      <c r="A320" s="2" t="s">
        <v>126</v>
      </c>
      <c r="B320" s="2" t="s">
        <v>517</v>
      </c>
      <c r="C320" s="5" t="s">
        <v>652</v>
      </c>
      <c r="D320" s="129" t="s">
        <v>653</v>
      </c>
      <c r="E320" s="2" t="s">
        <v>121</v>
      </c>
      <c r="F320" s="62" t="s">
        <v>183</v>
      </c>
      <c r="G320" s="2" t="s">
        <v>108</v>
      </c>
      <c r="H320" s="2" t="s">
        <v>109</v>
      </c>
      <c r="I320" s="2" t="s">
        <v>110</v>
      </c>
      <c r="J320" s="2" t="s">
        <v>111</v>
      </c>
      <c r="K320" s="2" t="s">
        <v>112</v>
      </c>
      <c r="L320" s="2"/>
      <c r="M320" s="63" t="s">
        <v>139</v>
      </c>
      <c r="N320" s="63" t="s">
        <v>129</v>
      </c>
      <c r="O320" s="64" t="s">
        <v>140</v>
      </c>
      <c r="P320" s="2" t="s">
        <v>14</v>
      </c>
      <c r="Q320" s="2">
        <v>96</v>
      </c>
      <c r="R320" s="2" t="s">
        <v>116</v>
      </c>
      <c r="S320" s="2" t="s">
        <v>47</v>
      </c>
      <c r="T320" s="2"/>
      <c r="U320" s="2">
        <v>380</v>
      </c>
      <c r="V320" s="2" t="s">
        <v>17</v>
      </c>
      <c r="W320" s="2">
        <f>VLOOKUP(V320,Tables!$M$4:$N$7,2,FALSE)</f>
        <v>1</v>
      </c>
      <c r="X320" s="2">
        <f t="shared" si="654"/>
        <v>380</v>
      </c>
      <c r="Y320" s="2"/>
      <c r="Z320" s="2" t="str">
        <f t="shared" si="655"/>
        <v>EC10</v>
      </c>
      <c r="AA320" s="2">
        <f>VLOOKUP(Z320,Tables!C$5:D$21,2,FALSE)</f>
        <v>1</v>
      </c>
      <c r="AB320" s="2">
        <f t="shared" si="656"/>
        <v>380</v>
      </c>
      <c r="AC320" s="2" t="str">
        <f t="shared" si="657"/>
        <v>Chronic</v>
      </c>
      <c r="AD320" s="2">
        <f>VLOOKUP(AC320,Tables!C$24:D$25,2,FALSE)</f>
        <v>1</v>
      </c>
      <c r="AE320" s="2">
        <f t="shared" si="658"/>
        <v>380</v>
      </c>
      <c r="AF320" s="7"/>
      <c r="AG320" s="8" t="str">
        <f t="shared" si="663"/>
        <v>Nitzschia palea</v>
      </c>
      <c r="AH320" s="2" t="str">
        <f t="shared" si="664"/>
        <v>EC10</v>
      </c>
      <c r="AI320" s="2" t="str">
        <f t="shared" si="665"/>
        <v>Chronic</v>
      </c>
      <c r="AJ320" s="2"/>
      <c r="AK320" s="2">
        <f>VLOOKUP(SUM(AA320,AD320),Tables!J$5:K$10,2,FALSE)</f>
        <v>1</v>
      </c>
      <c r="AL320" s="65" t="str">
        <f t="shared" si="666"/>
        <v>YES!!!</v>
      </c>
      <c r="AM320" s="3" t="str">
        <f>O320</f>
        <v>Cell density</v>
      </c>
      <c r="AN320" s="2" t="s">
        <v>118</v>
      </c>
      <c r="AO320" s="2" t="str">
        <f>CONCATENATE(Q320," ",R320)</f>
        <v>96 Hour</v>
      </c>
      <c r="AP320" s="2" t="s">
        <v>119</v>
      </c>
      <c r="AQ320" s="2"/>
      <c r="AR320" s="2">
        <f>AE320</f>
        <v>380</v>
      </c>
      <c r="AS320" s="69">
        <f>GEOMEAN(AR320:AR323)</f>
        <v>199.12013486302649</v>
      </c>
      <c r="AT320" s="80">
        <f t="shared" ref="AT320:AU320" si="667">MIN(AS320)</f>
        <v>199.12013486302649</v>
      </c>
      <c r="AU320" s="80">
        <f t="shared" si="667"/>
        <v>199.12013486302649</v>
      </c>
      <c r="AV320" s="66" t="s">
        <v>120</v>
      </c>
      <c r="AW320" s="2"/>
      <c r="AX320" s="2"/>
      <c r="AY320" s="2"/>
      <c r="AZ320" s="2" t="str">
        <f>I320</f>
        <v>Microalgae</v>
      </c>
      <c r="BA320" s="67" t="str">
        <f t="shared" ref="BA320:BC320" si="668">F320</f>
        <v>Nitzschia palea</v>
      </c>
      <c r="BB320" s="2" t="str">
        <f t="shared" si="668"/>
        <v>Bacillariophyta</v>
      </c>
      <c r="BC320" s="2" t="str">
        <f t="shared" si="668"/>
        <v>Bacillariophyceae</v>
      </c>
      <c r="BD320" s="2" t="str">
        <f>J320</f>
        <v>Phototroph</v>
      </c>
      <c r="BE320" s="2">
        <f>AK320</f>
        <v>1</v>
      </c>
      <c r="BF320" s="69">
        <f>AU320</f>
        <v>199.12013486302649</v>
      </c>
      <c r="BG320" s="66" t="s">
        <v>120</v>
      </c>
      <c r="BH320" s="66" t="s">
        <v>120</v>
      </c>
      <c r="BI320" s="2"/>
      <c r="BJ320" s="2"/>
      <c r="BK320" s="2"/>
      <c r="BL320" s="111"/>
      <c r="BM320" s="115"/>
      <c r="BN320" s="111"/>
      <c r="BO320" s="111"/>
      <c r="BP320" s="111"/>
      <c r="BQ320" s="111"/>
      <c r="BR320" s="111"/>
      <c r="BS320" s="111"/>
      <c r="BT320" s="111"/>
      <c r="BU320" s="113"/>
      <c r="BV320" s="3"/>
      <c r="BW320" s="3"/>
      <c r="BX320" s="3"/>
      <c r="BY320" s="3"/>
      <c r="BZ320" s="3"/>
      <c r="CA320" s="3"/>
      <c r="CB320" s="3"/>
      <c r="CC320" s="3"/>
      <c r="CD320" s="3"/>
      <c r="CE320" s="3"/>
      <c r="CF320" s="3"/>
      <c r="CG320" s="3"/>
    </row>
    <row r="321" spans="1:85" ht="14.25" customHeight="1" thickTop="1" thickBot="1" x14ac:dyDescent="0.3">
      <c r="A321" s="2" t="s">
        <v>126</v>
      </c>
      <c r="B321" s="2" t="s">
        <v>655</v>
      </c>
      <c r="C321" s="5" t="s">
        <v>652</v>
      </c>
      <c r="D321" s="129" t="s">
        <v>654</v>
      </c>
      <c r="E321" s="2" t="s">
        <v>121</v>
      </c>
      <c r="F321" s="62" t="s">
        <v>183</v>
      </c>
      <c r="G321" s="2" t="s">
        <v>108</v>
      </c>
      <c r="H321" s="2" t="s">
        <v>109</v>
      </c>
      <c r="I321" s="2" t="s">
        <v>110</v>
      </c>
      <c r="J321" s="2" t="s">
        <v>111</v>
      </c>
      <c r="K321" s="2" t="s">
        <v>112</v>
      </c>
      <c r="L321" s="2"/>
      <c r="M321" s="63" t="s">
        <v>139</v>
      </c>
      <c r="N321" s="63" t="s">
        <v>129</v>
      </c>
      <c r="O321" s="64" t="s">
        <v>140</v>
      </c>
      <c r="P321" s="2" t="s">
        <v>14</v>
      </c>
      <c r="Q321" s="2">
        <v>96</v>
      </c>
      <c r="R321" s="2" t="s">
        <v>116</v>
      </c>
      <c r="S321" s="2" t="s">
        <v>47</v>
      </c>
      <c r="T321" s="2"/>
      <c r="U321" s="2">
        <v>196</v>
      </c>
      <c r="V321" s="2" t="s">
        <v>17</v>
      </c>
      <c r="W321" s="2">
        <f>VLOOKUP(V321,Tables!$M$4:$N$7,2,FALSE)</f>
        <v>1</v>
      </c>
      <c r="X321" s="2">
        <f t="shared" si="654"/>
        <v>196</v>
      </c>
      <c r="Y321" s="2"/>
      <c r="Z321" s="2" t="str">
        <f t="shared" si="655"/>
        <v>EC10</v>
      </c>
      <c r="AA321" s="2">
        <f>VLOOKUP(Z321,Tables!C$5:D$21,2,FALSE)</f>
        <v>1</v>
      </c>
      <c r="AB321" s="2">
        <f t="shared" si="656"/>
        <v>196</v>
      </c>
      <c r="AC321" s="2" t="str">
        <f t="shared" si="657"/>
        <v>Chronic</v>
      </c>
      <c r="AD321" s="2">
        <f>VLOOKUP(AC321,Tables!C$24:D$25,2,FALSE)</f>
        <v>1</v>
      </c>
      <c r="AE321" s="2">
        <f t="shared" si="658"/>
        <v>196</v>
      </c>
      <c r="AF321" s="7"/>
      <c r="AG321" s="8" t="str">
        <f t="shared" si="663"/>
        <v>Nitzschia palea</v>
      </c>
      <c r="AH321" s="2" t="str">
        <f t="shared" si="664"/>
        <v>EC10</v>
      </c>
      <c r="AI321" s="2" t="str">
        <f t="shared" si="665"/>
        <v>Chronic</v>
      </c>
      <c r="AJ321" s="2"/>
      <c r="AK321" s="2">
        <f>VLOOKUP(SUM(AA321,AD321),Tables!J$5:K$10,2,FALSE)</f>
        <v>1</v>
      </c>
      <c r="AL321" s="65" t="str">
        <f t="shared" si="666"/>
        <v>YES!!!</v>
      </c>
      <c r="AM321" s="3" t="str">
        <f>O321</f>
        <v>Cell density</v>
      </c>
      <c r="AN321" s="2" t="s">
        <v>118</v>
      </c>
      <c r="AO321" s="2" t="str">
        <f>CONCATENATE(Q321," ",R321)</f>
        <v>96 Hour</v>
      </c>
      <c r="AP321" s="2" t="s">
        <v>119</v>
      </c>
      <c r="AQ321" s="2"/>
      <c r="AR321" s="2">
        <f>AE321</f>
        <v>196</v>
      </c>
      <c r="AS321" s="69"/>
      <c r="AT321" s="80"/>
      <c r="AU321" s="80"/>
      <c r="AV321" s="110"/>
      <c r="AW321" s="2"/>
      <c r="AX321" s="2"/>
      <c r="AY321" s="2"/>
      <c r="AZ321" s="2"/>
      <c r="BA321" s="67"/>
      <c r="BB321" s="2"/>
      <c r="BC321" s="2"/>
      <c r="BD321" s="2"/>
      <c r="BE321" s="2"/>
      <c r="BF321" s="69"/>
      <c r="BG321" s="110"/>
      <c r="BH321" s="110"/>
      <c r="BI321" s="2"/>
      <c r="BJ321" s="2"/>
      <c r="BK321" s="2"/>
      <c r="BL321" s="111"/>
      <c r="BM321" s="115"/>
      <c r="BN321" s="111"/>
      <c r="BO321" s="111"/>
      <c r="BP321" s="111"/>
      <c r="BQ321" s="111"/>
      <c r="BR321" s="111"/>
      <c r="BS321" s="111"/>
      <c r="BT321" s="111"/>
      <c r="BU321" s="113"/>
      <c r="BV321" s="3"/>
      <c r="BW321" s="3"/>
      <c r="BX321" s="3"/>
      <c r="BY321" s="3"/>
      <c r="BZ321" s="3"/>
      <c r="CA321" s="3"/>
      <c r="CB321" s="3"/>
      <c r="CC321" s="3"/>
      <c r="CD321" s="3"/>
      <c r="CE321" s="3"/>
      <c r="CF321" s="3"/>
      <c r="CG321" s="3"/>
    </row>
    <row r="322" spans="1:85" ht="14.25" customHeight="1" thickTop="1" thickBot="1" x14ac:dyDescent="0.3">
      <c r="A322" s="2">
        <v>845</v>
      </c>
      <c r="B322" s="2" t="s">
        <v>518</v>
      </c>
      <c r="C322" s="128" t="s">
        <v>650</v>
      </c>
      <c r="D322" s="91" t="s">
        <v>651</v>
      </c>
      <c r="E322" s="2" t="s">
        <v>121</v>
      </c>
      <c r="F322" s="62" t="s">
        <v>183</v>
      </c>
      <c r="G322" s="2" t="s">
        <v>108</v>
      </c>
      <c r="H322" s="2" t="s">
        <v>109</v>
      </c>
      <c r="I322" s="2" t="s">
        <v>110</v>
      </c>
      <c r="J322" s="2" t="s">
        <v>111</v>
      </c>
      <c r="K322" s="2" t="s">
        <v>138</v>
      </c>
      <c r="L322" s="2"/>
      <c r="M322" s="63" t="s">
        <v>139</v>
      </c>
      <c r="N322" s="63" t="s">
        <v>129</v>
      </c>
      <c r="O322" s="64" t="s">
        <v>140</v>
      </c>
      <c r="P322" s="2" t="s">
        <v>38</v>
      </c>
      <c r="Q322" s="2">
        <v>96</v>
      </c>
      <c r="R322" s="2" t="s">
        <v>116</v>
      </c>
      <c r="S322" s="2" t="s">
        <v>47</v>
      </c>
      <c r="T322" s="2"/>
      <c r="U322" s="2">
        <v>1539</v>
      </c>
      <c r="V322" s="2" t="s">
        <v>17</v>
      </c>
      <c r="W322" s="2">
        <f>VLOOKUP(V322,Tables!$M$4:$N$7,2,FALSE)</f>
        <v>1</v>
      </c>
      <c r="X322" s="2">
        <f t="shared" si="654"/>
        <v>1539</v>
      </c>
      <c r="Y322" s="2"/>
      <c r="Z322" s="2" t="str">
        <f t="shared" si="655"/>
        <v>EC50</v>
      </c>
      <c r="AA322" s="2">
        <f>VLOOKUP(Z322,Tables!C$5:D$21,2,FALSE)</f>
        <v>5</v>
      </c>
      <c r="AB322" s="2">
        <f t="shared" si="656"/>
        <v>307.8</v>
      </c>
      <c r="AC322" s="2" t="str">
        <f t="shared" si="657"/>
        <v>Chronic</v>
      </c>
      <c r="AD322" s="2">
        <f>VLOOKUP(AC322,Tables!C$24:D$25,2,FALSE)</f>
        <v>1</v>
      </c>
      <c r="AE322" s="2">
        <f t="shared" si="658"/>
        <v>307.8</v>
      </c>
      <c r="AF322" s="7"/>
      <c r="AG322" s="8" t="str">
        <f t="shared" si="663"/>
        <v>Nitzschia palea</v>
      </c>
      <c r="AH322" s="2" t="str">
        <f t="shared" si="664"/>
        <v>EC50</v>
      </c>
      <c r="AI322" s="2" t="str">
        <f t="shared" si="665"/>
        <v>Chronic</v>
      </c>
      <c r="AJ322" s="2"/>
      <c r="AK322" s="2">
        <f>VLOOKUP(SUM(AA322,AD322),Tables!J$5:K$10,2,FALSE)</f>
        <v>2</v>
      </c>
      <c r="AL322" s="65" t="str">
        <f t="shared" si="666"/>
        <v>Reject</v>
      </c>
      <c r="AM322" s="2"/>
      <c r="AN322" s="2"/>
      <c r="AO322" s="2"/>
      <c r="AP322" s="2"/>
      <c r="AQ322" s="2"/>
      <c r="AR322" s="2"/>
      <c r="AS322" s="2"/>
      <c r="AT322" s="2"/>
      <c r="AU322" s="2"/>
      <c r="AV322" s="66" t="s">
        <v>120</v>
      </c>
      <c r="AW322" s="2"/>
      <c r="AX322" s="2"/>
      <c r="AY322" s="2"/>
      <c r="AZ322" s="2"/>
      <c r="BA322" s="67"/>
      <c r="BB322" s="2"/>
      <c r="BC322" s="2"/>
      <c r="BD322" s="2"/>
      <c r="BE322" s="2"/>
      <c r="BF322" s="2"/>
      <c r="BG322" s="2"/>
      <c r="BH322" s="2"/>
      <c r="BI322" s="75"/>
      <c r="BJ322" s="2"/>
      <c r="BK322" s="2"/>
      <c r="BL322" s="111"/>
      <c r="BM322" s="115"/>
      <c r="BN322" s="111"/>
      <c r="BO322" s="111"/>
      <c r="BP322" s="111"/>
      <c r="BQ322" s="111"/>
      <c r="BR322" s="111"/>
      <c r="BS322" s="111"/>
      <c r="BT322" s="111"/>
      <c r="BU322" s="113"/>
      <c r="BV322" s="3"/>
      <c r="BW322" s="3"/>
      <c r="BX322" s="3"/>
      <c r="BY322" s="3"/>
      <c r="BZ322" s="3"/>
      <c r="CA322" s="3"/>
      <c r="CB322" s="3"/>
      <c r="CC322" s="3"/>
      <c r="CD322" s="3"/>
      <c r="CE322" s="3"/>
      <c r="CF322" s="3"/>
      <c r="CG322" s="3"/>
    </row>
    <row r="323" spans="1:85" ht="14.25" customHeight="1" thickTop="1" thickBot="1" x14ac:dyDescent="0.3">
      <c r="A323" s="2">
        <v>845</v>
      </c>
      <c r="B323" s="2" t="s">
        <v>519</v>
      </c>
      <c r="C323" s="128" t="s">
        <v>650</v>
      </c>
      <c r="D323" s="91" t="s">
        <v>651</v>
      </c>
      <c r="E323" s="2" t="s">
        <v>121</v>
      </c>
      <c r="F323" s="62" t="s">
        <v>183</v>
      </c>
      <c r="G323" s="2" t="s">
        <v>108</v>
      </c>
      <c r="H323" s="2" t="s">
        <v>109</v>
      </c>
      <c r="I323" s="2" t="s">
        <v>110</v>
      </c>
      <c r="J323" s="2" t="s">
        <v>111</v>
      </c>
      <c r="K323" s="2" t="s">
        <v>138</v>
      </c>
      <c r="L323" s="2"/>
      <c r="M323" s="63" t="s">
        <v>139</v>
      </c>
      <c r="N323" s="63" t="s">
        <v>129</v>
      </c>
      <c r="O323" s="64" t="s">
        <v>140</v>
      </c>
      <c r="P323" s="2" t="s">
        <v>18</v>
      </c>
      <c r="Q323" s="2">
        <v>96</v>
      </c>
      <c r="R323" s="2" t="s">
        <v>116</v>
      </c>
      <c r="S323" s="2" t="s">
        <v>47</v>
      </c>
      <c r="T323" s="2"/>
      <c r="U323" s="2">
        <v>106</v>
      </c>
      <c r="V323" s="2" t="s">
        <v>17</v>
      </c>
      <c r="W323" s="2">
        <f>VLOOKUP(V323,Tables!$M$4:$N$7,2,FALSE)</f>
        <v>1</v>
      </c>
      <c r="X323" s="2">
        <f t="shared" si="654"/>
        <v>106</v>
      </c>
      <c r="Y323" s="2"/>
      <c r="Z323" s="2" t="str">
        <f t="shared" si="655"/>
        <v>EC05</v>
      </c>
      <c r="AA323" s="2">
        <f>VLOOKUP(Z323,Tables!C$5:D$21,2,FALSE)</f>
        <v>1</v>
      </c>
      <c r="AB323" s="2">
        <f t="shared" si="656"/>
        <v>106</v>
      </c>
      <c r="AC323" s="2" t="str">
        <f t="shared" si="657"/>
        <v>Chronic</v>
      </c>
      <c r="AD323" s="2">
        <f>VLOOKUP(AC323,Tables!C$24:D$25,2,FALSE)</f>
        <v>1</v>
      </c>
      <c r="AE323" s="2">
        <f t="shared" si="658"/>
        <v>106</v>
      </c>
      <c r="AF323" s="7"/>
      <c r="AG323" s="8" t="str">
        <f t="shared" si="663"/>
        <v>Nitzschia palea</v>
      </c>
      <c r="AH323" s="2" t="str">
        <f t="shared" si="664"/>
        <v>EC05</v>
      </c>
      <c r="AI323" s="2" t="str">
        <f t="shared" si="665"/>
        <v>Chronic</v>
      </c>
      <c r="AJ323" s="2"/>
      <c r="AK323" s="2">
        <f>VLOOKUP(SUM(AA323,AD323),Tables!J$5:K$10,2,FALSE)</f>
        <v>1</v>
      </c>
      <c r="AL323" s="65" t="str">
        <f t="shared" si="666"/>
        <v>YES!!!</v>
      </c>
      <c r="AM323" s="3" t="str">
        <f>O323</f>
        <v>Cell density</v>
      </c>
      <c r="AN323" s="2" t="s">
        <v>118</v>
      </c>
      <c r="AO323" s="2" t="str">
        <f>CONCATENATE(Q323," ",R323)</f>
        <v>96 Hour</v>
      </c>
      <c r="AP323" s="2" t="s">
        <v>119</v>
      </c>
      <c r="AQ323" s="2"/>
      <c r="AR323" s="2">
        <f>AE323</f>
        <v>106</v>
      </c>
      <c r="AS323" s="2"/>
      <c r="AT323" s="3"/>
      <c r="AU323" s="2"/>
      <c r="AV323" s="66" t="s">
        <v>120</v>
      </c>
      <c r="AW323" s="2"/>
      <c r="AX323" s="2"/>
      <c r="AY323" s="2"/>
      <c r="AZ323" s="2"/>
      <c r="BA323" s="67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116"/>
      <c r="BM323" s="117"/>
      <c r="BN323" s="116"/>
      <c r="BO323" s="116"/>
      <c r="BP323" s="116"/>
      <c r="BQ323" s="116"/>
      <c r="BR323" s="116"/>
      <c r="BS323" s="116"/>
      <c r="BT323" s="111"/>
      <c r="BU323" s="113"/>
      <c r="BV323" s="3"/>
      <c r="BW323" s="3"/>
      <c r="BX323" s="3"/>
      <c r="BY323" s="3"/>
      <c r="BZ323" s="3"/>
      <c r="CA323" s="3"/>
      <c r="CB323" s="3"/>
      <c r="CC323" s="3"/>
      <c r="CD323" s="3"/>
      <c r="CE323" s="3"/>
      <c r="CF323" s="3"/>
      <c r="CG323" s="3"/>
    </row>
    <row r="324" spans="1:85" ht="14.25" customHeight="1" thickTop="1" thickBot="1" x14ac:dyDescent="0.3">
      <c r="A324" s="7"/>
      <c r="B324" s="7"/>
      <c r="C324" s="7"/>
      <c r="D324" s="70"/>
      <c r="E324" s="7"/>
      <c r="F324" s="71"/>
      <c r="G324" s="7"/>
      <c r="H324" s="7"/>
      <c r="I324" s="7"/>
      <c r="J324" s="7"/>
      <c r="K324" s="7"/>
      <c r="L324" s="7"/>
      <c r="M324" s="72"/>
      <c r="N324" s="72"/>
      <c r="O324" s="7"/>
      <c r="P324" s="7"/>
      <c r="Q324" s="7"/>
      <c r="R324" s="7"/>
      <c r="S324" s="7"/>
      <c r="T324" s="73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4"/>
      <c r="AH324" s="7"/>
      <c r="AI324" s="7"/>
      <c r="AJ324" s="7"/>
      <c r="AK324" s="7"/>
      <c r="AL324" s="7"/>
      <c r="AM324" s="7"/>
      <c r="AN324" s="7"/>
      <c r="AO324" s="7"/>
      <c r="AP324" s="7"/>
      <c r="AQ324" s="7"/>
      <c r="AR324" s="7"/>
      <c r="AS324" s="7"/>
      <c r="AT324" s="7"/>
      <c r="AU324" s="7"/>
      <c r="AV324" s="72"/>
      <c r="AW324" s="75"/>
      <c r="AX324" s="75"/>
      <c r="AY324" s="75"/>
      <c r="AZ324" s="76"/>
      <c r="BA324" s="77"/>
      <c r="BB324" s="7"/>
      <c r="BC324" s="7"/>
      <c r="BD324" s="7"/>
      <c r="BE324" s="7"/>
      <c r="BF324" s="7"/>
      <c r="BG324" s="7"/>
      <c r="BH324" s="7"/>
      <c r="BI324" s="2"/>
      <c r="BJ324" s="2"/>
      <c r="BK324" s="2"/>
      <c r="BL324" s="116"/>
      <c r="BM324" s="117"/>
      <c r="BN324" s="116"/>
      <c r="BO324" s="116"/>
      <c r="BP324" s="116"/>
      <c r="BQ324" s="116"/>
      <c r="BR324" s="116"/>
      <c r="BS324" s="116"/>
      <c r="BT324" s="111"/>
      <c r="BU324" s="113"/>
      <c r="BV324" s="3"/>
      <c r="BW324" s="3"/>
      <c r="BX324" s="3"/>
      <c r="BY324" s="3"/>
      <c r="BZ324" s="3"/>
      <c r="CA324" s="3"/>
      <c r="CB324" s="3"/>
      <c r="CC324" s="3"/>
      <c r="CD324" s="3"/>
      <c r="CE324" s="3"/>
      <c r="CF324" s="3"/>
      <c r="CG324" s="3"/>
    </row>
    <row r="325" spans="1:85" ht="14.25" customHeight="1" thickTop="1" thickBot="1" x14ac:dyDescent="0.3">
      <c r="A325" s="2">
        <v>1889</v>
      </c>
      <c r="B325" s="2" t="s">
        <v>419</v>
      </c>
      <c r="C325" s="2"/>
      <c r="D325" s="69"/>
      <c r="E325" s="2" t="s">
        <v>121</v>
      </c>
      <c r="F325" s="62" t="s">
        <v>360</v>
      </c>
      <c r="G325" s="2" t="s">
        <v>247</v>
      </c>
      <c r="H325" s="2" t="s">
        <v>248</v>
      </c>
      <c r="I325" s="2" t="s">
        <v>249</v>
      </c>
      <c r="J325" s="2" t="s">
        <v>152</v>
      </c>
      <c r="K325" s="2" t="s">
        <v>112</v>
      </c>
      <c r="L325" s="2"/>
      <c r="M325" s="63" t="s">
        <v>190</v>
      </c>
      <c r="N325" s="63" t="s">
        <v>190</v>
      </c>
      <c r="O325" s="64" t="s">
        <v>190</v>
      </c>
      <c r="P325" s="2" t="s">
        <v>40</v>
      </c>
      <c r="Q325" s="2">
        <v>96</v>
      </c>
      <c r="R325" s="2" t="s">
        <v>116</v>
      </c>
      <c r="S325" s="2" t="s">
        <v>48</v>
      </c>
      <c r="T325" s="2"/>
      <c r="U325" s="2">
        <v>1.4</v>
      </c>
      <c r="V325" s="2" t="s">
        <v>26</v>
      </c>
      <c r="W325" s="2">
        <f>VLOOKUP(V325,Tables!$M$5:$N$8,2,FALSE)</f>
        <v>1000</v>
      </c>
      <c r="X325" s="2">
        <f t="shared" ref="X325:X326" si="669">U325*W325</f>
        <v>1400</v>
      </c>
      <c r="Y325" s="2"/>
      <c r="Z325" s="2" t="str">
        <f t="shared" ref="Z325:Z326" si="670">P325</f>
        <v>LC50</v>
      </c>
      <c r="AA325" s="2">
        <f>VLOOKUP(Z325,Tables!C$5:D$21,2,FALSE)</f>
        <v>5</v>
      </c>
      <c r="AB325" s="2">
        <f t="shared" ref="AB325:AB326" si="671">X325/AA325</f>
        <v>280</v>
      </c>
      <c r="AC325" s="2" t="str">
        <f t="shared" ref="AC325:AC326" si="672">S325</f>
        <v>Acute</v>
      </c>
      <c r="AD325" s="2">
        <f>VLOOKUP(AC325,Tables!C$24:D$25,2,FALSE)</f>
        <v>2</v>
      </c>
      <c r="AE325" s="2">
        <f t="shared" ref="AE325:AE326" si="673">AB325/AD325</f>
        <v>140</v>
      </c>
      <c r="AF325" s="7"/>
      <c r="AG325" s="8" t="str">
        <f t="shared" ref="AG325:AG326" si="674">F325</f>
        <v>Oncorhynchus clarkii</v>
      </c>
      <c r="AH325" s="2" t="str">
        <f t="shared" ref="AH325:AH326" si="675">P325</f>
        <v>LC50</v>
      </c>
      <c r="AI325" s="2" t="str">
        <f t="shared" ref="AI325:AI326" si="676">S325</f>
        <v>Acute</v>
      </c>
      <c r="AJ325" s="2"/>
      <c r="AK325" s="2">
        <f>VLOOKUP(SUM(AA325,AD325),Tables!J$5:K$10,2,FALSE)</f>
        <v>4</v>
      </c>
      <c r="AL325" s="65" t="str">
        <f t="shared" ref="AL325:AL326" si="677">IF(AK325=MIN($AK$325:$AK$326),"YES!!!","Reject")</f>
        <v>YES!!!</v>
      </c>
      <c r="AM325" s="3" t="str">
        <f t="shared" ref="AM325:AM326" si="678">O325</f>
        <v>Mortality</v>
      </c>
      <c r="AN325" s="2" t="s">
        <v>118</v>
      </c>
      <c r="AO325" s="2" t="str">
        <f t="shared" ref="AO325:AO326" si="679">CONCATENATE(Q325," ",R325)</f>
        <v>96 Hour</v>
      </c>
      <c r="AP325" s="2" t="s">
        <v>119</v>
      </c>
      <c r="AQ325" s="2"/>
      <c r="AR325" s="2">
        <f t="shared" ref="AR325:AR326" si="680">AE325</f>
        <v>140</v>
      </c>
      <c r="AS325" s="69">
        <f>GEOMEAN(AR325:AR326)</f>
        <v>99.699548644916135</v>
      </c>
      <c r="AT325" s="80">
        <f t="shared" ref="AT325:AU325" si="681">MIN(AS325)</f>
        <v>99.699548644916135</v>
      </c>
      <c r="AU325" s="80">
        <f t="shared" si="681"/>
        <v>99.699548644916135</v>
      </c>
      <c r="AV325" s="66" t="s">
        <v>120</v>
      </c>
      <c r="AW325" s="2"/>
      <c r="AX325" s="2"/>
      <c r="AY325" s="2"/>
      <c r="AZ325" s="2" t="str">
        <f>I325</f>
        <v>Fish</v>
      </c>
      <c r="BA325" s="67" t="str">
        <f t="shared" ref="BA325:BC325" si="682">F325</f>
        <v>Oncorhynchus clarkii</v>
      </c>
      <c r="BB325" s="2" t="str">
        <f t="shared" si="682"/>
        <v>Chordata</v>
      </c>
      <c r="BC325" s="2" t="str">
        <f t="shared" si="682"/>
        <v>Actinopterygii</v>
      </c>
      <c r="BD325" s="2" t="str">
        <f>J325</f>
        <v>Heterotroph</v>
      </c>
      <c r="BE325" s="2">
        <f>AK325</f>
        <v>4</v>
      </c>
      <c r="BF325" s="69">
        <f>AU325</f>
        <v>99.699548644916135</v>
      </c>
      <c r="BG325" s="66" t="s">
        <v>120</v>
      </c>
      <c r="BH325" s="66" t="s">
        <v>120</v>
      </c>
      <c r="BI325" s="2"/>
      <c r="BJ325" s="2"/>
      <c r="BK325" s="2"/>
      <c r="BL325" s="111"/>
      <c r="BM325" s="115"/>
      <c r="BN325" s="111"/>
      <c r="BO325" s="111"/>
      <c r="BP325" s="111"/>
      <c r="BQ325" s="111"/>
      <c r="BR325" s="111"/>
      <c r="BS325" s="111"/>
      <c r="BT325" s="111"/>
      <c r="BU325" s="113"/>
      <c r="BV325" s="3"/>
      <c r="BW325" s="3"/>
      <c r="BX325" s="3"/>
      <c r="BY325" s="3"/>
      <c r="BZ325" s="3"/>
      <c r="CA325" s="3"/>
      <c r="CB325" s="3"/>
      <c r="CC325" s="3"/>
      <c r="CD325" s="3"/>
      <c r="CE325" s="3"/>
      <c r="CF325" s="3"/>
      <c r="CG325" s="3"/>
    </row>
    <row r="326" spans="1:85" ht="14.25" customHeight="1" thickTop="1" thickBot="1" x14ac:dyDescent="0.3">
      <c r="A326" s="2">
        <v>1897</v>
      </c>
      <c r="B326" s="2" t="s">
        <v>500</v>
      </c>
      <c r="C326" s="2"/>
      <c r="D326" s="2"/>
      <c r="E326" s="2" t="s">
        <v>121</v>
      </c>
      <c r="F326" s="62" t="s">
        <v>360</v>
      </c>
      <c r="G326" s="2" t="s">
        <v>247</v>
      </c>
      <c r="H326" s="2" t="s">
        <v>248</v>
      </c>
      <c r="I326" s="2" t="s">
        <v>249</v>
      </c>
      <c r="J326" s="2" t="s">
        <v>152</v>
      </c>
      <c r="K326" s="2" t="s">
        <v>112</v>
      </c>
      <c r="L326" s="2"/>
      <c r="M326" s="63" t="s">
        <v>190</v>
      </c>
      <c r="N326" s="63" t="s">
        <v>190</v>
      </c>
      <c r="O326" s="64" t="s">
        <v>190</v>
      </c>
      <c r="P326" s="2" t="s">
        <v>40</v>
      </c>
      <c r="Q326" s="2">
        <v>96</v>
      </c>
      <c r="R326" s="2" t="s">
        <v>116</v>
      </c>
      <c r="S326" s="2" t="s">
        <v>48</v>
      </c>
      <c r="T326" s="2"/>
      <c r="U326" s="2">
        <v>0.71</v>
      </c>
      <c r="V326" s="2" t="s">
        <v>26</v>
      </c>
      <c r="W326" s="2">
        <f>VLOOKUP(V326,Tables!$M$5:$N$8,2,FALSE)</f>
        <v>1000</v>
      </c>
      <c r="X326" s="2">
        <f t="shared" si="669"/>
        <v>710</v>
      </c>
      <c r="Y326" s="2"/>
      <c r="Z326" s="2" t="str">
        <f t="shared" si="670"/>
        <v>LC50</v>
      </c>
      <c r="AA326" s="2">
        <f>VLOOKUP(Z326,Tables!C$5:D$21,2,FALSE)</f>
        <v>5</v>
      </c>
      <c r="AB326" s="2">
        <f t="shared" si="671"/>
        <v>142</v>
      </c>
      <c r="AC326" s="2" t="str">
        <f t="shared" si="672"/>
        <v>Acute</v>
      </c>
      <c r="AD326" s="2">
        <f>VLOOKUP(AC326,Tables!C$24:D$25,2,FALSE)</f>
        <v>2</v>
      </c>
      <c r="AE326" s="2">
        <f t="shared" si="673"/>
        <v>71</v>
      </c>
      <c r="AF326" s="7"/>
      <c r="AG326" s="8" t="str">
        <f t="shared" si="674"/>
        <v>Oncorhynchus clarkii</v>
      </c>
      <c r="AH326" s="2" t="str">
        <f t="shared" si="675"/>
        <v>LC50</v>
      </c>
      <c r="AI326" s="2" t="str">
        <f t="shared" si="676"/>
        <v>Acute</v>
      </c>
      <c r="AJ326" s="2"/>
      <c r="AK326" s="2">
        <f>VLOOKUP(SUM(AA326,AD326),Tables!J$5:K$10,2,FALSE)</f>
        <v>4</v>
      </c>
      <c r="AL326" s="65" t="str">
        <f t="shared" si="677"/>
        <v>YES!!!</v>
      </c>
      <c r="AM326" s="3" t="str">
        <f t="shared" si="678"/>
        <v>Mortality</v>
      </c>
      <c r="AN326" s="2" t="s">
        <v>118</v>
      </c>
      <c r="AO326" s="2" t="str">
        <f t="shared" si="679"/>
        <v>96 Hour</v>
      </c>
      <c r="AP326" s="2" t="s">
        <v>119</v>
      </c>
      <c r="AQ326" s="2"/>
      <c r="AR326" s="2">
        <f t="shared" si="680"/>
        <v>71</v>
      </c>
      <c r="AS326" s="2"/>
      <c r="AT326" s="2"/>
      <c r="AU326" s="2"/>
      <c r="AV326" s="66" t="s">
        <v>120</v>
      </c>
      <c r="AW326" s="2"/>
      <c r="AX326" s="2"/>
      <c r="AY326" s="2"/>
      <c r="AZ326" s="2"/>
      <c r="BA326" s="67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111"/>
      <c r="BM326" s="115"/>
      <c r="BN326" s="111"/>
      <c r="BO326" s="111"/>
      <c r="BP326" s="111"/>
      <c r="BQ326" s="111"/>
      <c r="BR326" s="111"/>
      <c r="BS326" s="111"/>
      <c r="BT326" s="111"/>
      <c r="BU326" s="113"/>
      <c r="BV326" s="3"/>
      <c r="BW326" s="3"/>
      <c r="BX326" s="3"/>
      <c r="BY326" s="3"/>
      <c r="BZ326" s="3"/>
      <c r="CA326" s="3"/>
      <c r="CB326" s="3"/>
      <c r="CC326" s="3"/>
      <c r="CD326" s="3"/>
      <c r="CE326" s="3"/>
      <c r="CF326" s="3"/>
      <c r="CG326" s="3"/>
    </row>
    <row r="327" spans="1:85" ht="14.25" customHeight="1" thickTop="1" thickBot="1" x14ac:dyDescent="0.3">
      <c r="A327" s="7"/>
      <c r="B327" s="7"/>
      <c r="C327" s="7"/>
      <c r="D327" s="70"/>
      <c r="E327" s="7"/>
      <c r="F327" s="71"/>
      <c r="G327" s="7"/>
      <c r="H327" s="7"/>
      <c r="I327" s="7"/>
      <c r="J327" s="7"/>
      <c r="K327" s="7"/>
      <c r="L327" s="7"/>
      <c r="M327" s="72"/>
      <c r="N327" s="72"/>
      <c r="O327" s="7"/>
      <c r="P327" s="7"/>
      <c r="Q327" s="7"/>
      <c r="R327" s="7"/>
      <c r="S327" s="7"/>
      <c r="T327" s="73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4"/>
      <c r="AH327" s="7"/>
      <c r="AI327" s="7"/>
      <c r="AJ327" s="7"/>
      <c r="AK327" s="7"/>
      <c r="AL327" s="7"/>
      <c r="AM327" s="7"/>
      <c r="AN327" s="7"/>
      <c r="AO327" s="7"/>
      <c r="AP327" s="7"/>
      <c r="AQ327" s="7"/>
      <c r="AR327" s="7"/>
      <c r="AS327" s="7"/>
      <c r="AT327" s="7"/>
      <c r="AU327" s="7"/>
      <c r="AV327" s="72"/>
      <c r="AW327" s="75"/>
      <c r="AX327" s="75"/>
      <c r="AY327" s="75"/>
      <c r="AZ327" s="76"/>
      <c r="BA327" s="77"/>
      <c r="BB327" s="7"/>
      <c r="BC327" s="7"/>
      <c r="BD327" s="7"/>
      <c r="BE327" s="7"/>
      <c r="BF327" s="7"/>
      <c r="BG327" s="7"/>
      <c r="BH327" s="7"/>
      <c r="BI327" s="2"/>
      <c r="BJ327" s="2"/>
      <c r="BK327" s="2"/>
      <c r="BL327" s="111"/>
      <c r="BM327" s="115"/>
      <c r="BN327" s="111"/>
      <c r="BO327" s="111"/>
      <c r="BP327" s="111"/>
      <c r="BQ327" s="111"/>
      <c r="BR327" s="111"/>
      <c r="BS327" s="111"/>
      <c r="BT327" s="111"/>
      <c r="BU327" s="113"/>
      <c r="BV327" s="3"/>
      <c r="BW327" s="3"/>
      <c r="BX327" s="3"/>
      <c r="BY327" s="3"/>
      <c r="BZ327" s="3"/>
      <c r="CA327" s="3"/>
      <c r="CB327" s="3"/>
      <c r="CC327" s="3"/>
      <c r="CD327" s="3"/>
      <c r="CE327" s="3"/>
      <c r="CF327" s="3"/>
      <c r="CG327" s="3"/>
    </row>
    <row r="328" spans="1:85" ht="14.25" customHeight="1" thickTop="1" thickBot="1" x14ac:dyDescent="0.3">
      <c r="A328" s="2" t="s">
        <v>199</v>
      </c>
      <c r="B328" s="2">
        <v>200879</v>
      </c>
      <c r="C328" s="2"/>
      <c r="D328" s="2"/>
      <c r="E328" s="2" t="s">
        <v>121</v>
      </c>
      <c r="F328" s="62" t="s">
        <v>362</v>
      </c>
      <c r="G328" s="2" t="s">
        <v>247</v>
      </c>
      <c r="H328" s="2" t="s">
        <v>248</v>
      </c>
      <c r="I328" s="2" t="s">
        <v>249</v>
      </c>
      <c r="J328" s="2" t="s">
        <v>152</v>
      </c>
      <c r="K328" s="2" t="s">
        <v>112</v>
      </c>
      <c r="L328" s="2"/>
      <c r="M328" s="63" t="s">
        <v>190</v>
      </c>
      <c r="N328" s="63" t="s">
        <v>190</v>
      </c>
      <c r="O328" s="64" t="s">
        <v>190</v>
      </c>
      <c r="P328" s="2" t="s">
        <v>40</v>
      </c>
      <c r="Q328" s="2">
        <v>48</v>
      </c>
      <c r="R328" s="2" t="s">
        <v>116</v>
      </c>
      <c r="S328" s="2" t="s">
        <v>48</v>
      </c>
      <c r="T328" s="2"/>
      <c r="U328" s="2">
        <v>16000</v>
      </c>
      <c r="V328" s="2" t="s">
        <v>17</v>
      </c>
      <c r="W328" s="2">
        <f>VLOOKUP(V328,Tables!$M$4:$N$7,2,FALSE)</f>
        <v>1</v>
      </c>
      <c r="X328" s="2">
        <f t="shared" ref="X328:X329" si="683">U328*W328</f>
        <v>16000</v>
      </c>
      <c r="Y328" s="2"/>
      <c r="Z328" s="2" t="str">
        <f t="shared" ref="Z328:Z329" si="684">P328</f>
        <v>LC50</v>
      </c>
      <c r="AA328" s="2">
        <f>VLOOKUP(Z328,Tables!C$5:D$21,2,FALSE)</f>
        <v>5</v>
      </c>
      <c r="AB328" s="2">
        <f t="shared" ref="AB328:AB329" si="685">X328/AA328</f>
        <v>3200</v>
      </c>
      <c r="AC328" s="2" t="str">
        <f t="shared" ref="AC328:AC329" si="686">S328</f>
        <v>Acute</v>
      </c>
      <c r="AD328" s="2">
        <f>VLOOKUP(AC328,Tables!C$24:D$25,2,FALSE)</f>
        <v>2</v>
      </c>
      <c r="AE328" s="2">
        <f t="shared" ref="AE328:AE329" si="687">AB328/AD328</f>
        <v>1600</v>
      </c>
      <c r="AF328" s="7"/>
      <c r="AG328" s="8" t="str">
        <f t="shared" ref="AG328:AG329" si="688">F328</f>
        <v xml:space="preserve">Oncorhynchus kisutch </v>
      </c>
      <c r="AH328" s="2" t="str">
        <f t="shared" ref="AH328:AH329" si="689">P328</f>
        <v>LC50</v>
      </c>
      <c r="AI328" s="2" t="str">
        <f t="shared" ref="AI328:AI329" si="690">S328</f>
        <v>Acute</v>
      </c>
      <c r="AJ328" s="2"/>
      <c r="AK328" s="2">
        <f>VLOOKUP(SUM(AA328,AD328),Tables!J$5:K$10,2,FALSE)</f>
        <v>4</v>
      </c>
      <c r="AL328" s="65" t="str">
        <f t="shared" ref="AL328:AL329" si="691">IF(AK328=MIN($AK$329),"YES!!!","Reject")</f>
        <v>YES!!!</v>
      </c>
      <c r="AM328" s="3" t="str">
        <f t="shared" ref="AM328:AM329" si="692">O328</f>
        <v>Mortality</v>
      </c>
      <c r="AN328" s="2" t="s">
        <v>118</v>
      </c>
      <c r="AO328" s="2" t="str">
        <f t="shared" ref="AO328:AO329" si="693">CONCATENATE(Q328," ",R328)</f>
        <v>48 Hour</v>
      </c>
      <c r="AP328" s="2" t="s">
        <v>119</v>
      </c>
      <c r="AQ328" s="2"/>
      <c r="AR328" s="2">
        <f t="shared" ref="AR328:AR329" si="694">AE328</f>
        <v>1600</v>
      </c>
      <c r="AS328" s="2">
        <f t="shared" ref="AS328:AS329" si="695">GEOMEAN(AR328)</f>
        <v>1600</v>
      </c>
      <c r="AT328" s="3">
        <f>MIN(AS328:AS329)</f>
        <v>240</v>
      </c>
      <c r="AU328" s="3">
        <f>MIN(AT328)</f>
        <v>240</v>
      </c>
      <c r="AV328" s="66" t="s">
        <v>120</v>
      </c>
      <c r="AW328" s="2"/>
      <c r="AX328" s="2"/>
      <c r="AY328" s="2"/>
      <c r="AZ328" s="2" t="str">
        <f>I328</f>
        <v>Fish</v>
      </c>
      <c r="BA328" s="67" t="str">
        <f t="shared" ref="BA328:BC328" si="696">F328</f>
        <v xml:space="preserve">Oncorhynchus kisutch </v>
      </c>
      <c r="BB328" s="2" t="str">
        <f t="shared" si="696"/>
        <v>Chordata</v>
      </c>
      <c r="BC328" s="2" t="str">
        <f t="shared" si="696"/>
        <v>Actinopterygii</v>
      </c>
      <c r="BD328" s="2" t="str">
        <f>J328</f>
        <v>Heterotroph</v>
      </c>
      <c r="BE328" s="2">
        <f>AK328</f>
        <v>4</v>
      </c>
      <c r="BF328" s="2">
        <f>AU328</f>
        <v>240</v>
      </c>
      <c r="BG328" s="66" t="s">
        <v>120</v>
      </c>
      <c r="BH328" s="66" t="s">
        <v>120</v>
      </c>
      <c r="BI328" s="2"/>
      <c r="BJ328" s="2"/>
      <c r="BK328" s="2"/>
      <c r="BL328" s="116"/>
      <c r="BM328" s="117"/>
      <c r="BN328" s="116"/>
      <c r="BO328" s="116"/>
      <c r="BP328" s="116"/>
      <c r="BQ328" s="116"/>
      <c r="BR328" s="116"/>
      <c r="BS328" s="116"/>
      <c r="BT328" s="111"/>
      <c r="BU328" s="113"/>
      <c r="BV328" s="3"/>
      <c r="BW328" s="3"/>
      <c r="BX328" s="3"/>
      <c r="BY328" s="3"/>
      <c r="BZ328" s="3"/>
      <c r="CA328" s="3"/>
      <c r="CB328" s="3"/>
      <c r="CC328" s="3"/>
      <c r="CD328" s="3"/>
      <c r="CE328" s="3"/>
      <c r="CF328" s="3"/>
      <c r="CG328" s="3"/>
    </row>
    <row r="329" spans="1:85" ht="14.25" customHeight="1" thickTop="1" thickBot="1" x14ac:dyDescent="0.3">
      <c r="A329" s="2">
        <v>1896</v>
      </c>
      <c r="B329" s="2" t="s">
        <v>500</v>
      </c>
      <c r="C329" s="2"/>
      <c r="D329" s="2"/>
      <c r="E329" s="2" t="s">
        <v>121</v>
      </c>
      <c r="F329" s="62" t="s">
        <v>520</v>
      </c>
      <c r="G329" s="2" t="s">
        <v>247</v>
      </c>
      <c r="H329" s="2" t="s">
        <v>248</v>
      </c>
      <c r="I329" s="2" t="s">
        <v>249</v>
      </c>
      <c r="J329" s="2" t="s">
        <v>152</v>
      </c>
      <c r="K329" s="2" t="s">
        <v>112</v>
      </c>
      <c r="L329" s="2"/>
      <c r="M329" s="63" t="s">
        <v>190</v>
      </c>
      <c r="N329" s="63" t="s">
        <v>190</v>
      </c>
      <c r="O329" s="64" t="s">
        <v>190</v>
      </c>
      <c r="P329" s="2" t="s">
        <v>40</v>
      </c>
      <c r="Q329" s="2">
        <v>96</v>
      </c>
      <c r="R329" s="2" t="s">
        <v>116</v>
      </c>
      <c r="S329" s="2" t="s">
        <v>48</v>
      </c>
      <c r="T329" s="2"/>
      <c r="U329" s="2">
        <v>2.4</v>
      </c>
      <c r="V329" s="2" t="s">
        <v>26</v>
      </c>
      <c r="W329" s="2">
        <f>VLOOKUP(V329,Tables!$M$5:$N$8,2,FALSE)</f>
        <v>1000</v>
      </c>
      <c r="X329" s="2">
        <f t="shared" si="683"/>
        <v>2400</v>
      </c>
      <c r="Y329" s="2"/>
      <c r="Z329" s="2" t="str">
        <f t="shared" si="684"/>
        <v>LC50</v>
      </c>
      <c r="AA329" s="2">
        <f>VLOOKUP(Z329,Tables!C$5:D$21,2,FALSE)</f>
        <v>5</v>
      </c>
      <c r="AB329" s="2">
        <f t="shared" si="685"/>
        <v>480</v>
      </c>
      <c r="AC329" s="2" t="str">
        <f t="shared" si="686"/>
        <v>Acute</v>
      </c>
      <c r="AD329" s="2">
        <f>VLOOKUP(AC329,Tables!C$24:D$25,2,FALSE)</f>
        <v>2</v>
      </c>
      <c r="AE329" s="2">
        <f t="shared" si="687"/>
        <v>240</v>
      </c>
      <c r="AF329" s="7"/>
      <c r="AG329" s="8" t="str">
        <f t="shared" si="688"/>
        <v>Oncorhynchus kisutch</v>
      </c>
      <c r="AH329" s="2" t="str">
        <f t="shared" si="689"/>
        <v>LC50</v>
      </c>
      <c r="AI329" s="2" t="str">
        <f t="shared" si="690"/>
        <v>Acute</v>
      </c>
      <c r="AJ329" s="2"/>
      <c r="AK329" s="2">
        <f>VLOOKUP(SUM(AA329,AD329),Tables!J$5:K$10,2,FALSE)</f>
        <v>4</v>
      </c>
      <c r="AL329" s="65" t="str">
        <f t="shared" si="691"/>
        <v>YES!!!</v>
      </c>
      <c r="AM329" s="3" t="str">
        <f t="shared" si="692"/>
        <v>Mortality</v>
      </c>
      <c r="AN329" s="2" t="s">
        <v>118</v>
      </c>
      <c r="AO329" s="2" t="str">
        <f t="shared" si="693"/>
        <v>96 Hour</v>
      </c>
      <c r="AP329" s="2" t="s">
        <v>318</v>
      </c>
      <c r="AQ329" s="2"/>
      <c r="AR329" s="2">
        <f t="shared" si="694"/>
        <v>240</v>
      </c>
      <c r="AS329" s="2">
        <f t="shared" si="695"/>
        <v>240</v>
      </c>
      <c r="AT329" s="2"/>
      <c r="AU329" s="2"/>
      <c r="AV329" s="66" t="s">
        <v>120</v>
      </c>
      <c r="AW329" s="2"/>
      <c r="AX329" s="2"/>
      <c r="AY329" s="2"/>
      <c r="AZ329" s="2"/>
      <c r="BA329" s="67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111"/>
      <c r="BM329" s="115"/>
      <c r="BN329" s="111"/>
      <c r="BO329" s="111"/>
      <c r="BP329" s="111"/>
      <c r="BQ329" s="111"/>
      <c r="BR329" s="111"/>
      <c r="BS329" s="111"/>
      <c r="BT329" s="111"/>
      <c r="BU329" s="113"/>
      <c r="BV329" s="3"/>
      <c r="BW329" s="3"/>
      <c r="BX329" s="3"/>
      <c r="BY329" s="3"/>
      <c r="BZ329" s="3"/>
      <c r="CA329" s="3"/>
      <c r="CB329" s="3"/>
      <c r="CC329" s="3"/>
      <c r="CD329" s="3"/>
      <c r="CE329" s="3"/>
      <c r="CF329" s="3"/>
      <c r="CG329" s="3"/>
    </row>
    <row r="330" spans="1:85" ht="14.25" customHeight="1" thickTop="1" thickBot="1" x14ac:dyDescent="0.3">
      <c r="A330" s="7"/>
      <c r="B330" s="7"/>
      <c r="C330" s="7"/>
      <c r="D330" s="70"/>
      <c r="E330" s="7"/>
      <c r="F330" s="71"/>
      <c r="G330" s="7"/>
      <c r="H330" s="7"/>
      <c r="I330" s="7"/>
      <c r="J330" s="7"/>
      <c r="K330" s="7"/>
      <c r="L330" s="7"/>
      <c r="M330" s="72"/>
      <c r="N330" s="72"/>
      <c r="O330" s="7"/>
      <c r="P330" s="7"/>
      <c r="Q330" s="7"/>
      <c r="R330" s="7"/>
      <c r="S330" s="7"/>
      <c r="T330" s="73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4"/>
      <c r="AH330" s="7"/>
      <c r="AI330" s="7"/>
      <c r="AJ330" s="7"/>
      <c r="AK330" s="7"/>
      <c r="AL330" s="7"/>
      <c r="AM330" s="7"/>
      <c r="AN330" s="7"/>
      <c r="AO330" s="7"/>
      <c r="AP330" s="7"/>
      <c r="AQ330" s="7"/>
      <c r="AR330" s="7"/>
      <c r="AS330" s="7"/>
      <c r="AT330" s="7"/>
      <c r="AU330" s="7"/>
      <c r="AV330" s="72"/>
      <c r="AW330" s="75"/>
      <c r="AX330" s="75"/>
      <c r="AY330" s="75"/>
      <c r="AZ330" s="76"/>
      <c r="BA330" s="77"/>
      <c r="BB330" s="7"/>
      <c r="BC330" s="7"/>
      <c r="BD330" s="7"/>
      <c r="BE330" s="7"/>
      <c r="BF330" s="7"/>
      <c r="BG330" s="7"/>
      <c r="BH330" s="7"/>
      <c r="BI330" s="2"/>
      <c r="BJ330" s="75"/>
      <c r="BK330" s="2"/>
      <c r="BL330" s="111"/>
      <c r="BM330" s="115"/>
      <c r="BN330" s="111"/>
      <c r="BO330" s="111"/>
      <c r="BP330" s="111"/>
      <c r="BQ330" s="111"/>
      <c r="BR330" s="111"/>
      <c r="BS330" s="111"/>
      <c r="BT330" s="111"/>
      <c r="BU330" s="113"/>
      <c r="BV330" s="3"/>
      <c r="BW330" s="3"/>
      <c r="BX330" s="3"/>
      <c r="BY330" s="3"/>
      <c r="BZ330" s="3"/>
      <c r="CA330" s="3"/>
      <c r="CB330" s="3"/>
      <c r="CC330" s="3"/>
      <c r="CD330" s="3"/>
      <c r="CE330" s="3"/>
      <c r="CF330" s="3"/>
      <c r="CG330" s="3"/>
    </row>
    <row r="331" spans="1:85" ht="14.25" customHeight="1" thickTop="1" thickBot="1" x14ac:dyDescent="0.3">
      <c r="A331" s="2" t="s">
        <v>521</v>
      </c>
      <c r="B331" s="2" t="s">
        <v>522</v>
      </c>
      <c r="C331" s="2"/>
      <c r="D331" s="2"/>
      <c r="E331" s="2" t="s">
        <v>121</v>
      </c>
      <c r="F331" s="62" t="s">
        <v>302</v>
      </c>
      <c r="G331" s="2" t="s">
        <v>247</v>
      </c>
      <c r="H331" s="2" t="s">
        <v>248</v>
      </c>
      <c r="I331" s="2" t="s">
        <v>249</v>
      </c>
      <c r="J331" s="2" t="s">
        <v>152</v>
      </c>
      <c r="K331" s="2" t="s">
        <v>523</v>
      </c>
      <c r="L331" s="2"/>
      <c r="M331" s="63" t="s">
        <v>190</v>
      </c>
      <c r="N331" s="63" t="s">
        <v>190</v>
      </c>
      <c r="O331" s="64" t="s">
        <v>190</v>
      </c>
      <c r="P331" s="2" t="s">
        <v>40</v>
      </c>
      <c r="Q331" s="2">
        <v>7</v>
      </c>
      <c r="R331" s="2" t="s">
        <v>156</v>
      </c>
      <c r="S331" s="2" t="s">
        <v>48</v>
      </c>
      <c r="T331" s="2"/>
      <c r="U331" s="2">
        <v>74</v>
      </c>
      <c r="V331" s="2" t="s">
        <v>23</v>
      </c>
      <c r="W331" s="2">
        <f>VLOOKUP(V331,Tables!$M$4:$N$7,2,FALSE)</f>
        <v>1000</v>
      </c>
      <c r="X331" s="2">
        <f t="shared" ref="X331:X340" si="697">U331*W331</f>
        <v>74000</v>
      </c>
      <c r="Y331" s="2"/>
      <c r="Z331" s="2" t="str">
        <f t="shared" ref="Z331:Z340" si="698">P331</f>
        <v>LC50</v>
      </c>
      <c r="AA331" s="2">
        <f>VLOOKUP(Z331,Tables!C$5:D$21,2,FALSE)</f>
        <v>5</v>
      </c>
      <c r="AB331" s="2">
        <f t="shared" ref="AB331:AB340" si="699">X331/AA331</f>
        <v>14800</v>
      </c>
      <c r="AC331" s="2" t="str">
        <f t="shared" ref="AC331:AC340" si="700">S331</f>
        <v>Acute</v>
      </c>
      <c r="AD331" s="2">
        <f>VLOOKUP(AC331,Tables!C$24:D$25,2,FALSE)</f>
        <v>2</v>
      </c>
      <c r="AE331" s="2">
        <f t="shared" ref="AE331:AE340" si="701">AB331/AD331</f>
        <v>7400</v>
      </c>
      <c r="AF331" s="7"/>
      <c r="AG331" s="8" t="str">
        <f t="shared" ref="AG331:AG340" si="702">F331</f>
        <v>Oncorhynchus mykiss</v>
      </c>
      <c r="AH331" s="2" t="str">
        <f t="shared" ref="AH331:AH340" si="703">P331</f>
        <v>LC50</v>
      </c>
      <c r="AI331" s="2" t="str">
        <f t="shared" ref="AI331:AI340" si="704">S331</f>
        <v>Acute</v>
      </c>
      <c r="AJ331" s="2"/>
      <c r="AK331" s="2">
        <f>VLOOKUP(SUM(AA331,AD331),Tables!J$5:K$10,2,FALSE)</f>
        <v>4</v>
      </c>
      <c r="AL331" s="65" t="str">
        <f t="shared" ref="AL331:AL340" si="705">IF(AK331=MIN($AK$331:$AK$340),"YES!!!","Reject")</f>
        <v>Reject</v>
      </c>
      <c r="AM331" s="2"/>
      <c r="AN331" s="2"/>
      <c r="AO331" s="2"/>
      <c r="AP331" s="2"/>
      <c r="AQ331" s="2"/>
      <c r="AR331" s="2"/>
      <c r="AS331" s="2"/>
      <c r="AT331" s="2"/>
      <c r="AU331" s="2"/>
      <c r="AV331" s="66" t="s">
        <v>120</v>
      </c>
      <c r="AW331" s="2"/>
      <c r="AX331" s="2"/>
      <c r="AY331" s="2"/>
      <c r="AZ331" s="2"/>
      <c r="BA331" s="67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111"/>
      <c r="BM331" s="115"/>
      <c r="BN331" s="111"/>
      <c r="BO331" s="111"/>
      <c r="BP331" s="111"/>
      <c r="BQ331" s="111"/>
      <c r="BR331" s="111"/>
      <c r="BS331" s="111"/>
      <c r="BT331" s="111"/>
      <c r="BU331" s="113"/>
      <c r="BV331" s="3"/>
      <c r="BW331" s="3"/>
      <c r="BX331" s="3"/>
      <c r="BY331" s="3"/>
      <c r="BZ331" s="3"/>
      <c r="CA331" s="3"/>
      <c r="CB331" s="3"/>
      <c r="CC331" s="3"/>
      <c r="CD331" s="3"/>
      <c r="CE331" s="3"/>
      <c r="CF331" s="3"/>
      <c r="CG331" s="3"/>
    </row>
    <row r="332" spans="1:85" ht="14.25" customHeight="1" thickTop="1" thickBot="1" x14ac:dyDescent="0.3">
      <c r="A332" s="2" t="s">
        <v>521</v>
      </c>
      <c r="B332" s="2" t="s">
        <v>524</v>
      </c>
      <c r="C332" s="2"/>
      <c r="D332" s="2"/>
      <c r="E332" s="2" t="s">
        <v>121</v>
      </c>
      <c r="F332" s="62" t="s">
        <v>302</v>
      </c>
      <c r="G332" s="2" t="s">
        <v>247</v>
      </c>
      <c r="H332" s="2" t="s">
        <v>248</v>
      </c>
      <c r="I332" s="2" t="s">
        <v>249</v>
      </c>
      <c r="J332" s="2" t="s">
        <v>152</v>
      </c>
      <c r="K332" s="2" t="s">
        <v>523</v>
      </c>
      <c r="L332" s="2"/>
      <c r="M332" s="63" t="s">
        <v>190</v>
      </c>
      <c r="N332" s="63" t="s">
        <v>190</v>
      </c>
      <c r="O332" s="64" t="s">
        <v>190</v>
      </c>
      <c r="P332" s="2" t="s">
        <v>40</v>
      </c>
      <c r="Q332" s="2">
        <v>14</v>
      </c>
      <c r="R332" s="2" t="s">
        <v>156</v>
      </c>
      <c r="S332" s="2" t="s">
        <v>48</v>
      </c>
      <c r="T332" s="2"/>
      <c r="U332" s="2">
        <v>15</v>
      </c>
      <c r="V332" s="2" t="s">
        <v>23</v>
      </c>
      <c r="W332" s="2">
        <f>VLOOKUP(V332,Tables!$M$4:$N$7,2,FALSE)</f>
        <v>1000</v>
      </c>
      <c r="X332" s="2">
        <f t="shared" si="697"/>
        <v>15000</v>
      </c>
      <c r="Y332" s="2"/>
      <c r="Z332" s="2" t="str">
        <f t="shared" si="698"/>
        <v>LC50</v>
      </c>
      <c r="AA332" s="2">
        <f>VLOOKUP(Z332,Tables!C$5:D$21,2,FALSE)</f>
        <v>5</v>
      </c>
      <c r="AB332" s="2">
        <f t="shared" si="699"/>
        <v>3000</v>
      </c>
      <c r="AC332" s="2" t="str">
        <f t="shared" si="700"/>
        <v>Acute</v>
      </c>
      <c r="AD332" s="2">
        <f>VLOOKUP(AC332,Tables!C$24:D$25,2,FALSE)</f>
        <v>2</v>
      </c>
      <c r="AE332" s="2">
        <f t="shared" si="701"/>
        <v>1500</v>
      </c>
      <c r="AF332" s="7"/>
      <c r="AG332" s="8" t="str">
        <f t="shared" si="702"/>
        <v>Oncorhynchus mykiss</v>
      </c>
      <c r="AH332" s="2" t="str">
        <f t="shared" si="703"/>
        <v>LC50</v>
      </c>
      <c r="AI332" s="2" t="str">
        <f t="shared" si="704"/>
        <v>Acute</v>
      </c>
      <c r="AJ332" s="2"/>
      <c r="AK332" s="2">
        <f>VLOOKUP(SUM(AA332,AD332),Tables!J$5:K$10,2,FALSE)</f>
        <v>4</v>
      </c>
      <c r="AL332" s="65" t="str">
        <f t="shared" si="705"/>
        <v>Reject</v>
      </c>
      <c r="AM332" s="2"/>
      <c r="AN332" s="2"/>
      <c r="AO332" s="2"/>
      <c r="AP332" s="2"/>
      <c r="AQ332" s="2"/>
      <c r="AR332" s="2"/>
      <c r="AS332" s="2"/>
      <c r="AT332" s="2"/>
      <c r="AU332" s="2"/>
      <c r="AV332" s="66" t="s">
        <v>120</v>
      </c>
      <c r="AW332" s="2"/>
      <c r="AX332" s="2"/>
      <c r="AY332" s="2"/>
      <c r="AZ332" s="2"/>
      <c r="BA332" s="67"/>
      <c r="BB332" s="2"/>
      <c r="BC332" s="2"/>
      <c r="BD332" s="2"/>
      <c r="BE332" s="2"/>
      <c r="BF332" s="2"/>
      <c r="BG332" s="2"/>
      <c r="BH332" s="2"/>
      <c r="BI332" s="2"/>
      <c r="BJ332" s="75"/>
      <c r="BK332" s="2"/>
      <c r="BL332" s="111"/>
      <c r="BM332" s="115"/>
      <c r="BN332" s="111"/>
      <c r="BO332" s="111"/>
      <c r="BP332" s="111"/>
      <c r="BQ332" s="111"/>
      <c r="BR332" s="111"/>
      <c r="BS332" s="111"/>
      <c r="BT332" s="111"/>
      <c r="BU332" s="113"/>
      <c r="BV332" s="3"/>
      <c r="BW332" s="3"/>
      <c r="BX332" s="3"/>
      <c r="BY332" s="3"/>
      <c r="BZ332" s="3"/>
      <c r="CA332" s="3"/>
      <c r="CB332" s="3"/>
      <c r="CC332" s="3"/>
      <c r="CD332" s="3"/>
      <c r="CE332" s="3"/>
      <c r="CF332" s="3"/>
      <c r="CG332" s="3"/>
    </row>
    <row r="333" spans="1:85" ht="14.25" customHeight="1" thickTop="1" thickBot="1" x14ac:dyDescent="0.3">
      <c r="A333" s="2" t="s">
        <v>521</v>
      </c>
      <c r="B333" s="2" t="s">
        <v>525</v>
      </c>
      <c r="C333" s="2"/>
      <c r="D333" s="2"/>
      <c r="E333" s="2" t="s">
        <v>121</v>
      </c>
      <c r="F333" s="62" t="s">
        <v>302</v>
      </c>
      <c r="G333" s="2" t="s">
        <v>247</v>
      </c>
      <c r="H333" s="2" t="s">
        <v>248</v>
      </c>
      <c r="I333" s="2" t="s">
        <v>249</v>
      </c>
      <c r="J333" s="2" t="s">
        <v>152</v>
      </c>
      <c r="K333" s="2" t="s">
        <v>523</v>
      </c>
      <c r="L333" s="2"/>
      <c r="M333" s="63" t="s">
        <v>190</v>
      </c>
      <c r="N333" s="63" t="s">
        <v>190</v>
      </c>
      <c r="O333" s="64" t="s">
        <v>190</v>
      </c>
      <c r="P333" s="2" t="s">
        <v>40</v>
      </c>
      <c r="Q333" s="2">
        <v>21</v>
      </c>
      <c r="R333" s="2" t="s">
        <v>156</v>
      </c>
      <c r="S333" s="2" t="s">
        <v>47</v>
      </c>
      <c r="T333" s="2"/>
      <c r="U333" s="2">
        <v>5.9</v>
      </c>
      <c r="V333" s="2" t="s">
        <v>23</v>
      </c>
      <c r="W333" s="2">
        <f>VLOOKUP(V333,Tables!$M$4:$N$7,2,FALSE)</f>
        <v>1000</v>
      </c>
      <c r="X333" s="124">
        <f t="shared" si="697"/>
        <v>5900</v>
      </c>
      <c r="Y333" s="2"/>
      <c r="Z333" s="2" t="str">
        <f t="shared" si="698"/>
        <v>LC50</v>
      </c>
      <c r="AA333" s="2">
        <f>VLOOKUP(Z333,Tables!C$5:D$21,2,FALSE)</f>
        <v>5</v>
      </c>
      <c r="AB333" s="2">
        <f t="shared" si="699"/>
        <v>1180</v>
      </c>
      <c r="AC333" s="2" t="str">
        <f t="shared" si="700"/>
        <v>Chronic</v>
      </c>
      <c r="AD333" s="2">
        <f>VLOOKUP(AC333,Tables!C$24:D$25,2,FALSE)</f>
        <v>1</v>
      </c>
      <c r="AE333" s="2">
        <f t="shared" si="701"/>
        <v>1180</v>
      </c>
      <c r="AF333" s="7"/>
      <c r="AG333" s="8" t="str">
        <f t="shared" si="702"/>
        <v>Oncorhynchus mykiss</v>
      </c>
      <c r="AH333" s="2" t="str">
        <f t="shared" si="703"/>
        <v>LC50</v>
      </c>
      <c r="AI333" s="2" t="str">
        <f t="shared" si="704"/>
        <v>Chronic</v>
      </c>
      <c r="AJ333" s="2"/>
      <c r="AK333" s="2">
        <f>VLOOKUP(SUM(AA333,AD333),Tables!J$5:K$10,2,FALSE)</f>
        <v>2</v>
      </c>
      <c r="AL333" s="65" t="str">
        <f t="shared" si="705"/>
        <v>YES!!!</v>
      </c>
      <c r="AM333" s="3" t="str">
        <f t="shared" ref="AM333:AM334" si="706">O333</f>
        <v>Mortality</v>
      </c>
      <c r="AN333" s="2" t="s">
        <v>118</v>
      </c>
      <c r="AO333" s="2" t="str">
        <f t="shared" ref="AO333:AO334" si="707">CONCATENATE(Q333," ",R333)</f>
        <v>21 Day</v>
      </c>
      <c r="AP333" s="2" t="s">
        <v>119</v>
      </c>
      <c r="AQ333" s="2"/>
      <c r="AR333" s="2">
        <f t="shared" ref="AR333:AR334" si="708">AE333</f>
        <v>1180</v>
      </c>
      <c r="AS333" s="2">
        <f t="shared" ref="AS333:AS334" si="709">GEOMEAN(AR333)</f>
        <v>1180</v>
      </c>
      <c r="AT333" s="3">
        <f>MIN(AS333:AS334)</f>
        <v>46</v>
      </c>
      <c r="AU333" s="3">
        <f>MIN(AT333)</f>
        <v>46</v>
      </c>
      <c r="AV333" s="66" t="s">
        <v>120</v>
      </c>
      <c r="AW333" s="2"/>
      <c r="AX333" s="2"/>
      <c r="AY333" s="2"/>
      <c r="AZ333" s="2" t="str">
        <f>I333</f>
        <v>Fish</v>
      </c>
      <c r="BA333" s="67" t="str">
        <f t="shared" ref="BA333:BC333" si="710">F333</f>
        <v>Oncorhynchus mykiss</v>
      </c>
      <c r="BB333" s="2" t="str">
        <f t="shared" si="710"/>
        <v>Chordata</v>
      </c>
      <c r="BC333" s="2" t="str">
        <f t="shared" si="710"/>
        <v>Actinopterygii</v>
      </c>
      <c r="BD333" s="2" t="str">
        <f>J333</f>
        <v>Heterotroph</v>
      </c>
      <c r="BE333" s="2">
        <f>AK333</f>
        <v>2</v>
      </c>
      <c r="BF333" s="2">
        <f>AU333</f>
        <v>46</v>
      </c>
      <c r="BG333" s="66" t="s">
        <v>120</v>
      </c>
      <c r="BH333" s="66" t="s">
        <v>120</v>
      </c>
      <c r="BI333" s="75"/>
      <c r="BJ333" s="2"/>
      <c r="BK333" s="2"/>
      <c r="BL333" s="111"/>
      <c r="BM333" s="115"/>
      <c r="BN333" s="111"/>
      <c r="BO333" s="111"/>
      <c r="BP333" s="111"/>
      <c r="BQ333" s="111"/>
      <c r="BR333" s="111"/>
      <c r="BS333" s="111"/>
      <c r="BT333" s="111"/>
      <c r="BU333" s="113"/>
      <c r="BV333" s="3"/>
      <c r="BW333" s="3"/>
      <c r="BX333" s="3"/>
      <c r="BY333" s="3"/>
      <c r="BZ333" s="3"/>
      <c r="CA333" s="3"/>
      <c r="CB333" s="3"/>
      <c r="CC333" s="3"/>
      <c r="CD333" s="3"/>
      <c r="CE333" s="3"/>
      <c r="CF333" s="3"/>
      <c r="CG333" s="3"/>
    </row>
    <row r="334" spans="1:85" ht="14.25" customHeight="1" thickTop="1" thickBot="1" x14ac:dyDescent="0.3">
      <c r="A334" s="2" t="s">
        <v>521</v>
      </c>
      <c r="B334" s="2" t="s">
        <v>526</v>
      </c>
      <c r="C334" s="2"/>
      <c r="D334" s="2"/>
      <c r="E334" s="2" t="s">
        <v>121</v>
      </c>
      <c r="F334" s="62" t="s">
        <v>302</v>
      </c>
      <c r="G334" s="2" t="s">
        <v>247</v>
      </c>
      <c r="H334" s="2" t="s">
        <v>248</v>
      </c>
      <c r="I334" s="2" t="s">
        <v>249</v>
      </c>
      <c r="J334" s="2" t="s">
        <v>152</v>
      </c>
      <c r="K334" s="2" t="s">
        <v>523</v>
      </c>
      <c r="L334" s="2"/>
      <c r="M334" s="63" t="s">
        <v>190</v>
      </c>
      <c r="N334" s="63" t="s">
        <v>190</v>
      </c>
      <c r="O334" s="64" t="s">
        <v>190</v>
      </c>
      <c r="P334" s="2" t="s">
        <v>40</v>
      </c>
      <c r="Q334" s="2">
        <v>28</v>
      </c>
      <c r="R334" s="2" t="s">
        <v>156</v>
      </c>
      <c r="S334" s="2" t="s">
        <v>47</v>
      </c>
      <c r="T334" s="2"/>
      <c r="U334" s="2">
        <v>0.23</v>
      </c>
      <c r="V334" s="2" t="s">
        <v>23</v>
      </c>
      <c r="W334" s="2">
        <f>VLOOKUP(V334,Tables!$M$4:$N$7,2,FALSE)</f>
        <v>1000</v>
      </c>
      <c r="X334" s="124">
        <f t="shared" si="697"/>
        <v>230</v>
      </c>
      <c r="Y334" s="2"/>
      <c r="Z334" s="2" t="str">
        <f t="shared" si="698"/>
        <v>LC50</v>
      </c>
      <c r="AA334" s="2">
        <f>VLOOKUP(Z334,Tables!C$5:D$21,2,FALSE)</f>
        <v>5</v>
      </c>
      <c r="AB334" s="2">
        <f t="shared" si="699"/>
        <v>46</v>
      </c>
      <c r="AC334" s="2" t="str">
        <f t="shared" si="700"/>
        <v>Chronic</v>
      </c>
      <c r="AD334" s="2">
        <f>VLOOKUP(AC334,Tables!C$24:D$25,2,FALSE)</f>
        <v>1</v>
      </c>
      <c r="AE334" s="2">
        <f t="shared" si="701"/>
        <v>46</v>
      </c>
      <c r="AF334" s="7"/>
      <c r="AG334" s="8" t="str">
        <f t="shared" si="702"/>
        <v>Oncorhynchus mykiss</v>
      </c>
      <c r="AH334" s="2" t="str">
        <f t="shared" si="703"/>
        <v>LC50</v>
      </c>
      <c r="AI334" s="2" t="str">
        <f t="shared" si="704"/>
        <v>Chronic</v>
      </c>
      <c r="AJ334" s="2"/>
      <c r="AK334" s="2">
        <f>VLOOKUP(SUM(AA334,AD334),Tables!J$5:K$10,2,FALSE)</f>
        <v>2</v>
      </c>
      <c r="AL334" s="65" t="str">
        <f t="shared" si="705"/>
        <v>YES!!!</v>
      </c>
      <c r="AM334" s="3" t="str">
        <f t="shared" si="706"/>
        <v>Mortality</v>
      </c>
      <c r="AN334" s="2" t="s">
        <v>118</v>
      </c>
      <c r="AO334" s="2" t="str">
        <f t="shared" si="707"/>
        <v>28 Day</v>
      </c>
      <c r="AP334" s="2" t="s">
        <v>318</v>
      </c>
      <c r="AQ334" s="2"/>
      <c r="AR334" s="2">
        <f t="shared" si="708"/>
        <v>46</v>
      </c>
      <c r="AS334" s="2">
        <f t="shared" si="709"/>
        <v>46</v>
      </c>
      <c r="AT334" s="2"/>
      <c r="AU334" s="2"/>
      <c r="AV334" s="66" t="s">
        <v>120</v>
      </c>
      <c r="AW334" s="2"/>
      <c r="AX334" s="2"/>
      <c r="AY334" s="2"/>
      <c r="AZ334" s="2"/>
      <c r="BA334" s="67"/>
      <c r="BB334" s="2"/>
      <c r="BC334" s="2"/>
      <c r="BD334" s="2"/>
      <c r="BE334" s="2"/>
      <c r="BF334" s="2"/>
      <c r="BG334" s="2"/>
      <c r="BH334" s="2"/>
      <c r="BI334" s="2"/>
      <c r="BJ334" s="75"/>
      <c r="BK334" s="2"/>
      <c r="BL334" s="113"/>
      <c r="BM334" s="120"/>
      <c r="BN334" s="113"/>
      <c r="BO334" s="113"/>
      <c r="BP334" s="113"/>
      <c r="BQ334" s="113"/>
      <c r="BR334" s="113"/>
      <c r="BS334" s="113"/>
      <c r="BT334" s="111"/>
      <c r="BU334" s="113"/>
      <c r="BV334" s="3"/>
      <c r="BW334" s="3"/>
      <c r="BX334" s="3"/>
      <c r="BY334" s="3"/>
      <c r="BZ334" s="3"/>
      <c r="CA334" s="3"/>
      <c r="CB334" s="3"/>
      <c r="CC334" s="3"/>
      <c r="CD334" s="3"/>
      <c r="CE334" s="3"/>
      <c r="CF334" s="3"/>
      <c r="CG334" s="3"/>
    </row>
    <row r="335" spans="1:85" ht="14.25" customHeight="1" thickTop="1" thickBot="1" x14ac:dyDescent="0.3">
      <c r="A335" s="2">
        <v>1891</v>
      </c>
      <c r="B335" s="2" t="s">
        <v>527</v>
      </c>
      <c r="C335" s="2"/>
      <c r="D335" s="2"/>
      <c r="E335" s="2" t="s">
        <v>121</v>
      </c>
      <c r="F335" s="62" t="s">
        <v>302</v>
      </c>
      <c r="G335" s="2" t="s">
        <v>247</v>
      </c>
      <c r="H335" s="2" t="s">
        <v>248</v>
      </c>
      <c r="I335" s="2" t="s">
        <v>249</v>
      </c>
      <c r="J335" s="2" t="s">
        <v>152</v>
      </c>
      <c r="K335" s="2" t="s">
        <v>112</v>
      </c>
      <c r="L335" s="2"/>
      <c r="M335" s="63" t="s">
        <v>190</v>
      </c>
      <c r="N335" s="63" t="s">
        <v>190</v>
      </c>
      <c r="O335" s="64" t="s">
        <v>190</v>
      </c>
      <c r="P335" s="2" t="s">
        <v>40</v>
      </c>
      <c r="Q335" s="2">
        <v>96</v>
      </c>
      <c r="R335" s="2" t="s">
        <v>116</v>
      </c>
      <c r="S335" s="2" t="s">
        <v>48</v>
      </c>
      <c r="T335" s="2"/>
      <c r="U335" s="2">
        <v>1.95</v>
      </c>
      <c r="V335" s="2" t="s">
        <v>26</v>
      </c>
      <c r="W335" s="2">
        <f>VLOOKUP(V335,Tables!$M$5:$N$8,2,FALSE)</f>
        <v>1000</v>
      </c>
      <c r="X335" s="2">
        <f t="shared" si="697"/>
        <v>1950</v>
      </c>
      <c r="Y335" s="2"/>
      <c r="Z335" s="2" t="str">
        <f t="shared" si="698"/>
        <v>LC50</v>
      </c>
      <c r="AA335" s="2">
        <f>VLOOKUP(Z335,Tables!C$5:D$21,2,FALSE)</f>
        <v>5</v>
      </c>
      <c r="AB335" s="2">
        <f t="shared" si="699"/>
        <v>390</v>
      </c>
      <c r="AC335" s="2" t="str">
        <f t="shared" si="700"/>
        <v>Acute</v>
      </c>
      <c r="AD335" s="2">
        <f>VLOOKUP(AC335,Tables!C$24:D$25,2,FALSE)</f>
        <v>2</v>
      </c>
      <c r="AE335" s="2">
        <f t="shared" si="701"/>
        <v>195</v>
      </c>
      <c r="AF335" s="7"/>
      <c r="AG335" s="8" t="str">
        <f t="shared" si="702"/>
        <v>Oncorhynchus mykiss</v>
      </c>
      <c r="AH335" s="2" t="str">
        <f t="shared" si="703"/>
        <v>LC50</v>
      </c>
      <c r="AI335" s="2" t="str">
        <f t="shared" si="704"/>
        <v>Acute</v>
      </c>
      <c r="AJ335" s="2"/>
      <c r="AK335" s="2">
        <f>VLOOKUP(SUM(AA335,AD335),Tables!J$5:K$10,2,FALSE)</f>
        <v>4</v>
      </c>
      <c r="AL335" s="65" t="str">
        <f t="shared" si="705"/>
        <v>Reject</v>
      </c>
      <c r="AM335" s="2"/>
      <c r="AN335" s="2"/>
      <c r="AO335" s="2"/>
      <c r="AP335" s="2"/>
      <c r="AQ335" s="2"/>
      <c r="AR335" s="2"/>
      <c r="AS335" s="2"/>
      <c r="AT335" s="2"/>
      <c r="AU335" s="2"/>
      <c r="AV335" s="66" t="s">
        <v>120</v>
      </c>
      <c r="AW335" s="2"/>
      <c r="AX335" s="2"/>
      <c r="AY335" s="2"/>
      <c r="AZ335" s="2"/>
      <c r="BA335" s="67"/>
      <c r="BB335" s="2"/>
      <c r="BC335" s="2"/>
      <c r="BD335" s="2"/>
      <c r="BE335" s="2"/>
      <c r="BF335" s="2"/>
      <c r="BG335" s="2"/>
      <c r="BH335" s="2"/>
      <c r="BI335" s="75"/>
      <c r="BJ335" s="2"/>
      <c r="BK335" s="2"/>
      <c r="BL335" s="116"/>
      <c r="BM335" s="117"/>
      <c r="BN335" s="116"/>
      <c r="BO335" s="116"/>
      <c r="BP335" s="116"/>
      <c r="BQ335" s="116"/>
      <c r="BR335" s="116"/>
      <c r="BS335" s="116"/>
      <c r="BT335" s="111"/>
      <c r="BU335" s="113"/>
      <c r="BV335" s="3"/>
      <c r="BW335" s="3"/>
      <c r="BX335" s="3"/>
      <c r="BY335" s="3"/>
      <c r="BZ335" s="3"/>
      <c r="CA335" s="3"/>
      <c r="CB335" s="3"/>
      <c r="CC335" s="3"/>
      <c r="CD335" s="3"/>
      <c r="CE335" s="3"/>
      <c r="CF335" s="3"/>
      <c r="CG335" s="3"/>
    </row>
    <row r="336" spans="1:85" ht="14.25" customHeight="1" thickTop="1" thickBot="1" x14ac:dyDescent="0.3">
      <c r="A336" s="2" t="s">
        <v>199</v>
      </c>
      <c r="B336" s="2">
        <v>200666</v>
      </c>
      <c r="C336" s="2"/>
      <c r="D336" s="2"/>
      <c r="E336" s="2" t="s">
        <v>121</v>
      </c>
      <c r="F336" s="62" t="s">
        <v>302</v>
      </c>
      <c r="G336" s="2" t="s">
        <v>247</v>
      </c>
      <c r="H336" s="2" t="s">
        <v>248</v>
      </c>
      <c r="I336" s="2" t="s">
        <v>249</v>
      </c>
      <c r="J336" s="2" t="s">
        <v>152</v>
      </c>
      <c r="K336" s="2" t="s">
        <v>112</v>
      </c>
      <c r="L336" s="2"/>
      <c r="M336" s="63" t="s">
        <v>190</v>
      </c>
      <c r="N336" s="63" t="s">
        <v>190</v>
      </c>
      <c r="O336" s="64" t="s">
        <v>190</v>
      </c>
      <c r="P336" s="2" t="s">
        <v>40</v>
      </c>
      <c r="Q336" s="2">
        <v>96</v>
      </c>
      <c r="R336" s="2" t="s">
        <v>116</v>
      </c>
      <c r="S336" s="2" t="s">
        <v>48</v>
      </c>
      <c r="T336" s="2"/>
      <c r="U336" s="2">
        <v>4900</v>
      </c>
      <c r="V336" s="2" t="s">
        <v>17</v>
      </c>
      <c r="W336" s="2">
        <f>VLOOKUP(V336,Tables!$M$4:$N$7,2,FALSE)</f>
        <v>1</v>
      </c>
      <c r="X336" s="2">
        <f t="shared" si="697"/>
        <v>4900</v>
      </c>
      <c r="Y336" s="2"/>
      <c r="Z336" s="2" t="str">
        <f t="shared" si="698"/>
        <v>LC50</v>
      </c>
      <c r="AA336" s="2">
        <f>VLOOKUP(Z336,Tables!C$5:D$21,2,FALSE)</f>
        <v>5</v>
      </c>
      <c r="AB336" s="2">
        <f t="shared" si="699"/>
        <v>980</v>
      </c>
      <c r="AC336" s="2" t="str">
        <f t="shared" si="700"/>
        <v>Acute</v>
      </c>
      <c r="AD336" s="2">
        <f>VLOOKUP(AC336,Tables!C$24:D$25,2,FALSE)</f>
        <v>2</v>
      </c>
      <c r="AE336" s="2">
        <f t="shared" si="701"/>
        <v>490</v>
      </c>
      <c r="AF336" s="7"/>
      <c r="AG336" s="8" t="str">
        <f t="shared" si="702"/>
        <v>Oncorhynchus mykiss</v>
      </c>
      <c r="AH336" s="2" t="str">
        <f t="shared" si="703"/>
        <v>LC50</v>
      </c>
      <c r="AI336" s="2" t="str">
        <f t="shared" si="704"/>
        <v>Acute</v>
      </c>
      <c r="AJ336" s="2"/>
      <c r="AK336" s="2">
        <f>VLOOKUP(SUM(AA336,AD336),Tables!J$5:K$10,2,FALSE)</f>
        <v>4</v>
      </c>
      <c r="AL336" s="65" t="str">
        <f t="shared" si="705"/>
        <v>Reject</v>
      </c>
      <c r="AM336" s="2"/>
      <c r="AN336" s="2"/>
      <c r="AO336" s="2"/>
      <c r="AP336" s="2"/>
      <c r="AQ336" s="2"/>
      <c r="AR336" s="2"/>
      <c r="AS336" s="2"/>
      <c r="AT336" s="2"/>
      <c r="AU336" s="2"/>
      <c r="AV336" s="66" t="s">
        <v>120</v>
      </c>
      <c r="AW336" s="2"/>
      <c r="AX336" s="2"/>
      <c r="AY336" s="2"/>
      <c r="AZ336" s="2"/>
      <c r="BA336" s="67"/>
      <c r="BB336" s="2"/>
      <c r="BC336" s="2"/>
      <c r="BD336" s="2"/>
      <c r="BE336" s="2"/>
      <c r="BF336" s="2"/>
      <c r="BG336" s="2"/>
      <c r="BH336" s="2"/>
      <c r="BI336" s="2"/>
      <c r="BJ336" s="75"/>
      <c r="BK336" s="2"/>
      <c r="BL336" s="116"/>
      <c r="BM336" s="117"/>
      <c r="BN336" s="116"/>
      <c r="BO336" s="116"/>
      <c r="BP336" s="116"/>
      <c r="BQ336" s="116"/>
      <c r="BR336" s="116"/>
      <c r="BS336" s="116"/>
      <c r="BT336" s="111"/>
      <c r="BU336" s="113"/>
      <c r="BV336" s="3"/>
      <c r="BW336" s="3"/>
      <c r="BX336" s="3"/>
      <c r="BY336" s="3"/>
      <c r="BZ336" s="3"/>
      <c r="CA336" s="3"/>
      <c r="CB336" s="3"/>
      <c r="CC336" s="3"/>
      <c r="CD336" s="3"/>
      <c r="CE336" s="3"/>
      <c r="CF336" s="3"/>
      <c r="CG336" s="3"/>
    </row>
    <row r="337" spans="1:85" ht="14.25" customHeight="1" thickTop="1" thickBot="1" x14ac:dyDescent="0.3">
      <c r="A337" s="2" t="s">
        <v>199</v>
      </c>
      <c r="B337" s="2">
        <v>200344</v>
      </c>
      <c r="C337" s="2"/>
      <c r="D337" s="2"/>
      <c r="E337" s="2" t="s">
        <v>121</v>
      </c>
      <c r="F337" s="62" t="s">
        <v>302</v>
      </c>
      <c r="G337" s="2" t="s">
        <v>247</v>
      </c>
      <c r="H337" s="2" t="s">
        <v>248</v>
      </c>
      <c r="I337" s="2" t="s">
        <v>249</v>
      </c>
      <c r="J337" s="2" t="s">
        <v>152</v>
      </c>
      <c r="K337" s="2" t="s">
        <v>112</v>
      </c>
      <c r="L337" s="2"/>
      <c r="M337" s="63" t="s">
        <v>190</v>
      </c>
      <c r="N337" s="63" t="s">
        <v>190</v>
      </c>
      <c r="O337" s="64" t="s">
        <v>190</v>
      </c>
      <c r="P337" s="2" t="s">
        <v>40</v>
      </c>
      <c r="Q337" s="2">
        <v>96</v>
      </c>
      <c r="R337" s="2" t="s">
        <v>116</v>
      </c>
      <c r="S337" s="2" t="s">
        <v>48</v>
      </c>
      <c r="T337" s="2"/>
      <c r="U337" s="2">
        <v>19600</v>
      </c>
      <c r="V337" s="2" t="s">
        <v>17</v>
      </c>
      <c r="W337" s="2">
        <f>VLOOKUP(V337,Tables!$M$4:$N$7,2,FALSE)</f>
        <v>1</v>
      </c>
      <c r="X337" s="2">
        <f t="shared" si="697"/>
        <v>19600</v>
      </c>
      <c r="Y337" s="2"/>
      <c r="Z337" s="2" t="str">
        <f t="shared" si="698"/>
        <v>LC50</v>
      </c>
      <c r="AA337" s="2">
        <f>VLOOKUP(Z337,Tables!C$5:D$21,2,FALSE)</f>
        <v>5</v>
      </c>
      <c r="AB337" s="2">
        <f t="shared" si="699"/>
        <v>3920</v>
      </c>
      <c r="AC337" s="2" t="str">
        <f t="shared" si="700"/>
        <v>Acute</v>
      </c>
      <c r="AD337" s="2">
        <f>VLOOKUP(AC337,Tables!C$24:D$25,2,FALSE)</f>
        <v>2</v>
      </c>
      <c r="AE337" s="2">
        <f t="shared" si="701"/>
        <v>1960</v>
      </c>
      <c r="AF337" s="7"/>
      <c r="AG337" s="8" t="str">
        <f t="shared" si="702"/>
        <v>Oncorhynchus mykiss</v>
      </c>
      <c r="AH337" s="2" t="str">
        <f t="shared" si="703"/>
        <v>LC50</v>
      </c>
      <c r="AI337" s="2" t="str">
        <f t="shared" si="704"/>
        <v>Acute</v>
      </c>
      <c r="AJ337" s="2"/>
      <c r="AK337" s="2">
        <f>VLOOKUP(SUM(AA337,AD337),Tables!J$5:K$10,2,FALSE)</f>
        <v>4</v>
      </c>
      <c r="AL337" s="65" t="str">
        <f t="shared" si="705"/>
        <v>Reject</v>
      </c>
      <c r="AM337" s="2"/>
      <c r="AN337" s="2"/>
      <c r="AO337" s="2"/>
      <c r="AP337" s="2"/>
      <c r="AQ337" s="2"/>
      <c r="AR337" s="2"/>
      <c r="AS337" s="2"/>
      <c r="AT337" s="2"/>
      <c r="AU337" s="2"/>
      <c r="AV337" s="66" t="s">
        <v>120</v>
      </c>
      <c r="AW337" s="2"/>
      <c r="AX337" s="2"/>
      <c r="AY337" s="2"/>
      <c r="AZ337" s="2"/>
      <c r="BA337" s="67"/>
      <c r="BB337" s="2"/>
      <c r="BC337" s="2"/>
      <c r="BD337" s="2"/>
      <c r="BE337" s="2"/>
      <c r="BF337" s="2"/>
      <c r="BG337" s="2"/>
      <c r="BH337" s="2"/>
      <c r="BI337" s="75"/>
      <c r="BJ337" s="2"/>
      <c r="BK337" s="2"/>
      <c r="BL337" s="111"/>
      <c r="BM337" s="115"/>
      <c r="BN337" s="111"/>
      <c r="BO337" s="111"/>
      <c r="BP337" s="111"/>
      <c r="BQ337" s="111"/>
      <c r="BR337" s="111"/>
      <c r="BS337" s="111"/>
      <c r="BT337" s="111"/>
      <c r="BU337" s="113"/>
      <c r="BV337" s="3"/>
      <c r="BW337" s="3"/>
      <c r="BX337" s="3"/>
      <c r="BY337" s="3"/>
      <c r="BZ337" s="3"/>
      <c r="CA337" s="3"/>
      <c r="CB337" s="3"/>
      <c r="CC337" s="3"/>
      <c r="CD337" s="3"/>
      <c r="CE337" s="3"/>
      <c r="CF337" s="3"/>
      <c r="CG337" s="3"/>
    </row>
    <row r="338" spans="1:85" ht="14.25" customHeight="1" thickTop="1" thickBot="1" x14ac:dyDescent="0.3">
      <c r="A338" s="2" t="s">
        <v>199</v>
      </c>
      <c r="B338" s="2">
        <v>200344</v>
      </c>
      <c r="C338" s="2"/>
      <c r="D338" s="2"/>
      <c r="E338" s="2" t="s">
        <v>121</v>
      </c>
      <c r="F338" s="62" t="s">
        <v>302</v>
      </c>
      <c r="G338" s="2" t="s">
        <v>247</v>
      </c>
      <c r="H338" s="2" t="s">
        <v>248</v>
      </c>
      <c r="I338" s="2" t="s">
        <v>249</v>
      </c>
      <c r="J338" s="2" t="s">
        <v>152</v>
      </c>
      <c r="K338" s="2" t="s">
        <v>112</v>
      </c>
      <c r="L338" s="2"/>
      <c r="M338" s="63" t="s">
        <v>190</v>
      </c>
      <c r="N338" s="63" t="s">
        <v>190</v>
      </c>
      <c r="O338" s="64" t="s">
        <v>190</v>
      </c>
      <c r="P338" s="2" t="s">
        <v>40</v>
      </c>
      <c r="Q338" s="2">
        <v>96</v>
      </c>
      <c r="R338" s="2" t="s">
        <v>116</v>
      </c>
      <c r="S338" s="2" t="s">
        <v>48</v>
      </c>
      <c r="T338" s="2"/>
      <c r="U338" s="2">
        <v>23800</v>
      </c>
      <c r="V338" s="2" t="s">
        <v>17</v>
      </c>
      <c r="W338" s="2">
        <f>VLOOKUP(V338,Tables!$M$4:$N$7,2,FALSE)</f>
        <v>1</v>
      </c>
      <c r="X338" s="2">
        <f t="shared" si="697"/>
        <v>23800</v>
      </c>
      <c r="Y338" s="2"/>
      <c r="Z338" s="2" t="str">
        <f t="shared" si="698"/>
        <v>LC50</v>
      </c>
      <c r="AA338" s="2">
        <f>VLOOKUP(Z338,Tables!C$5:D$21,2,FALSE)</f>
        <v>5</v>
      </c>
      <c r="AB338" s="2">
        <f t="shared" si="699"/>
        <v>4760</v>
      </c>
      <c r="AC338" s="2" t="str">
        <f t="shared" si="700"/>
        <v>Acute</v>
      </c>
      <c r="AD338" s="2">
        <f>VLOOKUP(AC338,Tables!C$24:D$25,2,FALSE)</f>
        <v>2</v>
      </c>
      <c r="AE338" s="2">
        <f t="shared" si="701"/>
        <v>2380</v>
      </c>
      <c r="AF338" s="7"/>
      <c r="AG338" s="8" t="str">
        <f t="shared" si="702"/>
        <v>Oncorhynchus mykiss</v>
      </c>
      <c r="AH338" s="2" t="str">
        <f t="shared" si="703"/>
        <v>LC50</v>
      </c>
      <c r="AI338" s="2" t="str">
        <f t="shared" si="704"/>
        <v>Acute</v>
      </c>
      <c r="AJ338" s="2"/>
      <c r="AK338" s="2">
        <f>VLOOKUP(SUM(AA338,AD338),Tables!J$5:K$10,2,FALSE)</f>
        <v>4</v>
      </c>
      <c r="AL338" s="65" t="str">
        <f t="shared" si="705"/>
        <v>Reject</v>
      </c>
      <c r="AM338" s="2"/>
      <c r="AN338" s="2"/>
      <c r="AO338" s="2"/>
      <c r="AP338" s="2"/>
      <c r="AQ338" s="2"/>
      <c r="AR338" s="2"/>
      <c r="AS338" s="2"/>
      <c r="AT338" s="2"/>
      <c r="AU338" s="2"/>
      <c r="AV338" s="66" t="s">
        <v>120</v>
      </c>
      <c r="AW338" s="2"/>
      <c r="AX338" s="2"/>
      <c r="AY338" s="2"/>
      <c r="AZ338" s="2"/>
      <c r="BA338" s="67"/>
      <c r="BB338" s="2"/>
      <c r="BC338" s="2"/>
      <c r="BD338" s="2"/>
      <c r="BE338" s="2"/>
      <c r="BF338" s="2"/>
      <c r="BG338" s="2"/>
      <c r="BH338" s="2"/>
      <c r="BI338" s="2"/>
      <c r="BJ338" s="75"/>
      <c r="BK338" s="2"/>
      <c r="BL338" s="116"/>
      <c r="BM338" s="117"/>
      <c r="BN338" s="116"/>
      <c r="BO338" s="116"/>
      <c r="BP338" s="116"/>
      <c r="BQ338" s="116"/>
      <c r="BR338" s="116"/>
      <c r="BS338" s="116"/>
      <c r="BT338" s="111"/>
      <c r="BU338" s="113"/>
      <c r="BV338" s="3"/>
      <c r="BW338" s="3"/>
      <c r="BX338" s="3"/>
      <c r="BY338" s="3"/>
      <c r="BZ338" s="3"/>
      <c r="CA338" s="3"/>
      <c r="CB338" s="3"/>
      <c r="CC338" s="3"/>
      <c r="CD338" s="3"/>
      <c r="CE338" s="3"/>
      <c r="CF338" s="3"/>
      <c r="CG338" s="3"/>
    </row>
    <row r="339" spans="1:85" ht="14.25" customHeight="1" thickTop="1" thickBot="1" x14ac:dyDescent="0.3">
      <c r="A339" s="2" t="s">
        <v>199</v>
      </c>
      <c r="B339" s="2">
        <v>200666</v>
      </c>
      <c r="C339" s="2"/>
      <c r="D339" s="2"/>
      <c r="E339" s="2" t="s">
        <v>121</v>
      </c>
      <c r="F339" s="62" t="s">
        <v>302</v>
      </c>
      <c r="G339" s="2" t="s">
        <v>247</v>
      </c>
      <c r="H339" s="2" t="s">
        <v>248</v>
      </c>
      <c r="I339" s="2" t="s">
        <v>249</v>
      </c>
      <c r="J339" s="2" t="s">
        <v>152</v>
      </c>
      <c r="K339" s="2" t="s">
        <v>112</v>
      </c>
      <c r="L339" s="2"/>
      <c r="M339" s="63" t="s">
        <v>190</v>
      </c>
      <c r="N339" s="63" t="s">
        <v>190</v>
      </c>
      <c r="O339" s="64" t="s">
        <v>190</v>
      </c>
      <c r="P339" s="2" t="s">
        <v>40</v>
      </c>
      <c r="Q339" s="2">
        <v>96</v>
      </c>
      <c r="R339" s="2" t="s">
        <v>116</v>
      </c>
      <c r="S339" s="2" t="s">
        <v>48</v>
      </c>
      <c r="T339" s="2"/>
      <c r="U339" s="2">
        <v>16000</v>
      </c>
      <c r="V339" s="2" t="s">
        <v>17</v>
      </c>
      <c r="W339" s="2">
        <f>VLOOKUP(V339,Tables!$M$4:$N$7,2,FALSE)</f>
        <v>1</v>
      </c>
      <c r="X339" s="2">
        <f t="shared" si="697"/>
        <v>16000</v>
      </c>
      <c r="Y339" s="2"/>
      <c r="Z339" s="2" t="str">
        <f t="shared" si="698"/>
        <v>LC50</v>
      </c>
      <c r="AA339" s="2">
        <f>VLOOKUP(Z339,Tables!C$5:D$21,2,FALSE)</f>
        <v>5</v>
      </c>
      <c r="AB339" s="2">
        <f t="shared" si="699"/>
        <v>3200</v>
      </c>
      <c r="AC339" s="2" t="str">
        <f t="shared" si="700"/>
        <v>Acute</v>
      </c>
      <c r="AD339" s="2">
        <f>VLOOKUP(AC339,Tables!C$24:D$25,2,FALSE)</f>
        <v>2</v>
      </c>
      <c r="AE339" s="2">
        <f t="shared" si="701"/>
        <v>1600</v>
      </c>
      <c r="AF339" s="7"/>
      <c r="AG339" s="8" t="str">
        <f t="shared" si="702"/>
        <v>Oncorhynchus mykiss</v>
      </c>
      <c r="AH339" s="2" t="str">
        <f t="shared" si="703"/>
        <v>LC50</v>
      </c>
      <c r="AI339" s="2" t="str">
        <f t="shared" si="704"/>
        <v>Acute</v>
      </c>
      <c r="AJ339" s="2"/>
      <c r="AK339" s="2">
        <f>VLOOKUP(SUM(AA339,AD339),Tables!J$5:K$10,2,FALSE)</f>
        <v>4</v>
      </c>
      <c r="AL339" s="65" t="str">
        <f t="shared" si="705"/>
        <v>Reject</v>
      </c>
      <c r="AM339" s="2"/>
      <c r="AN339" s="2"/>
      <c r="AO339" s="2"/>
      <c r="AP339" s="2"/>
      <c r="AQ339" s="2"/>
      <c r="AR339" s="2"/>
      <c r="AS339" s="2"/>
      <c r="AT339" s="2"/>
      <c r="AU339" s="2"/>
      <c r="AV339" s="66" t="s">
        <v>120</v>
      </c>
      <c r="AW339" s="2"/>
      <c r="AX339" s="2"/>
      <c r="AY339" s="2"/>
      <c r="AZ339" s="2"/>
      <c r="BA339" s="67"/>
      <c r="BB339" s="2"/>
      <c r="BC339" s="2"/>
      <c r="BD339" s="2"/>
      <c r="BE339" s="2"/>
      <c r="BF339" s="2"/>
      <c r="BG339" s="2"/>
      <c r="BH339" s="2"/>
      <c r="BI339" s="75"/>
      <c r="BJ339" s="2"/>
      <c r="BK339" s="2"/>
      <c r="BL339" s="116"/>
      <c r="BM339" s="117"/>
      <c r="BN339" s="116"/>
      <c r="BO339" s="116"/>
      <c r="BP339" s="116"/>
      <c r="BQ339" s="116"/>
      <c r="BR339" s="116"/>
      <c r="BS339" s="116"/>
      <c r="BT339" s="111"/>
      <c r="BU339" s="113"/>
      <c r="BV339" s="3"/>
      <c r="BW339" s="3"/>
      <c r="BX339" s="3"/>
      <c r="BY339" s="3"/>
      <c r="BZ339" s="3"/>
      <c r="CA339" s="3"/>
      <c r="CB339" s="3"/>
      <c r="CC339" s="3"/>
      <c r="CD339" s="3"/>
      <c r="CE339" s="3"/>
      <c r="CF339" s="3"/>
      <c r="CG339" s="3"/>
    </row>
    <row r="340" spans="1:85" ht="14.25" customHeight="1" thickTop="1" thickBot="1" x14ac:dyDescent="0.3">
      <c r="A340" s="2" t="s">
        <v>199</v>
      </c>
      <c r="B340" s="2">
        <v>200344</v>
      </c>
      <c r="C340" s="2"/>
      <c r="D340" s="2"/>
      <c r="E340" s="2" t="s">
        <v>121</v>
      </c>
      <c r="F340" s="62" t="s">
        <v>302</v>
      </c>
      <c r="G340" s="2" t="s">
        <v>247</v>
      </c>
      <c r="H340" s="2" t="s">
        <v>248</v>
      </c>
      <c r="I340" s="2" t="s">
        <v>249</v>
      </c>
      <c r="J340" s="2" t="s">
        <v>152</v>
      </c>
      <c r="K340" s="2" t="s">
        <v>112</v>
      </c>
      <c r="L340" s="2"/>
      <c r="M340" s="63" t="s">
        <v>190</v>
      </c>
      <c r="N340" s="63" t="s">
        <v>190</v>
      </c>
      <c r="O340" s="64" t="s">
        <v>190</v>
      </c>
      <c r="P340" s="2" t="s">
        <v>40</v>
      </c>
      <c r="Q340" s="2">
        <v>96</v>
      </c>
      <c r="R340" s="2" t="s">
        <v>116</v>
      </c>
      <c r="S340" s="2" t="s">
        <v>48</v>
      </c>
      <c r="T340" s="2"/>
      <c r="U340" s="2">
        <v>16000</v>
      </c>
      <c r="V340" s="2" t="s">
        <v>17</v>
      </c>
      <c r="W340" s="2">
        <f>VLOOKUP(V340,Tables!$M$4:$N$7,2,FALSE)</f>
        <v>1</v>
      </c>
      <c r="X340" s="2">
        <f t="shared" si="697"/>
        <v>16000</v>
      </c>
      <c r="Y340" s="2"/>
      <c r="Z340" s="2" t="str">
        <f t="shared" si="698"/>
        <v>LC50</v>
      </c>
      <c r="AA340" s="2">
        <f>VLOOKUP(Z340,Tables!C$5:D$21,2,FALSE)</f>
        <v>5</v>
      </c>
      <c r="AB340" s="2">
        <f t="shared" si="699"/>
        <v>3200</v>
      </c>
      <c r="AC340" s="2" t="str">
        <f t="shared" si="700"/>
        <v>Acute</v>
      </c>
      <c r="AD340" s="2">
        <f>VLOOKUP(AC340,Tables!C$24:D$25,2,FALSE)</f>
        <v>2</v>
      </c>
      <c r="AE340" s="2">
        <f t="shared" si="701"/>
        <v>1600</v>
      </c>
      <c r="AF340" s="7"/>
      <c r="AG340" s="8" t="str">
        <f t="shared" si="702"/>
        <v>Oncorhynchus mykiss</v>
      </c>
      <c r="AH340" s="2" t="str">
        <f t="shared" si="703"/>
        <v>LC50</v>
      </c>
      <c r="AI340" s="2" t="str">
        <f t="shared" si="704"/>
        <v>Acute</v>
      </c>
      <c r="AJ340" s="2"/>
      <c r="AK340" s="2">
        <f>VLOOKUP(SUM(AA340,AD340),Tables!J$5:K$10,2,FALSE)</f>
        <v>4</v>
      </c>
      <c r="AL340" s="65" t="str">
        <f t="shared" si="705"/>
        <v>Reject</v>
      </c>
      <c r="AM340" s="2"/>
      <c r="AN340" s="2"/>
      <c r="AO340" s="2"/>
      <c r="AP340" s="2"/>
      <c r="AQ340" s="2"/>
      <c r="AR340" s="2"/>
      <c r="AS340" s="2"/>
      <c r="AT340" s="2"/>
      <c r="AU340" s="2"/>
      <c r="AV340" s="66" t="s">
        <v>120</v>
      </c>
      <c r="AW340" s="2"/>
      <c r="AX340" s="2"/>
      <c r="AY340" s="2"/>
      <c r="AZ340" s="2"/>
      <c r="BA340" s="67"/>
      <c r="BB340" s="2"/>
      <c r="BC340" s="2"/>
      <c r="BD340" s="2"/>
      <c r="BE340" s="2"/>
      <c r="BF340" s="2"/>
      <c r="BG340" s="2"/>
      <c r="BH340" s="2"/>
      <c r="BI340" s="2"/>
      <c r="BJ340" s="75"/>
      <c r="BK340" s="2"/>
      <c r="BL340" s="111"/>
      <c r="BM340" s="115"/>
      <c r="BN340" s="111"/>
      <c r="BO340" s="111"/>
      <c r="BP340" s="111"/>
      <c r="BQ340" s="111"/>
      <c r="BR340" s="111"/>
      <c r="BS340" s="111"/>
      <c r="BT340" s="111"/>
      <c r="BU340" s="113"/>
      <c r="BV340" s="3"/>
      <c r="BW340" s="3"/>
      <c r="BX340" s="3"/>
      <c r="BY340" s="3"/>
      <c r="BZ340" s="3"/>
      <c r="CA340" s="3"/>
      <c r="CB340" s="3"/>
      <c r="CC340" s="3"/>
      <c r="CD340" s="3"/>
      <c r="CE340" s="3"/>
      <c r="CF340" s="3"/>
      <c r="CG340" s="3"/>
    </row>
    <row r="341" spans="1:85" ht="14.25" customHeight="1" thickTop="1" thickBot="1" x14ac:dyDescent="0.3">
      <c r="A341" s="7"/>
      <c r="B341" s="7"/>
      <c r="C341" s="7"/>
      <c r="D341" s="70"/>
      <c r="E341" s="7"/>
      <c r="F341" s="71"/>
      <c r="G341" s="7"/>
      <c r="H341" s="7"/>
      <c r="I341" s="7"/>
      <c r="J341" s="7"/>
      <c r="K341" s="7"/>
      <c r="L341" s="7"/>
      <c r="M341" s="72"/>
      <c r="N341" s="72"/>
      <c r="O341" s="7"/>
      <c r="P341" s="7"/>
      <c r="Q341" s="7"/>
      <c r="R341" s="7"/>
      <c r="S341" s="7"/>
      <c r="T341" s="73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4"/>
      <c r="AH341" s="7"/>
      <c r="AI341" s="7"/>
      <c r="AJ341" s="7"/>
      <c r="AK341" s="7"/>
      <c r="AL341" s="7"/>
      <c r="AM341" s="7"/>
      <c r="AN341" s="7"/>
      <c r="AO341" s="7"/>
      <c r="AP341" s="7"/>
      <c r="AQ341" s="7"/>
      <c r="AR341" s="7"/>
      <c r="AS341" s="7"/>
      <c r="AT341" s="7"/>
      <c r="AU341" s="7"/>
      <c r="AV341" s="72"/>
      <c r="AW341" s="75"/>
      <c r="AX341" s="75"/>
      <c r="AY341" s="75"/>
      <c r="AZ341" s="76"/>
      <c r="BA341" s="77"/>
      <c r="BB341" s="7"/>
      <c r="BC341" s="7"/>
      <c r="BD341" s="7"/>
      <c r="BE341" s="7"/>
      <c r="BF341" s="7"/>
      <c r="BG341" s="7"/>
      <c r="BH341" s="7"/>
      <c r="BI341" s="75"/>
      <c r="BJ341" s="2"/>
      <c r="BK341" s="2"/>
      <c r="BL341" s="116"/>
      <c r="BM341" s="117"/>
      <c r="BN341" s="116"/>
      <c r="BO341" s="116"/>
      <c r="BP341" s="116"/>
      <c r="BQ341" s="116"/>
      <c r="BR341" s="116"/>
      <c r="BS341" s="116"/>
      <c r="BT341" s="111"/>
      <c r="BU341" s="113"/>
      <c r="BV341" s="3"/>
      <c r="BW341" s="3"/>
      <c r="BX341" s="3"/>
      <c r="BY341" s="3"/>
      <c r="BZ341" s="3"/>
      <c r="CA341" s="3"/>
      <c r="CB341" s="3"/>
      <c r="CC341" s="3"/>
      <c r="CD341" s="3"/>
      <c r="CE341" s="3"/>
      <c r="CF341" s="3"/>
      <c r="CG341" s="3"/>
    </row>
    <row r="342" spans="1:85" ht="14.25" customHeight="1" thickTop="1" thickBot="1" x14ac:dyDescent="0.3">
      <c r="A342" s="2" t="s">
        <v>199</v>
      </c>
      <c r="B342" s="2">
        <v>215192</v>
      </c>
      <c r="C342" s="2"/>
      <c r="D342" s="2"/>
      <c r="E342" s="2" t="s">
        <v>121</v>
      </c>
      <c r="F342" s="62" t="s">
        <v>363</v>
      </c>
      <c r="G342" s="2" t="s">
        <v>247</v>
      </c>
      <c r="H342" s="2" t="s">
        <v>248</v>
      </c>
      <c r="I342" s="2" t="s">
        <v>300</v>
      </c>
      <c r="J342" s="2" t="s">
        <v>152</v>
      </c>
      <c r="K342" s="2" t="s">
        <v>112</v>
      </c>
      <c r="L342" s="2"/>
      <c r="M342" s="63" t="s">
        <v>190</v>
      </c>
      <c r="N342" s="63" t="s">
        <v>190</v>
      </c>
      <c r="O342" s="64" t="s">
        <v>190</v>
      </c>
      <c r="P342" s="2" t="s">
        <v>40</v>
      </c>
      <c r="Q342" s="2">
        <v>48</v>
      </c>
      <c r="R342" s="2" t="s">
        <v>116</v>
      </c>
      <c r="S342" s="2" t="s">
        <v>48</v>
      </c>
      <c r="T342" s="2"/>
      <c r="U342" s="2">
        <v>3500</v>
      </c>
      <c r="V342" s="2" t="s">
        <v>17</v>
      </c>
      <c r="W342" s="2">
        <f>VLOOKUP(V342,Tables!$M$4:$N$7,2,FALSE)</f>
        <v>1</v>
      </c>
      <c r="X342" s="2">
        <f>U342*W342</f>
        <v>3500</v>
      </c>
      <c r="Y342" s="2"/>
      <c r="Z342" s="2" t="str">
        <f>P342</f>
        <v>LC50</v>
      </c>
      <c r="AA342" s="2">
        <f>VLOOKUP(Z342,Tables!C$5:D$21,2,FALSE)</f>
        <v>5</v>
      </c>
      <c r="AB342" s="2">
        <f>X342/AA342</f>
        <v>700</v>
      </c>
      <c r="AC342" s="2" t="str">
        <f>S342</f>
        <v>Acute</v>
      </c>
      <c r="AD342" s="2">
        <f>VLOOKUP(AC342,Tables!C$24:D$25,2,FALSE)</f>
        <v>2</v>
      </c>
      <c r="AE342" s="2">
        <f>AB342/AD342</f>
        <v>350</v>
      </c>
      <c r="AF342" s="7"/>
      <c r="AG342" s="8" t="str">
        <f>F342</f>
        <v>Oryzias latipes</v>
      </c>
      <c r="AH342" s="2" t="str">
        <f>P342</f>
        <v>LC50</v>
      </c>
      <c r="AI342" s="2" t="str">
        <f>S342</f>
        <v>Acute</v>
      </c>
      <c r="AJ342" s="2"/>
      <c r="AK342" s="2">
        <f>VLOOKUP(SUM(AA342,AD342),Tables!J$5:K$10,2,FALSE)</f>
        <v>4</v>
      </c>
      <c r="AL342" s="65" t="str">
        <f>IF(AK342=MIN($AK$342),"YES!!!","Reject")</f>
        <v>YES!!!</v>
      </c>
      <c r="AM342" s="3" t="str">
        <f>O342</f>
        <v>Mortality</v>
      </c>
      <c r="AN342" s="2" t="s">
        <v>118</v>
      </c>
      <c r="AO342" s="2" t="str">
        <f>CONCATENATE(Q342," ",R342)</f>
        <v>48 Hour</v>
      </c>
      <c r="AP342" s="2" t="s">
        <v>119</v>
      </c>
      <c r="AQ342" s="2"/>
      <c r="AR342" s="2">
        <f>AE342</f>
        <v>350</v>
      </c>
      <c r="AS342" s="2">
        <f>GEOMEAN(AR342)</f>
        <v>350</v>
      </c>
      <c r="AT342" s="3">
        <f t="shared" ref="AT342:AU342" si="711">MIN(AS342)</f>
        <v>350</v>
      </c>
      <c r="AU342" s="3">
        <f t="shared" si="711"/>
        <v>350</v>
      </c>
      <c r="AV342" s="66" t="s">
        <v>120</v>
      </c>
      <c r="AW342" s="2"/>
      <c r="AX342" s="2"/>
      <c r="AY342" s="2"/>
      <c r="AZ342" s="2" t="str">
        <f>I342</f>
        <v xml:space="preserve">Fish </v>
      </c>
      <c r="BA342" s="67" t="str">
        <f t="shared" ref="BA342:BC342" si="712">F342</f>
        <v>Oryzias latipes</v>
      </c>
      <c r="BB342" s="2" t="str">
        <f t="shared" si="712"/>
        <v>Chordata</v>
      </c>
      <c r="BC342" s="2" t="str">
        <f t="shared" si="712"/>
        <v>Actinopterygii</v>
      </c>
      <c r="BD342" s="2" t="str">
        <f>J342</f>
        <v>Heterotroph</v>
      </c>
      <c r="BE342" s="2">
        <f>AK342</f>
        <v>4</v>
      </c>
      <c r="BF342" s="2">
        <f>AU342</f>
        <v>350</v>
      </c>
      <c r="BG342" s="66" t="s">
        <v>120</v>
      </c>
      <c r="BH342" s="66" t="s">
        <v>120</v>
      </c>
      <c r="BI342" s="2"/>
      <c r="BJ342" s="2"/>
      <c r="BK342" s="2"/>
      <c r="BL342" s="116"/>
      <c r="BM342" s="117"/>
      <c r="BN342" s="116"/>
      <c r="BO342" s="116"/>
      <c r="BP342" s="116"/>
      <c r="BQ342" s="116"/>
      <c r="BR342" s="116"/>
      <c r="BS342" s="116"/>
      <c r="BT342" s="111"/>
      <c r="BU342" s="113"/>
      <c r="BV342" s="3"/>
      <c r="BW342" s="3"/>
      <c r="BX342" s="3"/>
      <c r="BY342" s="3"/>
      <c r="BZ342" s="3"/>
      <c r="CA342" s="3"/>
      <c r="CB342" s="3"/>
      <c r="CC342" s="3"/>
      <c r="CD342" s="3"/>
      <c r="CE342" s="3"/>
      <c r="CF342" s="3"/>
      <c r="CG342" s="3"/>
    </row>
    <row r="343" spans="1:85" ht="14.25" customHeight="1" thickTop="1" thickBot="1" x14ac:dyDescent="0.3">
      <c r="A343" s="7"/>
      <c r="B343" s="7"/>
      <c r="C343" s="7"/>
      <c r="D343" s="70"/>
      <c r="E343" s="7"/>
      <c r="F343" s="71"/>
      <c r="G343" s="7"/>
      <c r="H343" s="7"/>
      <c r="I343" s="7"/>
      <c r="J343" s="7"/>
      <c r="K343" s="7"/>
      <c r="L343" s="7"/>
      <c r="M343" s="72"/>
      <c r="N343" s="72"/>
      <c r="O343" s="7"/>
      <c r="P343" s="7"/>
      <c r="Q343" s="7"/>
      <c r="R343" s="7"/>
      <c r="S343" s="7"/>
      <c r="T343" s="73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4"/>
      <c r="AH343" s="7"/>
      <c r="AI343" s="7"/>
      <c r="AJ343" s="7"/>
      <c r="AK343" s="7"/>
      <c r="AL343" s="7"/>
      <c r="AM343" s="7"/>
      <c r="AN343" s="7"/>
      <c r="AO343" s="7"/>
      <c r="AP343" s="7"/>
      <c r="AQ343" s="7"/>
      <c r="AR343" s="7"/>
      <c r="AS343" s="7"/>
      <c r="AT343" s="7"/>
      <c r="AU343" s="7"/>
      <c r="AV343" s="72"/>
      <c r="AW343" s="75"/>
      <c r="AX343" s="75"/>
      <c r="AY343" s="75"/>
      <c r="AZ343" s="76"/>
      <c r="BA343" s="77"/>
      <c r="BB343" s="7"/>
      <c r="BC343" s="7"/>
      <c r="BD343" s="7"/>
      <c r="BE343" s="7"/>
      <c r="BF343" s="7"/>
      <c r="BG343" s="7"/>
      <c r="BH343" s="7"/>
      <c r="BI343" s="75"/>
      <c r="BJ343" s="75"/>
      <c r="BK343" s="2"/>
      <c r="BL343" s="111"/>
      <c r="BM343" s="115"/>
      <c r="BN343" s="111"/>
      <c r="BO343" s="111"/>
      <c r="BP343" s="111"/>
      <c r="BQ343" s="111"/>
      <c r="BR343" s="111"/>
      <c r="BS343" s="111"/>
      <c r="BT343" s="111"/>
      <c r="BU343" s="113"/>
      <c r="BV343" s="3"/>
      <c r="BW343" s="3"/>
      <c r="BX343" s="3"/>
      <c r="BY343" s="3"/>
      <c r="BZ343" s="3"/>
      <c r="CA343" s="3"/>
      <c r="CB343" s="3"/>
      <c r="CC343" s="3"/>
      <c r="CD343" s="3"/>
      <c r="CE343" s="3"/>
      <c r="CF343" s="3"/>
      <c r="CG343" s="3"/>
    </row>
    <row r="344" spans="1:85" ht="14.25" customHeight="1" thickTop="1" thickBot="1" x14ac:dyDescent="0.3">
      <c r="A344" s="2" t="s">
        <v>187</v>
      </c>
      <c r="B344" s="2" t="s">
        <v>528</v>
      </c>
      <c r="C344" s="2"/>
      <c r="D344" s="2"/>
      <c r="E344" s="2" t="s">
        <v>121</v>
      </c>
      <c r="F344" s="62" t="s">
        <v>366</v>
      </c>
      <c r="G344" s="2" t="s">
        <v>247</v>
      </c>
      <c r="H344" s="2" t="s">
        <v>248</v>
      </c>
      <c r="I344" s="2" t="s">
        <v>300</v>
      </c>
      <c r="J344" s="2" t="s">
        <v>152</v>
      </c>
      <c r="K344" s="2" t="s">
        <v>164</v>
      </c>
      <c r="L344" s="2"/>
      <c r="M344" s="63" t="s">
        <v>190</v>
      </c>
      <c r="N344" s="63" t="s">
        <v>190</v>
      </c>
      <c r="O344" s="64" t="s">
        <v>190</v>
      </c>
      <c r="P344" s="2" t="s">
        <v>40</v>
      </c>
      <c r="Q344" s="2">
        <v>96</v>
      </c>
      <c r="R344" s="2" t="s">
        <v>116</v>
      </c>
      <c r="S344" s="2" t="s">
        <v>48</v>
      </c>
      <c r="T344" s="2"/>
      <c r="U344" s="2">
        <v>7800</v>
      </c>
      <c r="V344" s="2" t="s">
        <v>17</v>
      </c>
      <c r="W344" s="2">
        <f>VLOOKUP(V344,Tables!$M$4:$N$7,2,FALSE)</f>
        <v>1</v>
      </c>
      <c r="X344" s="2">
        <f>U344*W344</f>
        <v>7800</v>
      </c>
      <c r="Y344" s="2"/>
      <c r="Z344" s="2" t="str">
        <f>P344</f>
        <v>LC50</v>
      </c>
      <c r="AA344" s="2">
        <f>VLOOKUP(Z344,Tables!C$5:D$21,2,FALSE)</f>
        <v>5</v>
      </c>
      <c r="AB344" s="2">
        <f>X344/AA344</f>
        <v>1560</v>
      </c>
      <c r="AC344" s="2" t="str">
        <f>S344</f>
        <v>Acute</v>
      </c>
      <c r="AD344" s="2">
        <f>VLOOKUP(AC344,Tables!C$24:D$25,2,FALSE)</f>
        <v>2</v>
      </c>
      <c r="AE344" s="2">
        <f>AB344/AD344</f>
        <v>780</v>
      </c>
      <c r="AF344" s="7"/>
      <c r="AG344" s="8" t="str">
        <f>F344</f>
        <v>Oryzias melastigma</v>
      </c>
      <c r="AH344" s="2" t="str">
        <f>P344</f>
        <v>LC50</v>
      </c>
      <c r="AI344" s="2" t="str">
        <f>S344</f>
        <v>Acute</v>
      </c>
      <c r="AJ344" s="2"/>
      <c r="AK344" s="2">
        <f>VLOOKUP(SUM(AA344,AD344),Tables!J$5:K$10,2,FALSE)</f>
        <v>4</v>
      </c>
      <c r="AL344" s="65" t="str">
        <f>IF(AK344=MIN($AK$344),"YES!!!","Reject")</f>
        <v>YES!!!</v>
      </c>
      <c r="AM344" s="3" t="str">
        <f>O344</f>
        <v>Mortality</v>
      </c>
      <c r="AN344" s="2" t="s">
        <v>118</v>
      </c>
      <c r="AO344" s="2" t="str">
        <f>CONCATENATE(Q344," ",R344)</f>
        <v>96 Hour</v>
      </c>
      <c r="AP344" s="2" t="s">
        <v>119</v>
      </c>
      <c r="AQ344" s="2"/>
      <c r="AR344" s="2">
        <f>AE344</f>
        <v>780</v>
      </c>
      <c r="AS344" s="2">
        <f>GEOMEAN(AR344)</f>
        <v>780</v>
      </c>
      <c r="AT344" s="3">
        <f t="shared" ref="AT344:AU344" si="713">MIN(AS344)</f>
        <v>780</v>
      </c>
      <c r="AU344" s="3">
        <f t="shared" si="713"/>
        <v>780</v>
      </c>
      <c r="AV344" s="66" t="s">
        <v>120</v>
      </c>
      <c r="AW344" s="2"/>
      <c r="AX344" s="2"/>
      <c r="AY344" s="2"/>
      <c r="AZ344" s="2" t="str">
        <f>I344</f>
        <v xml:space="preserve">Fish </v>
      </c>
      <c r="BA344" s="67" t="str">
        <f t="shared" ref="BA344:BC344" si="714">F344</f>
        <v>Oryzias melastigma</v>
      </c>
      <c r="BB344" s="2" t="str">
        <f t="shared" si="714"/>
        <v>Chordata</v>
      </c>
      <c r="BC344" s="2" t="str">
        <f t="shared" si="714"/>
        <v>Actinopterygii</v>
      </c>
      <c r="BD344" s="2" t="str">
        <f>J344</f>
        <v>Heterotroph</v>
      </c>
      <c r="BE344" s="2">
        <f>AK344</f>
        <v>4</v>
      </c>
      <c r="BF344" s="2">
        <f>AU344</f>
        <v>780</v>
      </c>
      <c r="BG344" s="66" t="s">
        <v>120</v>
      </c>
      <c r="BH344" s="66" t="s">
        <v>120</v>
      </c>
      <c r="BI344" s="2"/>
      <c r="BJ344" s="2"/>
      <c r="BK344" s="2"/>
      <c r="BL344" s="111"/>
      <c r="BM344" s="115"/>
      <c r="BN344" s="111"/>
      <c r="BO344" s="111"/>
      <c r="BP344" s="111"/>
      <c r="BQ344" s="111"/>
      <c r="BR344" s="111"/>
      <c r="BS344" s="111"/>
      <c r="BT344" s="111"/>
      <c r="BU344" s="113"/>
      <c r="BV344" s="3"/>
      <c r="BW344" s="3"/>
      <c r="BX344" s="3"/>
      <c r="BY344" s="3"/>
      <c r="BZ344" s="3"/>
      <c r="CA344" s="3"/>
      <c r="CB344" s="3"/>
      <c r="CC344" s="3"/>
      <c r="CD344" s="3"/>
      <c r="CE344" s="3"/>
      <c r="CF344" s="3"/>
      <c r="CG344" s="3"/>
    </row>
    <row r="345" spans="1:85" ht="14.25" customHeight="1" thickTop="1" thickBot="1" x14ac:dyDescent="0.3">
      <c r="A345" s="7"/>
      <c r="B345" s="7"/>
      <c r="C345" s="7"/>
      <c r="D345" s="70"/>
      <c r="E345" s="7"/>
      <c r="F345" s="71"/>
      <c r="G345" s="7"/>
      <c r="H345" s="7"/>
      <c r="I345" s="7"/>
      <c r="J345" s="7"/>
      <c r="K345" s="7"/>
      <c r="L345" s="7"/>
      <c r="M345" s="72"/>
      <c r="N345" s="72"/>
      <c r="O345" s="7"/>
      <c r="P345" s="7"/>
      <c r="Q345" s="7"/>
      <c r="R345" s="7"/>
      <c r="S345" s="7"/>
      <c r="T345" s="73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4"/>
      <c r="AH345" s="7"/>
      <c r="AI345" s="7"/>
      <c r="AJ345" s="7"/>
      <c r="AK345" s="7"/>
      <c r="AL345" s="7"/>
      <c r="AM345" s="7"/>
      <c r="AN345" s="7"/>
      <c r="AO345" s="7"/>
      <c r="AP345" s="7"/>
      <c r="AQ345" s="7"/>
      <c r="AR345" s="7"/>
      <c r="AS345" s="7"/>
      <c r="AT345" s="7"/>
      <c r="AU345" s="7"/>
      <c r="AV345" s="72"/>
      <c r="AW345" s="75"/>
      <c r="AX345" s="75"/>
      <c r="AY345" s="75"/>
      <c r="AZ345" s="76"/>
      <c r="BA345" s="77"/>
      <c r="BB345" s="7"/>
      <c r="BC345" s="7"/>
      <c r="BD345" s="7"/>
      <c r="BE345" s="7"/>
      <c r="BF345" s="7"/>
      <c r="BG345" s="7"/>
      <c r="BH345" s="7"/>
      <c r="BI345" s="2"/>
      <c r="BJ345" s="2"/>
      <c r="BK345" s="2"/>
      <c r="BL345" s="116"/>
      <c r="BM345" s="117"/>
      <c r="BN345" s="116"/>
      <c r="BO345" s="116"/>
      <c r="BP345" s="116"/>
      <c r="BQ345" s="116"/>
      <c r="BR345" s="116"/>
      <c r="BS345" s="116"/>
      <c r="BT345" s="111"/>
      <c r="BU345" s="113"/>
      <c r="BV345" s="3"/>
      <c r="BW345" s="3"/>
      <c r="BX345" s="3"/>
      <c r="BY345" s="3"/>
      <c r="BZ345" s="3"/>
      <c r="CA345" s="3"/>
      <c r="CB345" s="3"/>
      <c r="CC345" s="3"/>
      <c r="CD345" s="3"/>
      <c r="CE345" s="3"/>
      <c r="CF345" s="3"/>
      <c r="CG345" s="3"/>
    </row>
    <row r="346" spans="1:85" ht="14.25" customHeight="1" thickTop="1" thickBot="1" x14ac:dyDescent="0.3">
      <c r="A346" s="2" t="s">
        <v>529</v>
      </c>
      <c r="B346" s="2" t="s">
        <v>530</v>
      </c>
      <c r="C346" s="2"/>
      <c r="D346" s="2"/>
      <c r="E346" s="2" t="s">
        <v>106</v>
      </c>
      <c r="F346" s="62" t="s">
        <v>325</v>
      </c>
      <c r="G346" s="2" t="s">
        <v>247</v>
      </c>
      <c r="H346" s="2" t="s">
        <v>248</v>
      </c>
      <c r="I346" s="2" t="s">
        <v>249</v>
      </c>
      <c r="J346" s="2" t="s">
        <v>152</v>
      </c>
      <c r="K346" s="2" t="s">
        <v>531</v>
      </c>
      <c r="L346" s="2"/>
      <c r="M346" s="63" t="s">
        <v>532</v>
      </c>
      <c r="N346" s="63" t="s">
        <v>259</v>
      </c>
      <c r="O346" s="64" t="s">
        <v>532</v>
      </c>
      <c r="P346" s="2" t="s">
        <v>27</v>
      </c>
      <c r="Q346" s="2">
        <v>36</v>
      </c>
      <c r="R346" s="2" t="s">
        <v>116</v>
      </c>
      <c r="S346" s="2" t="s">
        <v>48</v>
      </c>
      <c r="T346" s="2"/>
      <c r="U346" s="2">
        <v>50</v>
      </c>
      <c r="V346" s="2" t="s">
        <v>17</v>
      </c>
      <c r="W346" s="2">
        <f>VLOOKUP(V346,Tables!$M$4:$N$7,2,FALSE)</f>
        <v>1</v>
      </c>
      <c r="X346" s="2">
        <f>U346*W346</f>
        <v>50</v>
      </c>
      <c r="Y346" s="2"/>
      <c r="Z346" s="2" t="str">
        <f>P346</f>
        <v>NOEC</v>
      </c>
      <c r="AA346" s="2">
        <f>VLOOKUP(Z346,Tables!C$5:D$21,2,FALSE)</f>
        <v>1</v>
      </c>
      <c r="AB346" s="2">
        <f>X346/AA346</f>
        <v>50</v>
      </c>
      <c r="AC346" s="2" t="str">
        <f>S346</f>
        <v>Acute</v>
      </c>
      <c r="AD346" s="2">
        <f>VLOOKUP(AC346,Tables!C$24:D$25,2,FALSE)</f>
        <v>2</v>
      </c>
      <c r="AE346" s="2">
        <f>AB346/AD346</f>
        <v>25</v>
      </c>
      <c r="AF346" s="7"/>
      <c r="AG346" s="8" t="str">
        <f>F346</f>
        <v>Pagrus auratus</v>
      </c>
      <c r="AH346" s="2" t="str">
        <f>P346</f>
        <v>NOEC</v>
      </c>
      <c r="AI346" s="2" t="str">
        <f>S346</f>
        <v>Acute</v>
      </c>
      <c r="AJ346" s="2"/>
      <c r="AK346" s="2">
        <f>VLOOKUP(SUM(AA346,AD346),Tables!J$5:K$10,2,FALSE)</f>
        <v>3</v>
      </c>
      <c r="AL346" s="65" t="str">
        <f>IF(AK346=MIN($AK$346),"YES!!!","Reject")</f>
        <v>YES!!!</v>
      </c>
      <c r="AM346" s="3" t="str">
        <f>O346</f>
        <v>Hatching success</v>
      </c>
      <c r="AN346" s="2" t="s">
        <v>118</v>
      </c>
      <c r="AO346" s="2" t="str">
        <f>CONCATENATE(Q346," ",R346)</f>
        <v>36 Hour</v>
      </c>
      <c r="AP346" s="2" t="s">
        <v>119</v>
      </c>
      <c r="AQ346" s="2"/>
      <c r="AR346" s="2">
        <f>AE346</f>
        <v>25</v>
      </c>
      <c r="AS346" s="2">
        <f>GEOMEAN(AR346)</f>
        <v>25</v>
      </c>
      <c r="AT346" s="3">
        <f t="shared" ref="AT346:AU346" si="715">MIN(AS346)</f>
        <v>25</v>
      </c>
      <c r="AU346" s="3">
        <f t="shared" si="715"/>
        <v>25</v>
      </c>
      <c r="AV346" s="66" t="s">
        <v>120</v>
      </c>
      <c r="AW346" s="2"/>
      <c r="AX346" s="2"/>
      <c r="AY346" s="2"/>
      <c r="AZ346" s="2" t="str">
        <f>I346</f>
        <v>Fish</v>
      </c>
      <c r="BA346" s="67" t="str">
        <f t="shared" ref="BA346:BC346" si="716">F346</f>
        <v>Pagrus auratus</v>
      </c>
      <c r="BB346" s="2" t="str">
        <f t="shared" si="716"/>
        <v>Chordata</v>
      </c>
      <c r="BC346" s="2" t="str">
        <f t="shared" si="716"/>
        <v>Actinopterygii</v>
      </c>
      <c r="BD346" s="2" t="str">
        <f>J346</f>
        <v>Heterotroph</v>
      </c>
      <c r="BE346" s="2">
        <f>AK346</f>
        <v>3</v>
      </c>
      <c r="BF346" s="2">
        <f>AU346</f>
        <v>25</v>
      </c>
      <c r="BG346" s="66" t="s">
        <v>120</v>
      </c>
      <c r="BH346" s="66" t="s">
        <v>120</v>
      </c>
      <c r="BI346" s="75"/>
      <c r="BJ346" s="75"/>
      <c r="BK346" s="2"/>
      <c r="BL346" s="111"/>
      <c r="BM346" s="115"/>
      <c r="BN346" s="111"/>
      <c r="BO346" s="111"/>
      <c r="BP346" s="111"/>
      <c r="BQ346" s="111"/>
      <c r="BR346" s="111"/>
      <c r="BS346" s="111"/>
      <c r="BT346" s="111"/>
      <c r="BU346" s="113"/>
      <c r="BV346" s="3"/>
      <c r="BW346" s="3"/>
      <c r="BX346" s="3"/>
      <c r="BY346" s="3"/>
      <c r="BZ346" s="3"/>
      <c r="CA346" s="3"/>
      <c r="CB346" s="3"/>
      <c r="CC346" s="3"/>
      <c r="CD346" s="3"/>
      <c r="CE346" s="3"/>
      <c r="CF346" s="3"/>
      <c r="CG346" s="3"/>
    </row>
    <row r="347" spans="1:85" ht="14.25" customHeight="1" thickTop="1" thickBot="1" x14ac:dyDescent="0.3">
      <c r="A347" s="7"/>
      <c r="B347" s="7"/>
      <c r="C347" s="7"/>
      <c r="D347" s="70"/>
      <c r="E347" s="7"/>
      <c r="F347" s="71"/>
      <c r="G347" s="7"/>
      <c r="H347" s="7"/>
      <c r="I347" s="7"/>
      <c r="J347" s="7"/>
      <c r="K347" s="7"/>
      <c r="L347" s="7"/>
      <c r="M347" s="72"/>
      <c r="N347" s="72"/>
      <c r="O347" s="7"/>
      <c r="P347" s="7"/>
      <c r="Q347" s="7"/>
      <c r="R347" s="7"/>
      <c r="S347" s="7"/>
      <c r="T347" s="73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4"/>
      <c r="AH347" s="7"/>
      <c r="AI347" s="7"/>
      <c r="AJ347" s="7"/>
      <c r="AK347" s="7"/>
      <c r="AL347" s="7"/>
      <c r="AM347" s="7"/>
      <c r="AN347" s="7"/>
      <c r="AO347" s="7"/>
      <c r="AP347" s="7"/>
      <c r="AQ347" s="7"/>
      <c r="AR347" s="7"/>
      <c r="AS347" s="7"/>
      <c r="AT347" s="7"/>
      <c r="AU347" s="7"/>
      <c r="AV347" s="72"/>
      <c r="AW347" s="75"/>
      <c r="AX347" s="75"/>
      <c r="AY347" s="75"/>
      <c r="AZ347" s="76"/>
      <c r="BA347" s="77"/>
      <c r="BB347" s="7"/>
      <c r="BC347" s="7"/>
      <c r="BD347" s="7"/>
      <c r="BE347" s="7"/>
      <c r="BF347" s="7"/>
      <c r="BG347" s="7"/>
      <c r="BH347" s="7"/>
      <c r="BI347" s="2"/>
      <c r="BJ347" s="2"/>
      <c r="BK347" s="2"/>
      <c r="BL347" s="111"/>
      <c r="BM347" s="115"/>
      <c r="BN347" s="111"/>
      <c r="BO347" s="111"/>
      <c r="BP347" s="111"/>
      <c r="BQ347" s="111"/>
      <c r="BR347" s="111"/>
      <c r="BS347" s="111"/>
      <c r="BT347" s="111"/>
      <c r="BU347" s="113"/>
      <c r="BV347" s="3"/>
      <c r="BW347" s="3"/>
      <c r="BX347" s="3"/>
      <c r="BY347" s="3"/>
      <c r="BZ347" s="3"/>
      <c r="CA347" s="3"/>
      <c r="CB347" s="3"/>
      <c r="CC347" s="3"/>
      <c r="CD347" s="3"/>
      <c r="CE347" s="3"/>
      <c r="CF347" s="3"/>
      <c r="CG347" s="3"/>
    </row>
    <row r="348" spans="1:85" ht="14.25" customHeight="1" thickTop="1" thickBot="1" x14ac:dyDescent="0.3">
      <c r="A348" s="2" t="s">
        <v>533</v>
      </c>
      <c r="B348" s="2" t="s">
        <v>534</v>
      </c>
      <c r="C348" s="2"/>
      <c r="D348" s="2"/>
      <c r="E348" s="2" t="s">
        <v>121</v>
      </c>
      <c r="F348" s="62" t="s">
        <v>367</v>
      </c>
      <c r="G348" s="2" t="s">
        <v>201</v>
      </c>
      <c r="H348" s="2" t="s">
        <v>208</v>
      </c>
      <c r="I348" s="2" t="s">
        <v>203</v>
      </c>
      <c r="J348" s="2" t="s">
        <v>152</v>
      </c>
      <c r="K348" s="2" t="s">
        <v>112</v>
      </c>
      <c r="L348" s="2"/>
      <c r="M348" s="63" t="s">
        <v>535</v>
      </c>
      <c r="N348" s="63" t="s">
        <v>190</v>
      </c>
      <c r="O348" s="64" t="s">
        <v>190</v>
      </c>
      <c r="P348" s="2" t="s">
        <v>40</v>
      </c>
      <c r="Q348" s="2">
        <v>96</v>
      </c>
      <c r="R348" s="2" t="s">
        <v>116</v>
      </c>
      <c r="S348" s="2" t="s">
        <v>48</v>
      </c>
      <c r="T348" s="2"/>
      <c r="U348" s="2">
        <v>8800</v>
      </c>
      <c r="V348" s="2" t="s">
        <v>17</v>
      </c>
      <c r="W348" s="2">
        <f>VLOOKUP(V348,Tables!$M$4:$N$7,2,FALSE)</f>
        <v>1</v>
      </c>
      <c r="X348" s="2">
        <f>U348*W348</f>
        <v>8800</v>
      </c>
      <c r="Y348" s="2"/>
      <c r="Z348" s="2" t="str">
        <f>P348</f>
        <v>LC50</v>
      </c>
      <c r="AA348" s="2">
        <f>VLOOKUP(Z348,Tables!C$5:D$21,2,FALSE)</f>
        <v>5</v>
      </c>
      <c r="AB348" s="2">
        <f>X348/AA348</f>
        <v>1760</v>
      </c>
      <c r="AC348" s="2" t="str">
        <f>S348</f>
        <v>Acute</v>
      </c>
      <c r="AD348" s="2">
        <f>VLOOKUP(AC348,Tables!C$24:D$25,2,FALSE)</f>
        <v>2</v>
      </c>
      <c r="AE348" s="2">
        <f>AB348/AD348</f>
        <v>880</v>
      </c>
      <c r="AF348" s="7"/>
      <c r="AG348" s="8" t="str">
        <f>F348</f>
        <v>Paratya australiensis</v>
      </c>
      <c r="AH348" s="2" t="str">
        <f>P348</f>
        <v>LC50</v>
      </c>
      <c r="AI348" s="2" t="str">
        <f>S348</f>
        <v>Acute</v>
      </c>
      <c r="AJ348" s="2"/>
      <c r="AK348" s="2">
        <f>VLOOKUP(SUM(AA348,AD348),Tables!J$5:K$10,2,FALSE)</f>
        <v>4</v>
      </c>
      <c r="AL348" s="65" t="str">
        <f>IF(AK348=MIN($AK$348),"YES!!!","Reject")</f>
        <v>YES!!!</v>
      </c>
      <c r="AM348" s="3" t="str">
        <f>O348</f>
        <v>Mortality</v>
      </c>
      <c r="AN348" s="2" t="s">
        <v>118</v>
      </c>
      <c r="AO348" s="2" t="str">
        <f>CONCATENATE(Q348," ",R348)</f>
        <v>96 Hour</v>
      </c>
      <c r="AP348" s="2" t="s">
        <v>119</v>
      </c>
      <c r="AQ348" s="2"/>
      <c r="AR348" s="2">
        <f>AE348</f>
        <v>880</v>
      </c>
      <c r="AS348" s="2">
        <f>GEOMEAN(AR348)</f>
        <v>880</v>
      </c>
      <c r="AT348" s="3">
        <f t="shared" ref="AT348:AU348" si="717">MIN(AS348)</f>
        <v>880</v>
      </c>
      <c r="AU348" s="3">
        <f t="shared" si="717"/>
        <v>880</v>
      </c>
      <c r="AV348" s="66" t="s">
        <v>120</v>
      </c>
      <c r="AW348" s="2"/>
      <c r="AX348" s="2"/>
      <c r="AY348" s="2"/>
      <c r="AZ348" s="2" t="str">
        <f>I348</f>
        <v>Macroinvertebrate</v>
      </c>
      <c r="BA348" s="67" t="str">
        <f t="shared" ref="BA348:BC348" si="718">F348</f>
        <v>Paratya australiensis</v>
      </c>
      <c r="BB348" s="2" t="str">
        <f t="shared" si="718"/>
        <v>Arthropoda</v>
      </c>
      <c r="BC348" s="2" t="str">
        <f t="shared" si="718"/>
        <v>Malacostraca</v>
      </c>
      <c r="BD348" s="2" t="str">
        <f>J348</f>
        <v>Heterotroph</v>
      </c>
      <c r="BE348" s="2">
        <f>AK348</f>
        <v>4</v>
      </c>
      <c r="BF348" s="2">
        <f>AU348</f>
        <v>880</v>
      </c>
      <c r="BG348" s="66" t="s">
        <v>120</v>
      </c>
      <c r="BH348" s="66" t="s">
        <v>120</v>
      </c>
      <c r="BI348" s="2"/>
      <c r="BJ348" s="2"/>
      <c r="BK348" s="2"/>
      <c r="BL348" s="111"/>
      <c r="BM348" s="115"/>
      <c r="BN348" s="111"/>
      <c r="BO348" s="111"/>
      <c r="BP348" s="111"/>
      <c r="BQ348" s="111"/>
      <c r="BR348" s="111"/>
      <c r="BS348" s="111"/>
      <c r="BT348" s="111"/>
      <c r="BU348" s="113"/>
      <c r="BV348" s="3"/>
      <c r="BW348" s="3"/>
      <c r="BX348" s="3"/>
      <c r="BY348" s="3"/>
      <c r="BZ348" s="3"/>
      <c r="CA348" s="3"/>
      <c r="CB348" s="3"/>
      <c r="CC348" s="3"/>
      <c r="CD348" s="3"/>
      <c r="CE348" s="3"/>
      <c r="CF348" s="3"/>
      <c r="CG348" s="3"/>
    </row>
    <row r="349" spans="1:85" ht="14.25" customHeight="1" thickTop="1" thickBot="1" x14ac:dyDescent="0.3">
      <c r="A349" s="7"/>
      <c r="B349" s="7"/>
      <c r="C349" s="7"/>
      <c r="D349" s="70"/>
      <c r="E349" s="7"/>
      <c r="F349" s="71"/>
      <c r="G349" s="7"/>
      <c r="H349" s="7"/>
      <c r="I349" s="7"/>
      <c r="J349" s="7"/>
      <c r="K349" s="7"/>
      <c r="L349" s="7"/>
      <c r="M349" s="72"/>
      <c r="N349" s="72"/>
      <c r="O349" s="7"/>
      <c r="P349" s="7"/>
      <c r="Q349" s="7"/>
      <c r="R349" s="7"/>
      <c r="S349" s="7"/>
      <c r="T349" s="73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4"/>
      <c r="AH349" s="7"/>
      <c r="AI349" s="7"/>
      <c r="AJ349" s="7"/>
      <c r="AK349" s="7"/>
      <c r="AL349" s="7"/>
      <c r="AM349" s="7"/>
      <c r="AN349" s="7"/>
      <c r="AO349" s="7"/>
      <c r="AP349" s="7"/>
      <c r="AQ349" s="7"/>
      <c r="AR349" s="7"/>
      <c r="AS349" s="7"/>
      <c r="AT349" s="7"/>
      <c r="AU349" s="7"/>
      <c r="AV349" s="72"/>
      <c r="AW349" s="75"/>
      <c r="AX349" s="75"/>
      <c r="AY349" s="75"/>
      <c r="AZ349" s="76"/>
      <c r="BA349" s="77"/>
      <c r="BB349" s="7"/>
      <c r="BC349" s="7"/>
      <c r="BD349" s="7"/>
      <c r="BE349" s="7"/>
      <c r="BF349" s="7"/>
      <c r="BG349" s="7"/>
      <c r="BH349" s="7"/>
      <c r="BI349" s="75"/>
      <c r="BJ349" s="2"/>
      <c r="BK349" s="2"/>
      <c r="BL349" s="111"/>
      <c r="BM349" s="115"/>
      <c r="BN349" s="111"/>
      <c r="BO349" s="111"/>
      <c r="BP349" s="111"/>
      <c r="BQ349" s="111"/>
      <c r="BR349" s="111"/>
      <c r="BS349" s="111"/>
      <c r="BT349" s="111"/>
      <c r="BU349" s="113"/>
      <c r="BV349" s="3"/>
      <c r="BW349" s="3"/>
      <c r="BX349" s="3"/>
      <c r="BY349" s="3"/>
      <c r="BZ349" s="3"/>
      <c r="CA349" s="3"/>
      <c r="CB349" s="3"/>
      <c r="CC349" s="3"/>
      <c r="CD349" s="3"/>
      <c r="CE349" s="3"/>
      <c r="CF349" s="3"/>
      <c r="CG349" s="3"/>
    </row>
    <row r="350" spans="1:85" ht="14.25" customHeight="1" thickTop="1" thickBot="1" x14ac:dyDescent="0.3">
      <c r="A350" s="2">
        <v>10473</v>
      </c>
      <c r="B350" s="2" t="s">
        <v>105</v>
      </c>
      <c r="C350" s="2"/>
      <c r="D350" s="2"/>
      <c r="E350" s="2" t="s">
        <v>106</v>
      </c>
      <c r="F350" s="62" t="s">
        <v>370</v>
      </c>
      <c r="G350" s="2" t="s">
        <v>201</v>
      </c>
      <c r="H350" s="2" t="s">
        <v>208</v>
      </c>
      <c r="I350" s="2" t="s">
        <v>203</v>
      </c>
      <c r="J350" s="2" t="s">
        <v>152</v>
      </c>
      <c r="K350" s="2" t="s">
        <v>436</v>
      </c>
      <c r="L350" s="2"/>
      <c r="M350" s="63" t="s">
        <v>190</v>
      </c>
      <c r="N350" s="63" t="s">
        <v>190</v>
      </c>
      <c r="O350" s="64" t="s">
        <v>190</v>
      </c>
      <c r="P350" s="2" t="s">
        <v>40</v>
      </c>
      <c r="Q350" s="2">
        <v>48</v>
      </c>
      <c r="R350" s="2" t="s">
        <v>116</v>
      </c>
      <c r="S350" s="2" t="s">
        <v>48</v>
      </c>
      <c r="T350" s="2"/>
      <c r="U350" s="2" t="s">
        <v>536</v>
      </c>
      <c r="V350" s="2" t="s">
        <v>26</v>
      </c>
      <c r="W350" s="2">
        <f>VLOOKUP(V350,Tables!$M$5:$N$8,2,FALSE)</f>
        <v>1000</v>
      </c>
      <c r="X350" s="2">
        <f>U350*W350</f>
        <v>1000</v>
      </c>
      <c r="Y350" s="2"/>
      <c r="Z350" s="2" t="str">
        <f>P350</f>
        <v>LC50</v>
      </c>
      <c r="AA350" s="2">
        <f>VLOOKUP(Z350,Tables!C$5:D$21,2,FALSE)</f>
        <v>5</v>
      </c>
      <c r="AB350" s="2">
        <f>X350/AA350</f>
        <v>200</v>
      </c>
      <c r="AC350" s="2" t="str">
        <f>S350</f>
        <v>Acute</v>
      </c>
      <c r="AD350" s="2">
        <f>VLOOKUP(AC350,Tables!C$24:D$25,2,FALSE)</f>
        <v>2</v>
      </c>
      <c r="AE350" s="2">
        <f>AB350/AD350</f>
        <v>100</v>
      </c>
      <c r="AF350" s="7"/>
      <c r="AG350" s="8" t="str">
        <f>F350</f>
        <v>Penaeus aztecus</v>
      </c>
      <c r="AH350" s="2" t="str">
        <f>P350</f>
        <v>LC50</v>
      </c>
      <c r="AI350" s="2" t="str">
        <f>S350</f>
        <v>Acute</v>
      </c>
      <c r="AJ350" s="2"/>
      <c r="AK350" s="2">
        <f>VLOOKUP(SUM(AA350,AD350),Tables!J$5:K$10,2,FALSE)</f>
        <v>4</v>
      </c>
      <c r="AL350" s="65" t="str">
        <f>IF(AK350=MIN($AK$350),"YES!!!","Reject")</f>
        <v>YES!!!</v>
      </c>
      <c r="AM350" s="3" t="str">
        <f>O350</f>
        <v>Mortality</v>
      </c>
      <c r="AN350" s="2" t="s">
        <v>118</v>
      </c>
      <c r="AO350" s="2" t="str">
        <f>CONCATENATE(Q350," ",R350)</f>
        <v>48 Hour</v>
      </c>
      <c r="AP350" s="2" t="s">
        <v>119</v>
      </c>
      <c r="AQ350" s="2"/>
      <c r="AR350" s="2">
        <f>AE350</f>
        <v>100</v>
      </c>
      <c r="AS350" s="2">
        <f>GEOMEAN(AR350)</f>
        <v>100</v>
      </c>
      <c r="AT350" s="3">
        <f t="shared" ref="AT350:AU350" si="719">MIN(AS350)</f>
        <v>100</v>
      </c>
      <c r="AU350" s="3">
        <f t="shared" si="719"/>
        <v>100</v>
      </c>
      <c r="AV350" s="66" t="s">
        <v>120</v>
      </c>
      <c r="AW350" s="2"/>
      <c r="AX350" s="2"/>
      <c r="AY350" s="2"/>
      <c r="AZ350" s="2" t="str">
        <f>I350</f>
        <v>Macroinvertebrate</v>
      </c>
      <c r="BA350" s="67" t="str">
        <f t="shared" ref="BA350:BC350" si="720">F350</f>
        <v>Penaeus aztecus</v>
      </c>
      <c r="BB350" s="2" t="str">
        <f t="shared" si="720"/>
        <v>Arthropoda</v>
      </c>
      <c r="BC350" s="2" t="str">
        <f t="shared" si="720"/>
        <v>Malacostraca</v>
      </c>
      <c r="BD350" s="2" t="str">
        <f>J350</f>
        <v>Heterotroph</v>
      </c>
      <c r="BE350" s="2">
        <f>AK350</f>
        <v>4</v>
      </c>
      <c r="BF350" s="2">
        <f>AU350</f>
        <v>100</v>
      </c>
      <c r="BG350" s="66" t="s">
        <v>120</v>
      </c>
      <c r="BH350" s="66" t="s">
        <v>120</v>
      </c>
      <c r="BI350" s="2"/>
      <c r="BJ350" s="69"/>
      <c r="BK350" s="2"/>
      <c r="BL350" s="111"/>
      <c r="BM350" s="115"/>
      <c r="BN350" s="111"/>
      <c r="BO350" s="111"/>
      <c r="BP350" s="111"/>
      <c r="BQ350" s="111"/>
      <c r="BR350" s="111"/>
      <c r="BS350" s="111"/>
      <c r="BT350" s="111"/>
      <c r="BU350" s="113"/>
      <c r="BV350" s="3"/>
      <c r="BW350" s="3"/>
      <c r="BX350" s="3"/>
      <c r="BY350" s="3"/>
      <c r="BZ350" s="3"/>
      <c r="CA350" s="3"/>
      <c r="CB350" s="3"/>
      <c r="CC350" s="3"/>
      <c r="CD350" s="3"/>
      <c r="CE350" s="3"/>
      <c r="CF350" s="3"/>
      <c r="CG350" s="3"/>
    </row>
    <row r="351" spans="1:85" ht="14.25" customHeight="1" thickTop="1" thickBot="1" x14ac:dyDescent="0.3">
      <c r="A351" s="7"/>
      <c r="B351" s="7"/>
      <c r="C351" s="7"/>
      <c r="D351" s="70"/>
      <c r="E351" s="7"/>
      <c r="F351" s="71"/>
      <c r="G351" s="7"/>
      <c r="H351" s="7"/>
      <c r="I351" s="7"/>
      <c r="J351" s="7"/>
      <c r="K351" s="7"/>
      <c r="L351" s="7"/>
      <c r="M351" s="72"/>
      <c r="N351" s="72"/>
      <c r="O351" s="7"/>
      <c r="P351" s="7"/>
      <c r="Q351" s="7"/>
      <c r="R351" s="7"/>
      <c r="S351" s="7"/>
      <c r="T351" s="73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4"/>
      <c r="AH351" s="7"/>
      <c r="AI351" s="7"/>
      <c r="AJ351" s="7"/>
      <c r="AK351" s="7"/>
      <c r="AL351" s="7"/>
      <c r="AM351" s="7"/>
      <c r="AN351" s="7"/>
      <c r="AO351" s="7"/>
      <c r="AP351" s="7"/>
      <c r="AQ351" s="7"/>
      <c r="AR351" s="7"/>
      <c r="AS351" s="7"/>
      <c r="AT351" s="7"/>
      <c r="AU351" s="7"/>
      <c r="AV351" s="72"/>
      <c r="AW351" s="75"/>
      <c r="AX351" s="75"/>
      <c r="AY351" s="75"/>
      <c r="AZ351" s="76"/>
      <c r="BA351" s="77"/>
      <c r="BB351" s="7"/>
      <c r="BC351" s="7"/>
      <c r="BD351" s="7"/>
      <c r="BE351" s="7"/>
      <c r="BF351" s="7"/>
      <c r="BG351" s="7"/>
      <c r="BH351" s="7"/>
      <c r="BI351" s="2"/>
      <c r="BJ351" s="2"/>
      <c r="BK351" s="2"/>
      <c r="BL351" s="116"/>
      <c r="BM351" s="117"/>
      <c r="BN351" s="116"/>
      <c r="BO351" s="116"/>
      <c r="BP351" s="116"/>
      <c r="BQ351" s="116"/>
      <c r="BR351" s="116"/>
      <c r="BS351" s="116"/>
      <c r="BT351" s="111"/>
      <c r="BU351" s="113"/>
      <c r="BV351" s="3"/>
      <c r="BW351" s="3"/>
      <c r="BX351" s="3"/>
      <c r="BY351" s="3"/>
      <c r="BZ351" s="3"/>
      <c r="CA351" s="3"/>
      <c r="CB351" s="3"/>
      <c r="CC351" s="3"/>
      <c r="CD351" s="3"/>
      <c r="CE351" s="3"/>
      <c r="CF351" s="3"/>
      <c r="CG351" s="3"/>
    </row>
    <row r="352" spans="1:85" ht="14.25" customHeight="1" thickTop="1" thickBot="1" x14ac:dyDescent="0.3">
      <c r="A352" s="2">
        <v>1874</v>
      </c>
      <c r="B352" s="2" t="s">
        <v>105</v>
      </c>
      <c r="C352" s="2"/>
      <c r="D352" s="2"/>
      <c r="E352" s="2" t="s">
        <v>106</v>
      </c>
      <c r="F352" s="62" t="s">
        <v>244</v>
      </c>
      <c r="G352" s="2" t="s">
        <v>108</v>
      </c>
      <c r="H352" s="2" t="s">
        <v>245</v>
      </c>
      <c r="I352" s="2" t="s">
        <v>110</v>
      </c>
      <c r="J352" s="2" t="s">
        <v>111</v>
      </c>
      <c r="K352" s="2" t="s">
        <v>112</v>
      </c>
      <c r="L352" s="2"/>
      <c r="M352" s="63" t="s">
        <v>113</v>
      </c>
      <c r="N352" s="63" t="s">
        <v>114</v>
      </c>
      <c r="O352" s="64" t="s">
        <v>115</v>
      </c>
      <c r="P352" s="2" t="s">
        <v>38</v>
      </c>
      <c r="Q352" s="2">
        <v>10</v>
      </c>
      <c r="R352" s="2" t="s">
        <v>156</v>
      </c>
      <c r="S352" s="2" t="s">
        <v>47</v>
      </c>
      <c r="T352" s="2"/>
      <c r="U352" s="2" t="s">
        <v>484</v>
      </c>
      <c r="V352" s="2" t="s">
        <v>20</v>
      </c>
      <c r="W352" s="2">
        <f>VLOOKUP(V352,Tables!$M$4:$N$7,2,FALSE)</f>
        <v>1</v>
      </c>
      <c r="X352" s="2">
        <f t="shared" ref="X352:X353" si="721">U352*W352</f>
        <v>10</v>
      </c>
      <c r="Y352" s="2"/>
      <c r="Z352" s="2" t="str">
        <f t="shared" ref="Z352:Z353" si="722">P352</f>
        <v>EC50</v>
      </c>
      <c r="AA352" s="2">
        <f>VLOOKUP(Z352,Tables!C$5:D$21,2,FALSE)</f>
        <v>5</v>
      </c>
      <c r="AB352" s="2">
        <f t="shared" ref="AB352:AB353" si="723">X352/AA352</f>
        <v>2</v>
      </c>
      <c r="AC352" s="2" t="str">
        <f t="shared" ref="AC352:AC353" si="724">S352</f>
        <v>Chronic</v>
      </c>
      <c r="AD352" s="2">
        <f>VLOOKUP(AC352,Tables!C$24:D$25,2,FALSE)</f>
        <v>1</v>
      </c>
      <c r="AE352" s="2">
        <f t="shared" ref="AE352:AE353" si="725">AB352/AD352</f>
        <v>2</v>
      </c>
      <c r="AF352" s="7"/>
      <c r="AG352" s="8" t="str">
        <f t="shared" ref="AG352:AG353" si="726">F352</f>
        <v>Phaeodactylum tricornutum</v>
      </c>
      <c r="AH352" s="2" t="str">
        <f t="shared" ref="AH352:AH353" si="727">P352</f>
        <v>EC50</v>
      </c>
      <c r="AI352" s="2" t="str">
        <f t="shared" ref="AI352:AI353" si="728">S352</f>
        <v>Chronic</v>
      </c>
      <c r="AJ352" s="2"/>
      <c r="AK352" s="2">
        <f>VLOOKUP(SUM(AA352,AD352),Tables!J$5:K$10,2,FALSE)</f>
        <v>2</v>
      </c>
      <c r="AL352" s="65" t="str">
        <f t="shared" ref="AL352:AL353" si="729">IF(AK352=MIN($AK$352:$AK$353),"YES!!!","Reject")</f>
        <v>YES!!!</v>
      </c>
      <c r="AM352" s="3" t="str">
        <f t="shared" ref="AM352:AM353" si="730">O352</f>
        <v>Biomass Yield, Growth Rate, AUC</v>
      </c>
      <c r="AN352" s="2" t="s">
        <v>118</v>
      </c>
      <c r="AO352" s="2" t="str">
        <f t="shared" ref="AO352:AO353" si="731">CONCATENATE(Q352," ",R352)</f>
        <v>10 Day</v>
      </c>
      <c r="AP352" s="2" t="s">
        <v>119</v>
      </c>
      <c r="AQ352" s="2"/>
      <c r="AR352" s="2">
        <f t="shared" ref="AR352:AR353" si="732">AE352</f>
        <v>2</v>
      </c>
      <c r="AS352" s="2">
        <f t="shared" ref="AS352:AS353" si="733">GEOMEAN(AR352)</f>
        <v>2</v>
      </c>
      <c r="AT352" s="3">
        <f>MIN(AS352:AS353)</f>
        <v>2</v>
      </c>
      <c r="AU352" s="3">
        <f>MIN(AT352)</f>
        <v>2</v>
      </c>
      <c r="AV352" s="66" t="s">
        <v>120</v>
      </c>
      <c r="AW352" s="2"/>
      <c r="AX352" s="2"/>
      <c r="AY352" s="2"/>
      <c r="AZ352" s="2" t="str">
        <f>I352</f>
        <v>Microalgae</v>
      </c>
      <c r="BA352" s="67" t="str">
        <f t="shared" ref="BA352:BC352" si="734">F352</f>
        <v>Phaeodactylum tricornutum</v>
      </c>
      <c r="BB352" s="2" t="str">
        <f t="shared" si="734"/>
        <v>Bacillariophyta</v>
      </c>
      <c r="BC352" s="2" t="str">
        <f t="shared" si="734"/>
        <v>Bacillariophyta incertae sedis</v>
      </c>
      <c r="BD352" s="2" t="str">
        <f>J352</f>
        <v>Phototroph</v>
      </c>
      <c r="BE352" s="2">
        <f>AK352</f>
        <v>2</v>
      </c>
      <c r="BF352" s="2">
        <f>AU352</f>
        <v>2</v>
      </c>
      <c r="BG352" s="66" t="s">
        <v>120</v>
      </c>
      <c r="BH352" s="66" t="s">
        <v>120</v>
      </c>
      <c r="BI352" s="2"/>
      <c r="BJ352" s="2"/>
      <c r="BK352" s="2"/>
      <c r="BL352" s="111"/>
      <c r="BM352" s="115"/>
      <c r="BN352" s="111"/>
      <c r="BO352" s="111"/>
      <c r="BP352" s="111"/>
      <c r="BQ352" s="111"/>
      <c r="BR352" s="111"/>
      <c r="BS352" s="111"/>
      <c r="BT352" s="111"/>
      <c r="BU352" s="113"/>
      <c r="BV352" s="3"/>
      <c r="BW352" s="3"/>
      <c r="BX352" s="3"/>
      <c r="BY352" s="3"/>
      <c r="BZ352" s="3"/>
      <c r="CA352" s="3"/>
      <c r="CB352" s="3"/>
      <c r="CC352" s="3"/>
      <c r="CD352" s="3"/>
      <c r="CE352" s="3"/>
      <c r="CF352" s="3"/>
      <c r="CG352" s="3"/>
    </row>
    <row r="353" spans="1:85" ht="14.25" customHeight="1" thickTop="1" thickBot="1" x14ac:dyDescent="0.3">
      <c r="A353" s="2">
        <v>708</v>
      </c>
      <c r="B353" s="2">
        <v>1507</v>
      </c>
      <c r="C353" s="2"/>
      <c r="D353" s="2"/>
      <c r="E353" s="2" t="s">
        <v>106</v>
      </c>
      <c r="F353" s="62" t="s">
        <v>244</v>
      </c>
      <c r="G353" s="2" t="s">
        <v>108</v>
      </c>
      <c r="H353" s="2" t="s">
        <v>245</v>
      </c>
      <c r="I353" s="2" t="s">
        <v>110</v>
      </c>
      <c r="J353" s="2" t="s">
        <v>111</v>
      </c>
      <c r="K353" s="2" t="s">
        <v>112</v>
      </c>
      <c r="L353" s="2"/>
      <c r="M353" s="63" t="s">
        <v>223</v>
      </c>
      <c r="N353" s="63" t="s">
        <v>253</v>
      </c>
      <c r="O353" s="64" t="s">
        <v>253</v>
      </c>
      <c r="P353" s="2" t="s">
        <v>38</v>
      </c>
      <c r="Q353" s="2">
        <v>3</v>
      </c>
      <c r="R353" s="2" t="s">
        <v>156</v>
      </c>
      <c r="S353" s="2" t="s">
        <v>47</v>
      </c>
      <c r="T353" s="2"/>
      <c r="U353" s="2">
        <v>0.09</v>
      </c>
      <c r="V353" s="2" t="s">
        <v>292</v>
      </c>
      <c r="W353" s="2">
        <v>233.1</v>
      </c>
      <c r="X353" s="2">
        <f t="shared" si="721"/>
        <v>20.978999999999999</v>
      </c>
      <c r="Y353" s="2"/>
      <c r="Z353" s="2" t="str">
        <f t="shared" si="722"/>
        <v>EC50</v>
      </c>
      <c r="AA353" s="2">
        <f>VLOOKUP(Z353,Tables!C$5:D$21,2,FALSE)</f>
        <v>5</v>
      </c>
      <c r="AB353" s="2">
        <f t="shared" si="723"/>
        <v>4.1958000000000002</v>
      </c>
      <c r="AC353" s="2" t="str">
        <f t="shared" si="724"/>
        <v>Chronic</v>
      </c>
      <c r="AD353" s="2">
        <f>VLOOKUP(AC353,Tables!C$24:D$25,2,FALSE)</f>
        <v>1</v>
      </c>
      <c r="AE353" s="2">
        <f t="shared" si="725"/>
        <v>4.1958000000000002</v>
      </c>
      <c r="AF353" s="7"/>
      <c r="AG353" s="8" t="str">
        <f t="shared" si="726"/>
        <v>Phaeodactylum tricornutum</v>
      </c>
      <c r="AH353" s="2" t="str">
        <f t="shared" si="727"/>
        <v>EC50</v>
      </c>
      <c r="AI353" s="2" t="str">
        <f t="shared" si="728"/>
        <v>Chronic</v>
      </c>
      <c r="AJ353" s="2"/>
      <c r="AK353" s="2">
        <f>VLOOKUP(SUM(AA353,AD353),Tables!J$5:K$10,2,FALSE)</f>
        <v>2</v>
      </c>
      <c r="AL353" s="65" t="str">
        <f t="shared" si="729"/>
        <v>YES!!!</v>
      </c>
      <c r="AM353" s="3" t="str">
        <f t="shared" si="730"/>
        <v>Growth</v>
      </c>
      <c r="AN353" s="2" t="s">
        <v>170</v>
      </c>
      <c r="AO353" s="2" t="str">
        <f t="shared" si="731"/>
        <v>3 Day</v>
      </c>
      <c r="AP353" s="2" t="s">
        <v>171</v>
      </c>
      <c r="AQ353" s="2"/>
      <c r="AR353" s="69">
        <f t="shared" si="732"/>
        <v>4.1958000000000002</v>
      </c>
      <c r="AS353" s="69">
        <f t="shared" si="733"/>
        <v>4.1958000000000002</v>
      </c>
      <c r="AT353" s="2"/>
      <c r="AU353" s="2"/>
      <c r="AV353" s="66" t="s">
        <v>120</v>
      </c>
      <c r="AW353" s="2"/>
      <c r="AX353" s="2"/>
      <c r="AY353" s="2"/>
      <c r="AZ353" s="2"/>
      <c r="BA353" s="67"/>
      <c r="BB353" s="2"/>
      <c r="BC353" s="2"/>
      <c r="BD353" s="2"/>
      <c r="BE353" s="2"/>
      <c r="BF353" s="2"/>
      <c r="BG353" s="2"/>
      <c r="BH353" s="2"/>
      <c r="BI353" s="69"/>
      <c r="BJ353" s="2"/>
      <c r="BK353" s="2"/>
      <c r="BL353" s="111"/>
      <c r="BM353" s="115"/>
      <c r="BN353" s="111"/>
      <c r="BO353" s="111"/>
      <c r="BP353" s="111"/>
      <c r="BQ353" s="111"/>
      <c r="BR353" s="111"/>
      <c r="BS353" s="111"/>
      <c r="BT353" s="111"/>
      <c r="BU353" s="113"/>
      <c r="BV353" s="3"/>
      <c r="BW353" s="3"/>
      <c r="BX353" s="3"/>
      <c r="BY353" s="3"/>
      <c r="BZ353" s="3"/>
      <c r="CA353" s="3"/>
      <c r="CB353" s="3"/>
      <c r="CC353" s="3"/>
      <c r="CD353" s="3"/>
      <c r="CE353" s="3"/>
      <c r="CF353" s="3"/>
      <c r="CG353" s="3"/>
    </row>
    <row r="354" spans="1:85" ht="14.25" customHeight="1" thickTop="1" thickBot="1" x14ac:dyDescent="0.3">
      <c r="A354" s="7"/>
      <c r="B354" s="7"/>
      <c r="C354" s="7"/>
      <c r="D354" s="70"/>
      <c r="E354" s="7"/>
      <c r="F354" s="71"/>
      <c r="G354" s="7"/>
      <c r="H354" s="7"/>
      <c r="I354" s="7"/>
      <c r="J354" s="7"/>
      <c r="K354" s="7"/>
      <c r="L354" s="7"/>
      <c r="M354" s="72"/>
      <c r="N354" s="72"/>
      <c r="O354" s="7"/>
      <c r="P354" s="7"/>
      <c r="Q354" s="7"/>
      <c r="R354" s="7"/>
      <c r="S354" s="7"/>
      <c r="T354" s="73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4"/>
      <c r="AH354" s="7"/>
      <c r="AI354" s="7"/>
      <c r="AJ354" s="7"/>
      <c r="AK354" s="7"/>
      <c r="AL354" s="7"/>
      <c r="AM354" s="7"/>
      <c r="AN354" s="7"/>
      <c r="AO354" s="7"/>
      <c r="AP354" s="7"/>
      <c r="AQ354" s="7"/>
      <c r="AR354" s="7"/>
      <c r="AS354" s="7"/>
      <c r="AT354" s="7"/>
      <c r="AU354" s="7"/>
      <c r="AV354" s="72"/>
      <c r="AW354" s="75"/>
      <c r="AX354" s="75"/>
      <c r="AY354" s="75"/>
      <c r="AZ354" s="76"/>
      <c r="BA354" s="77"/>
      <c r="BB354" s="7"/>
      <c r="BC354" s="7"/>
      <c r="BD354" s="7"/>
      <c r="BE354" s="7"/>
      <c r="BF354" s="7"/>
      <c r="BG354" s="7"/>
      <c r="BH354" s="7"/>
      <c r="BI354" s="2"/>
      <c r="BJ354" s="2"/>
      <c r="BK354" s="2"/>
      <c r="BL354" s="111"/>
      <c r="BM354" s="115"/>
      <c r="BN354" s="111"/>
      <c r="BO354" s="111"/>
      <c r="BP354" s="111"/>
      <c r="BQ354" s="111"/>
      <c r="BR354" s="111"/>
      <c r="BS354" s="111"/>
      <c r="BT354" s="111"/>
      <c r="BU354" s="113"/>
      <c r="BV354" s="3"/>
      <c r="BW354" s="3"/>
      <c r="BX354" s="3"/>
      <c r="BY354" s="3"/>
      <c r="BZ354" s="3"/>
      <c r="CA354" s="3"/>
      <c r="CB354" s="3"/>
      <c r="CC354" s="3"/>
      <c r="CD354" s="3"/>
      <c r="CE354" s="3"/>
      <c r="CF354" s="3"/>
      <c r="CG354" s="3"/>
    </row>
    <row r="355" spans="1:85" ht="14.25" customHeight="1" thickTop="1" thickBot="1" x14ac:dyDescent="0.3">
      <c r="A355" s="2" t="s">
        <v>277</v>
      </c>
      <c r="B355" s="2" t="s">
        <v>537</v>
      </c>
      <c r="C355" s="2"/>
      <c r="D355" s="2"/>
      <c r="E355" s="2" t="s">
        <v>121</v>
      </c>
      <c r="F355" s="62" t="s">
        <v>326</v>
      </c>
      <c r="G355" s="2" t="s">
        <v>316</v>
      </c>
      <c r="H355" s="2" t="s">
        <v>327</v>
      </c>
      <c r="I355" s="2" t="s">
        <v>203</v>
      </c>
      <c r="J355" s="2" t="s">
        <v>152</v>
      </c>
      <c r="K355" s="2" t="s">
        <v>538</v>
      </c>
      <c r="L355" s="2"/>
      <c r="M355" s="63" t="s">
        <v>285</v>
      </c>
      <c r="N355" s="63" t="s">
        <v>253</v>
      </c>
      <c r="O355" s="64" t="s">
        <v>286</v>
      </c>
      <c r="P355" s="2" t="s">
        <v>34</v>
      </c>
      <c r="Q355" s="2">
        <v>10</v>
      </c>
      <c r="R355" s="2" t="s">
        <v>156</v>
      </c>
      <c r="S355" s="2" t="s">
        <v>48</v>
      </c>
      <c r="T355" s="2"/>
      <c r="U355" s="2">
        <v>22.8</v>
      </c>
      <c r="V355" s="2" t="s">
        <v>17</v>
      </c>
      <c r="W355" s="2">
        <f>VLOOKUP(V355,Tables!$M$4:$N$7,2,FALSE)</f>
        <v>1</v>
      </c>
      <c r="X355" s="2">
        <f t="shared" ref="X355:X356" si="735">U355*W355</f>
        <v>22.8</v>
      </c>
      <c r="Y355" s="2"/>
      <c r="Z355" s="2" t="str">
        <f t="shared" ref="Z355:Z356" si="736">P355</f>
        <v>LOAEL</v>
      </c>
      <c r="AA355" s="2">
        <f>VLOOKUP(Z355,Tables!C$5:D$21,2,FALSE)</f>
        <v>2.5</v>
      </c>
      <c r="AB355" s="2">
        <f t="shared" ref="AB355:AB356" si="737">X355/AA355</f>
        <v>9.120000000000001</v>
      </c>
      <c r="AC355" s="2" t="str">
        <f t="shared" ref="AC355:AC356" si="738">S355</f>
        <v>Acute</v>
      </c>
      <c r="AD355" s="2">
        <f>VLOOKUP(AC355,Tables!C$24:D$25,2,FALSE)</f>
        <v>2</v>
      </c>
      <c r="AE355" s="2">
        <f t="shared" ref="AE355:AE356" si="739">AB355/AD355</f>
        <v>4.5600000000000005</v>
      </c>
      <c r="AF355" s="7"/>
      <c r="AG355" s="8" t="str">
        <f t="shared" ref="AG355:AG356" si="740">F355</f>
        <v>Physa gyrina</v>
      </c>
      <c r="AH355" s="2" t="str">
        <f t="shared" ref="AH355:AH356" si="741">P355</f>
        <v>LOAEL</v>
      </c>
      <c r="AI355" s="2" t="str">
        <f t="shared" ref="AI355:AI356" si="742">S355</f>
        <v>Acute</v>
      </c>
      <c r="AJ355" s="2"/>
      <c r="AK355" s="2">
        <f>VLOOKUP(SUM(AA355,AD355),Tables!J$5:K$10,2,FALSE)</f>
        <v>4</v>
      </c>
      <c r="AL355" s="65" t="str">
        <f t="shared" ref="AL355:AL356" si="743">IF(AK355=MIN($AK$355:$AK$356),"YES!!!","Reject")</f>
        <v>Reject</v>
      </c>
      <c r="AM355" s="2"/>
      <c r="AN355" s="2"/>
      <c r="AO355" s="2"/>
      <c r="AP355" s="2"/>
      <c r="AQ355" s="2"/>
      <c r="AR355" s="2"/>
      <c r="AS355" s="2"/>
      <c r="AT355" s="2"/>
      <c r="AU355" s="2"/>
      <c r="AV355" s="66" t="s">
        <v>120</v>
      </c>
      <c r="AW355" s="2"/>
      <c r="AX355" s="2"/>
      <c r="AY355" s="2"/>
      <c r="AZ355" s="2"/>
      <c r="BA355" s="67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116"/>
      <c r="BM355" s="117"/>
      <c r="BN355" s="116"/>
      <c r="BO355" s="116"/>
      <c r="BP355" s="116"/>
      <c r="BQ355" s="116"/>
      <c r="BR355" s="116"/>
      <c r="BS355" s="116"/>
      <c r="BT355" s="111"/>
      <c r="BU355" s="113"/>
      <c r="BV355" s="3"/>
      <c r="BW355" s="3"/>
      <c r="BX355" s="3"/>
      <c r="BY355" s="3"/>
      <c r="BZ355" s="3"/>
      <c r="CA355" s="3"/>
      <c r="CB355" s="3"/>
      <c r="CC355" s="3"/>
      <c r="CD355" s="3"/>
      <c r="CE355" s="3"/>
      <c r="CF355" s="3"/>
      <c r="CG355" s="3"/>
    </row>
    <row r="356" spans="1:85" ht="14.25" customHeight="1" thickTop="1" thickBot="1" x14ac:dyDescent="0.3">
      <c r="A356" s="2" t="s">
        <v>277</v>
      </c>
      <c r="B356" s="2" t="s">
        <v>539</v>
      </c>
      <c r="C356" s="2"/>
      <c r="D356" s="2"/>
      <c r="E356" s="2" t="s">
        <v>121</v>
      </c>
      <c r="F356" s="62" t="s">
        <v>326</v>
      </c>
      <c r="G356" s="2" t="s">
        <v>316</v>
      </c>
      <c r="H356" s="2" t="s">
        <v>327</v>
      </c>
      <c r="I356" s="2" t="s">
        <v>203</v>
      </c>
      <c r="J356" s="2" t="s">
        <v>152</v>
      </c>
      <c r="K356" s="2" t="s">
        <v>538</v>
      </c>
      <c r="L356" s="2"/>
      <c r="M356" s="63" t="s">
        <v>285</v>
      </c>
      <c r="N356" s="63" t="s">
        <v>253</v>
      </c>
      <c r="O356" s="64" t="s">
        <v>286</v>
      </c>
      <c r="P356" s="2" t="s">
        <v>31</v>
      </c>
      <c r="Q356" s="2">
        <v>10</v>
      </c>
      <c r="R356" s="2" t="s">
        <v>156</v>
      </c>
      <c r="S356" s="2" t="s">
        <v>48</v>
      </c>
      <c r="T356" s="2"/>
      <c r="U356" s="2">
        <v>13.4</v>
      </c>
      <c r="V356" s="2" t="s">
        <v>17</v>
      </c>
      <c r="W356" s="2">
        <f>VLOOKUP(V356,Tables!$M$4:$N$7,2,FALSE)</f>
        <v>1</v>
      </c>
      <c r="X356" s="2">
        <f t="shared" si="735"/>
        <v>13.4</v>
      </c>
      <c r="Y356" s="2"/>
      <c r="Z356" s="2" t="str">
        <f t="shared" si="736"/>
        <v>NOAEL</v>
      </c>
      <c r="AA356" s="2">
        <f>VLOOKUP(Z356,Tables!C$5:D$21,2,FALSE)</f>
        <v>1</v>
      </c>
      <c r="AB356" s="2">
        <f t="shared" si="737"/>
        <v>13.4</v>
      </c>
      <c r="AC356" s="2" t="str">
        <f t="shared" si="738"/>
        <v>Acute</v>
      </c>
      <c r="AD356" s="2">
        <f>VLOOKUP(AC356,Tables!C$24:D$25,2,FALSE)</f>
        <v>2</v>
      </c>
      <c r="AE356" s="2">
        <f t="shared" si="739"/>
        <v>6.7</v>
      </c>
      <c r="AF356" s="7"/>
      <c r="AG356" s="8" t="str">
        <f t="shared" si="740"/>
        <v>Physa gyrina</v>
      </c>
      <c r="AH356" s="2" t="str">
        <f t="shared" si="741"/>
        <v>NOAEL</v>
      </c>
      <c r="AI356" s="2" t="str">
        <f t="shared" si="742"/>
        <v>Acute</v>
      </c>
      <c r="AJ356" s="2"/>
      <c r="AK356" s="2">
        <f>VLOOKUP(SUM(AA356,AD356),Tables!J$5:K$10,2,FALSE)</f>
        <v>3</v>
      </c>
      <c r="AL356" s="65" t="str">
        <f t="shared" si="743"/>
        <v>YES!!!</v>
      </c>
      <c r="AM356" s="3" t="str">
        <f>O356</f>
        <v>Reduced weight</v>
      </c>
      <c r="AN356" s="2" t="s">
        <v>118</v>
      </c>
      <c r="AO356" s="2" t="str">
        <f>CONCATENATE(Q356," ",R356)</f>
        <v>10 Day</v>
      </c>
      <c r="AP356" s="2" t="s">
        <v>119</v>
      </c>
      <c r="AQ356" s="2"/>
      <c r="AR356" s="2">
        <f>AE356</f>
        <v>6.7</v>
      </c>
      <c r="AS356" s="2">
        <f>GEOMEAN(AR356)</f>
        <v>6.7</v>
      </c>
      <c r="AT356" s="3">
        <f t="shared" ref="AT356:AU356" si="744">MIN(AS356)</f>
        <v>6.7</v>
      </c>
      <c r="AU356" s="3">
        <f t="shared" si="744"/>
        <v>6.7</v>
      </c>
      <c r="AV356" s="66" t="s">
        <v>120</v>
      </c>
      <c r="AW356" s="2"/>
      <c r="AX356" s="2"/>
      <c r="AY356" s="2"/>
      <c r="AZ356" s="2" t="str">
        <f>I356</f>
        <v>Macroinvertebrate</v>
      </c>
      <c r="BA356" s="67" t="str">
        <f t="shared" ref="BA356:BC356" si="745">F356</f>
        <v>Physa gyrina</v>
      </c>
      <c r="BB356" s="2" t="str">
        <f t="shared" si="745"/>
        <v>Mollusca</v>
      </c>
      <c r="BC356" s="2" t="str">
        <f t="shared" si="745"/>
        <v>Gastropoda</v>
      </c>
      <c r="BD356" s="2" t="str">
        <f>J356</f>
        <v>Heterotroph</v>
      </c>
      <c r="BE356" s="2">
        <f>AK356</f>
        <v>3</v>
      </c>
      <c r="BF356" s="2">
        <f>AU356</f>
        <v>6.7</v>
      </c>
      <c r="BG356" s="66" t="s">
        <v>120</v>
      </c>
      <c r="BH356" s="66" t="s">
        <v>120</v>
      </c>
      <c r="BI356" s="2"/>
      <c r="BJ356" s="2"/>
      <c r="BK356" s="2"/>
      <c r="BL356" s="111"/>
      <c r="BM356" s="115"/>
      <c r="BN356" s="111"/>
      <c r="BO356" s="111"/>
      <c r="BP356" s="111"/>
      <c r="BQ356" s="111"/>
      <c r="BR356" s="111"/>
      <c r="BS356" s="111"/>
      <c r="BT356" s="111"/>
      <c r="BU356" s="113"/>
      <c r="BV356" s="3"/>
      <c r="BW356" s="3"/>
      <c r="BX356" s="3"/>
      <c r="BY356" s="3"/>
      <c r="BZ356" s="3"/>
      <c r="CA356" s="3"/>
      <c r="CB356" s="3"/>
      <c r="CC356" s="3"/>
      <c r="CD356" s="3"/>
      <c r="CE356" s="3"/>
      <c r="CF356" s="3"/>
      <c r="CG356" s="3"/>
    </row>
    <row r="357" spans="1:85" ht="14.25" customHeight="1" thickTop="1" thickBot="1" x14ac:dyDescent="0.3">
      <c r="A357" s="7"/>
      <c r="B357" s="7"/>
      <c r="C357" s="7"/>
      <c r="D357" s="70"/>
      <c r="E357" s="7"/>
      <c r="F357" s="71"/>
      <c r="G357" s="7"/>
      <c r="H357" s="7"/>
      <c r="I357" s="7"/>
      <c r="J357" s="7"/>
      <c r="K357" s="7"/>
      <c r="L357" s="7"/>
      <c r="M357" s="72"/>
      <c r="N357" s="72"/>
      <c r="O357" s="7"/>
      <c r="P357" s="7"/>
      <c r="Q357" s="7"/>
      <c r="R357" s="7"/>
      <c r="S357" s="7"/>
      <c r="T357" s="73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4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7"/>
      <c r="AT357" s="7"/>
      <c r="AU357" s="7"/>
      <c r="AV357" s="72"/>
      <c r="AW357" s="75"/>
      <c r="AX357" s="75"/>
      <c r="AY357" s="75"/>
      <c r="AZ357" s="76"/>
      <c r="BA357" s="77"/>
      <c r="BB357" s="7"/>
      <c r="BC357" s="7"/>
      <c r="BD357" s="7"/>
      <c r="BE357" s="7"/>
      <c r="BF357" s="7"/>
      <c r="BG357" s="7"/>
      <c r="BH357" s="7"/>
      <c r="BI357" s="2"/>
      <c r="BJ357" s="2"/>
      <c r="BK357" s="2"/>
      <c r="BL357" s="111"/>
      <c r="BM357" s="115"/>
      <c r="BN357" s="111"/>
      <c r="BO357" s="111"/>
      <c r="BP357" s="111"/>
      <c r="BQ357" s="111"/>
      <c r="BR357" s="111"/>
      <c r="BS357" s="111"/>
      <c r="BT357" s="111"/>
      <c r="BU357" s="113"/>
      <c r="BV357" s="3"/>
      <c r="BW357" s="3"/>
      <c r="BX357" s="3"/>
      <c r="BY357" s="3"/>
      <c r="BZ357" s="3"/>
      <c r="CA357" s="3"/>
      <c r="CB357" s="3"/>
      <c r="CC357" s="3"/>
      <c r="CD357" s="3"/>
      <c r="CE357" s="3"/>
      <c r="CF357" s="3"/>
      <c r="CG357" s="3"/>
    </row>
    <row r="358" spans="1:85" ht="14.25" customHeight="1" thickTop="1" thickBot="1" x14ac:dyDescent="0.3">
      <c r="A358" s="2" t="s">
        <v>277</v>
      </c>
      <c r="B358" s="2" t="s">
        <v>540</v>
      </c>
      <c r="C358" s="2"/>
      <c r="D358" s="2"/>
      <c r="E358" s="2" t="s">
        <v>121</v>
      </c>
      <c r="F358" s="62" t="s">
        <v>289</v>
      </c>
      <c r="G358" s="2" t="s">
        <v>247</v>
      </c>
      <c r="H358" s="2" t="s">
        <v>248</v>
      </c>
      <c r="I358" s="2" t="s">
        <v>249</v>
      </c>
      <c r="J358" s="2" t="s">
        <v>152</v>
      </c>
      <c r="K358" s="2" t="s">
        <v>541</v>
      </c>
      <c r="L358" s="2"/>
      <c r="M358" s="63" t="s">
        <v>190</v>
      </c>
      <c r="N358" s="63" t="s">
        <v>190</v>
      </c>
      <c r="O358" s="64" t="s">
        <v>190</v>
      </c>
      <c r="P358" s="2" t="s">
        <v>40</v>
      </c>
      <c r="Q358" s="2">
        <v>10</v>
      </c>
      <c r="R358" s="2" t="s">
        <v>156</v>
      </c>
      <c r="S358" s="2" t="s">
        <v>48</v>
      </c>
      <c r="T358" s="2"/>
      <c r="U358" s="2">
        <v>27.1</v>
      </c>
      <c r="V358" s="2" t="s">
        <v>17</v>
      </c>
      <c r="W358" s="2">
        <f>VLOOKUP(V358,Tables!$M$4:$N$7,2,FALSE)</f>
        <v>1</v>
      </c>
      <c r="X358" s="2">
        <f t="shared" ref="X358:X374" si="746">U358*W358</f>
        <v>27.1</v>
      </c>
      <c r="Y358" s="2"/>
      <c r="Z358" s="2" t="str">
        <f t="shared" ref="Z358:Z374" si="747">P358</f>
        <v>LC50</v>
      </c>
      <c r="AA358" s="2">
        <f>VLOOKUP(Z358,Tables!C$5:D$21,2,FALSE)</f>
        <v>5</v>
      </c>
      <c r="AB358" s="2">
        <f t="shared" ref="AB358:AB374" si="748">X358/AA358</f>
        <v>5.42</v>
      </c>
      <c r="AC358" s="2" t="str">
        <f t="shared" ref="AC358:AC374" si="749">S358</f>
        <v>Acute</v>
      </c>
      <c r="AD358" s="2">
        <f>VLOOKUP(AC358,Tables!C$24:D$25,2,FALSE)</f>
        <v>2</v>
      </c>
      <c r="AE358" s="2">
        <f t="shared" ref="AE358:AE374" si="750">AB358/AD358</f>
        <v>2.71</v>
      </c>
      <c r="AF358" s="7"/>
      <c r="AG358" s="8" t="str">
        <f t="shared" ref="AG358:AG374" si="751">F358</f>
        <v>Pimephales promelas</v>
      </c>
      <c r="AH358" s="2" t="str">
        <f t="shared" ref="AH358:AH374" si="752">P358</f>
        <v>LC50</v>
      </c>
      <c r="AI358" s="2" t="str">
        <f t="shared" ref="AI358:AI374" si="753">S358</f>
        <v>Acute</v>
      </c>
      <c r="AJ358" s="2"/>
      <c r="AK358" s="2">
        <f>VLOOKUP(SUM(AA358,AD358),Tables!J$5:K$10,2,FALSE)</f>
        <v>4</v>
      </c>
      <c r="AL358" s="65" t="str">
        <f t="shared" ref="AL358:AL374" si="754">IF(AK358=MIN($AK$358:$AK$374),"YES!!!","Reject")</f>
        <v>Reject</v>
      </c>
      <c r="AM358" s="2"/>
      <c r="AN358" s="2"/>
      <c r="AO358" s="2"/>
      <c r="AP358" s="2"/>
      <c r="AQ358" s="2"/>
      <c r="AR358" s="2"/>
      <c r="AS358" s="2"/>
      <c r="AT358" s="2"/>
      <c r="AU358" s="2"/>
      <c r="AV358" s="66" t="s">
        <v>120</v>
      </c>
      <c r="AW358" s="2"/>
      <c r="AX358" s="2"/>
      <c r="AY358" s="2"/>
      <c r="AZ358" s="2"/>
      <c r="BA358" s="67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111"/>
      <c r="BM358" s="115"/>
      <c r="BN358" s="111"/>
      <c r="BO358" s="111"/>
      <c r="BP358" s="111"/>
      <c r="BQ358" s="111"/>
      <c r="BR358" s="111"/>
      <c r="BS358" s="111"/>
      <c r="BT358" s="111"/>
      <c r="BU358" s="113"/>
      <c r="BV358" s="3"/>
      <c r="BW358" s="3"/>
      <c r="BX358" s="3"/>
      <c r="BY358" s="3"/>
      <c r="BZ358" s="3"/>
      <c r="CA358" s="3"/>
      <c r="CB358" s="3"/>
      <c r="CC358" s="3"/>
      <c r="CD358" s="3"/>
      <c r="CE358" s="3"/>
      <c r="CF358" s="3"/>
      <c r="CG358" s="3"/>
    </row>
    <row r="359" spans="1:85" ht="14.25" customHeight="1" thickTop="1" thickBot="1" x14ac:dyDescent="0.3">
      <c r="A359" s="2" t="s">
        <v>277</v>
      </c>
      <c r="B359" s="2" t="s">
        <v>542</v>
      </c>
      <c r="C359" s="2"/>
      <c r="D359" s="2"/>
      <c r="E359" s="2" t="s">
        <v>121</v>
      </c>
      <c r="F359" s="62" t="s">
        <v>289</v>
      </c>
      <c r="G359" s="2" t="s">
        <v>247</v>
      </c>
      <c r="H359" s="2" t="s">
        <v>248</v>
      </c>
      <c r="I359" s="2" t="s">
        <v>249</v>
      </c>
      <c r="J359" s="2" t="s">
        <v>152</v>
      </c>
      <c r="K359" s="2" t="s">
        <v>541</v>
      </c>
      <c r="L359" s="2"/>
      <c r="M359" s="136" t="s">
        <v>190</v>
      </c>
      <c r="N359" s="136" t="s">
        <v>190</v>
      </c>
      <c r="O359" s="137" t="s">
        <v>190</v>
      </c>
      <c r="P359" s="2" t="s">
        <v>34</v>
      </c>
      <c r="Q359" s="2">
        <v>10</v>
      </c>
      <c r="R359" s="2" t="s">
        <v>156</v>
      </c>
      <c r="S359" s="2" t="s">
        <v>48</v>
      </c>
      <c r="T359" s="2"/>
      <c r="U359" s="2">
        <v>27.1</v>
      </c>
      <c r="V359" s="2" t="s">
        <v>17</v>
      </c>
      <c r="W359" s="2">
        <f>VLOOKUP(V359,Tables!$M$4:$N$7,2,FALSE)</f>
        <v>1</v>
      </c>
      <c r="X359" s="2">
        <f t="shared" si="746"/>
        <v>27.1</v>
      </c>
      <c r="Y359" s="2"/>
      <c r="Z359" s="2" t="str">
        <f t="shared" si="747"/>
        <v>LOAEL</v>
      </c>
      <c r="AA359" s="2">
        <f>VLOOKUP(Z359,Tables!C$5:D$21,2,FALSE)</f>
        <v>2.5</v>
      </c>
      <c r="AB359" s="2">
        <f t="shared" si="748"/>
        <v>10.84</v>
      </c>
      <c r="AC359" s="2" t="str">
        <f t="shared" si="749"/>
        <v>Acute</v>
      </c>
      <c r="AD359" s="2">
        <f>VLOOKUP(AC359,Tables!C$24:D$25,2,FALSE)</f>
        <v>2</v>
      </c>
      <c r="AE359" s="2">
        <f t="shared" si="750"/>
        <v>5.42</v>
      </c>
      <c r="AF359" s="7"/>
      <c r="AG359" s="8" t="str">
        <f t="shared" si="751"/>
        <v>Pimephales promelas</v>
      </c>
      <c r="AH359" s="2" t="str">
        <f t="shared" si="752"/>
        <v>LOAEL</v>
      </c>
      <c r="AI359" s="2" t="str">
        <f t="shared" si="753"/>
        <v>Acute</v>
      </c>
      <c r="AJ359" s="2"/>
      <c r="AK359" s="2">
        <f>VLOOKUP(SUM(AA359,AD359),Tables!J$5:K$10,2,FALSE)</f>
        <v>4</v>
      </c>
      <c r="AL359" s="65" t="str">
        <f t="shared" si="754"/>
        <v>Reject</v>
      </c>
      <c r="AM359" s="2"/>
      <c r="AN359" s="2"/>
      <c r="AO359" s="2"/>
      <c r="AP359" s="2"/>
      <c r="AQ359" s="2"/>
      <c r="AR359" s="2"/>
      <c r="AS359" s="2"/>
      <c r="AT359" s="2"/>
      <c r="AU359" s="2"/>
      <c r="AV359" s="66" t="s">
        <v>120</v>
      </c>
      <c r="AW359" s="2"/>
      <c r="AX359" s="2"/>
      <c r="AY359" s="2"/>
      <c r="AZ359" s="2"/>
      <c r="BA359" s="67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116"/>
      <c r="BM359" s="117"/>
      <c r="BN359" s="116"/>
      <c r="BO359" s="116"/>
      <c r="BP359" s="116"/>
      <c r="BQ359" s="116"/>
      <c r="BR359" s="116"/>
      <c r="BS359" s="116"/>
      <c r="BT359" s="111"/>
      <c r="BU359" s="113"/>
      <c r="BV359" s="3"/>
      <c r="BW359" s="3"/>
      <c r="BX359" s="3"/>
      <c r="BY359" s="3"/>
      <c r="BZ359" s="3"/>
      <c r="CA359" s="3"/>
      <c r="CB359" s="3"/>
      <c r="CC359" s="3"/>
      <c r="CD359" s="3"/>
      <c r="CE359" s="3"/>
      <c r="CF359" s="3"/>
      <c r="CG359" s="3"/>
    </row>
    <row r="360" spans="1:85" ht="16.5" customHeight="1" thickTop="1" thickBot="1" x14ac:dyDescent="0.3">
      <c r="A360" s="2" t="s">
        <v>277</v>
      </c>
      <c r="B360" s="2" t="s">
        <v>543</v>
      </c>
      <c r="C360" s="2"/>
      <c r="D360" s="2"/>
      <c r="E360" s="2" t="s">
        <v>121</v>
      </c>
      <c r="F360" s="62" t="s">
        <v>289</v>
      </c>
      <c r="G360" s="2" t="s">
        <v>247</v>
      </c>
      <c r="H360" s="2" t="s">
        <v>248</v>
      </c>
      <c r="I360" s="2" t="s">
        <v>249</v>
      </c>
      <c r="J360" s="2" t="s">
        <v>152</v>
      </c>
      <c r="K360" s="2" t="s">
        <v>541</v>
      </c>
      <c r="L360" s="2"/>
      <c r="M360" s="136" t="s">
        <v>190</v>
      </c>
      <c r="N360" s="136" t="s">
        <v>190</v>
      </c>
      <c r="O360" s="137" t="s">
        <v>190</v>
      </c>
      <c r="P360" s="2" t="s">
        <v>31</v>
      </c>
      <c r="Q360" s="2">
        <v>10</v>
      </c>
      <c r="R360" s="2" t="s">
        <v>156</v>
      </c>
      <c r="S360" s="2" t="s">
        <v>48</v>
      </c>
      <c r="T360" s="2"/>
      <c r="U360" s="2">
        <v>20</v>
      </c>
      <c r="V360" s="2" t="s">
        <v>17</v>
      </c>
      <c r="W360" s="2">
        <f>VLOOKUP(V360,Tables!$M$4:$N$7,2,FALSE)</f>
        <v>1</v>
      </c>
      <c r="X360" s="2">
        <f t="shared" si="746"/>
        <v>20</v>
      </c>
      <c r="Y360" s="2"/>
      <c r="Z360" s="2" t="str">
        <f t="shared" si="747"/>
        <v>NOAEL</v>
      </c>
      <c r="AA360" s="2">
        <f>VLOOKUP(Z360,Tables!C$5:D$21,2,FALSE)</f>
        <v>1</v>
      </c>
      <c r="AB360" s="2">
        <f t="shared" si="748"/>
        <v>20</v>
      </c>
      <c r="AC360" s="2" t="str">
        <f t="shared" si="749"/>
        <v>Acute</v>
      </c>
      <c r="AD360" s="2">
        <f>VLOOKUP(AC360,Tables!C$24:D$25,2,FALSE)</f>
        <v>2</v>
      </c>
      <c r="AE360" s="2">
        <f t="shared" si="750"/>
        <v>10</v>
      </c>
      <c r="AF360" s="7"/>
      <c r="AG360" s="8" t="str">
        <f t="shared" si="751"/>
        <v>Pimephales promelas</v>
      </c>
      <c r="AH360" s="2" t="str">
        <f t="shared" si="752"/>
        <v>NOAEL</v>
      </c>
      <c r="AI360" s="2" t="str">
        <f t="shared" si="753"/>
        <v>Acute</v>
      </c>
      <c r="AJ360" s="2"/>
      <c r="AK360" s="2">
        <f>VLOOKUP(SUM(AA360,AD360),Tables!J$5:K$10,2,FALSE)</f>
        <v>3</v>
      </c>
      <c r="AL360" s="65" t="str">
        <f t="shared" si="754"/>
        <v>Reject</v>
      </c>
      <c r="AM360" s="3"/>
      <c r="AN360" s="2"/>
      <c r="AO360" s="2"/>
      <c r="AP360" s="2"/>
      <c r="AQ360" s="2"/>
      <c r="AR360" s="2"/>
      <c r="AS360" s="2"/>
      <c r="AT360" s="3"/>
      <c r="AU360" s="3"/>
      <c r="AV360" s="66" t="s">
        <v>120</v>
      </c>
      <c r="AW360" s="2"/>
      <c r="AX360" s="2"/>
      <c r="AY360" s="2"/>
      <c r="AZ360" s="2"/>
      <c r="BA360" s="67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111"/>
      <c r="BM360" s="115"/>
      <c r="BN360" s="111"/>
      <c r="BO360" s="111"/>
      <c r="BP360" s="111"/>
      <c r="BQ360" s="111"/>
      <c r="BR360" s="111"/>
      <c r="BS360" s="111"/>
      <c r="BT360" s="111"/>
      <c r="BU360" s="113"/>
      <c r="BV360" s="3"/>
      <c r="BW360" s="3"/>
      <c r="BX360" s="3"/>
      <c r="BY360" s="3"/>
      <c r="BZ360" s="3"/>
      <c r="CA360" s="3"/>
      <c r="CB360" s="3"/>
      <c r="CC360" s="3"/>
      <c r="CD360" s="3"/>
      <c r="CE360" s="3"/>
      <c r="CF360" s="3"/>
      <c r="CG360" s="3"/>
    </row>
    <row r="361" spans="1:85" ht="14.25" customHeight="1" thickTop="1" thickBot="1" x14ac:dyDescent="0.3">
      <c r="A361" s="2">
        <v>12244</v>
      </c>
      <c r="B361" s="2" t="s">
        <v>544</v>
      </c>
      <c r="C361" s="2"/>
      <c r="D361" s="69"/>
      <c r="E361" s="2" t="s">
        <v>121</v>
      </c>
      <c r="F361" s="62" t="s">
        <v>289</v>
      </c>
      <c r="G361" s="2" t="s">
        <v>247</v>
      </c>
      <c r="H361" s="2" t="s">
        <v>248</v>
      </c>
      <c r="I361" s="2" t="s">
        <v>249</v>
      </c>
      <c r="J361" s="2" t="s">
        <v>152</v>
      </c>
      <c r="K361" s="2" t="s">
        <v>211</v>
      </c>
      <c r="L361" s="2"/>
      <c r="M361" s="136" t="s">
        <v>190</v>
      </c>
      <c r="N361" s="136" t="s">
        <v>190</v>
      </c>
      <c r="O361" s="137" t="s">
        <v>190</v>
      </c>
      <c r="P361" s="2" t="s">
        <v>24</v>
      </c>
      <c r="Q361" s="2">
        <v>60</v>
      </c>
      <c r="R361" s="2" t="s">
        <v>156</v>
      </c>
      <c r="S361" s="2" t="s">
        <v>47</v>
      </c>
      <c r="T361" s="2"/>
      <c r="U361" s="2">
        <v>26.4</v>
      </c>
      <c r="V361" s="2" t="s">
        <v>20</v>
      </c>
      <c r="W361" s="2">
        <f>VLOOKUP(V361,Tables!$M$4:$N$7,2,FALSE)</f>
        <v>1</v>
      </c>
      <c r="X361" s="124">
        <f t="shared" si="746"/>
        <v>26.4</v>
      </c>
      <c r="Y361" s="2"/>
      <c r="Z361" s="2" t="str">
        <f t="shared" si="747"/>
        <v>NOEL</v>
      </c>
      <c r="AA361" s="2">
        <f>VLOOKUP(Z361,Tables!C$5:D$21,2,FALSE)</f>
        <v>1</v>
      </c>
      <c r="AB361" s="2">
        <f t="shared" si="748"/>
        <v>26.4</v>
      </c>
      <c r="AC361" s="2" t="str">
        <f t="shared" si="749"/>
        <v>Chronic</v>
      </c>
      <c r="AD361" s="2">
        <f>VLOOKUP(AC361,Tables!C$24:D$25,2,FALSE)</f>
        <v>1</v>
      </c>
      <c r="AE361" s="2">
        <f t="shared" si="750"/>
        <v>26.4</v>
      </c>
      <c r="AF361" s="7"/>
      <c r="AG361" s="8" t="str">
        <f t="shared" si="751"/>
        <v>Pimephales promelas</v>
      </c>
      <c r="AH361" s="2" t="str">
        <f t="shared" si="752"/>
        <v>NOEL</v>
      </c>
      <c r="AI361" s="2" t="str">
        <f t="shared" si="753"/>
        <v>Chronic</v>
      </c>
      <c r="AJ361" s="2"/>
      <c r="AK361" s="2">
        <f>VLOOKUP(SUM(AA361,AD361),Tables!J$5:K$10,2,FALSE)</f>
        <v>1</v>
      </c>
      <c r="AL361" s="65" t="str">
        <f t="shared" si="754"/>
        <v>YES!!!</v>
      </c>
      <c r="AM361" s="3" t="str">
        <f t="shared" ref="AM361:AM362" si="755">O361</f>
        <v>Mortality</v>
      </c>
      <c r="AN361" s="2" t="s">
        <v>118</v>
      </c>
      <c r="AO361" s="2" t="str">
        <f t="shared" ref="AO361:AO362" si="756">CONCATENATE(Q361," ",R361)</f>
        <v>60 Day</v>
      </c>
      <c r="AP361" s="2" t="s">
        <v>119</v>
      </c>
      <c r="AQ361" s="2"/>
      <c r="AR361" s="69">
        <f t="shared" ref="AR361:AR362" si="757">AE361</f>
        <v>26.4</v>
      </c>
      <c r="AS361" s="69">
        <f>GEOMEAN(AR361,AR369)</f>
        <v>29.69444392474794</v>
      </c>
      <c r="AT361" s="80">
        <f>MIN(AS361:AS362)</f>
        <v>29.69444392474794</v>
      </c>
      <c r="AU361" s="80">
        <f>MIN(AT361)</f>
        <v>29.69444392474794</v>
      </c>
      <c r="AV361" s="66" t="s">
        <v>120</v>
      </c>
      <c r="AW361" s="2"/>
      <c r="AX361" s="2"/>
      <c r="AY361" s="2"/>
      <c r="AZ361" s="2" t="str">
        <f>I361</f>
        <v>Fish</v>
      </c>
      <c r="BA361" s="67" t="str">
        <f t="shared" ref="BA361:BC361" si="758">F361</f>
        <v>Pimephales promelas</v>
      </c>
      <c r="BB361" s="2" t="str">
        <f t="shared" si="758"/>
        <v>Chordata</v>
      </c>
      <c r="BC361" s="2" t="str">
        <f t="shared" si="758"/>
        <v>Actinopterygii</v>
      </c>
      <c r="BD361" s="2" t="str">
        <f>J361</f>
        <v>Heterotroph</v>
      </c>
      <c r="BE361" s="2">
        <f>AK361</f>
        <v>1</v>
      </c>
      <c r="BF361" s="69">
        <f>AU361</f>
        <v>29.69444392474794</v>
      </c>
      <c r="BG361" s="66" t="s">
        <v>120</v>
      </c>
      <c r="BH361" s="66" t="s">
        <v>120</v>
      </c>
      <c r="BI361" s="2"/>
      <c r="BJ361" s="2"/>
      <c r="BK361" s="2"/>
      <c r="BL361" s="116"/>
      <c r="BM361" s="117"/>
      <c r="BN361" s="116"/>
      <c r="BO361" s="116"/>
      <c r="BP361" s="116"/>
      <c r="BQ361" s="116"/>
      <c r="BR361" s="116"/>
      <c r="BS361" s="116"/>
      <c r="BT361" s="111"/>
      <c r="BU361" s="113"/>
      <c r="BV361" s="3"/>
      <c r="BW361" s="3"/>
      <c r="BX361" s="3"/>
      <c r="BY361" s="3"/>
      <c r="BZ361" s="3"/>
      <c r="CA361" s="3"/>
      <c r="CB361" s="3"/>
      <c r="CC361" s="3"/>
      <c r="CD361" s="3"/>
      <c r="CE361" s="3"/>
      <c r="CF361" s="3"/>
      <c r="CG361" s="3"/>
    </row>
    <row r="362" spans="1:85" ht="14.25" customHeight="1" thickTop="1" thickBot="1" x14ac:dyDescent="0.3">
      <c r="A362" s="2" t="s">
        <v>199</v>
      </c>
      <c r="B362" s="2">
        <v>212612</v>
      </c>
      <c r="C362" s="2"/>
      <c r="D362" s="2"/>
      <c r="E362" s="2" t="s">
        <v>121</v>
      </c>
      <c r="F362" s="62" t="s">
        <v>289</v>
      </c>
      <c r="G362" s="2" t="s">
        <v>247</v>
      </c>
      <c r="H362" s="2" t="s">
        <v>248</v>
      </c>
      <c r="I362" s="2" t="s">
        <v>249</v>
      </c>
      <c r="J362" s="2" t="s">
        <v>152</v>
      </c>
      <c r="K362" s="2" t="s">
        <v>112</v>
      </c>
      <c r="L362" s="2"/>
      <c r="M362" s="136" t="s">
        <v>190</v>
      </c>
      <c r="N362" s="136" t="s">
        <v>190</v>
      </c>
      <c r="O362" s="137" t="s">
        <v>190</v>
      </c>
      <c r="P362" s="2" t="s">
        <v>27</v>
      </c>
      <c r="Q362" s="2">
        <v>1536</v>
      </c>
      <c r="R362" s="2" t="s">
        <v>116</v>
      </c>
      <c r="S362" s="2" t="s">
        <v>47</v>
      </c>
      <c r="T362" s="2"/>
      <c r="U362" s="2">
        <v>33.400001525878906</v>
      </c>
      <c r="V362" s="2" t="s">
        <v>17</v>
      </c>
      <c r="W362" s="2">
        <f>VLOOKUP(V362,Tables!$M$4:$N$7,2,FALSE)</f>
        <v>1</v>
      </c>
      <c r="X362" s="124">
        <f t="shared" si="746"/>
        <v>33.400001525878906</v>
      </c>
      <c r="Y362" s="2"/>
      <c r="Z362" s="2" t="str">
        <f t="shared" si="747"/>
        <v>NOEC</v>
      </c>
      <c r="AA362" s="2">
        <f>VLOOKUP(Z362,Tables!C$5:D$21,2,FALSE)</f>
        <v>1</v>
      </c>
      <c r="AB362" s="96">
        <f t="shared" si="748"/>
        <v>33.400001525878906</v>
      </c>
      <c r="AC362" s="2" t="str">
        <f t="shared" si="749"/>
        <v>Chronic</v>
      </c>
      <c r="AD362" s="2">
        <f>VLOOKUP(AC362,Tables!C$24:D$25,2,FALSE)</f>
        <v>1</v>
      </c>
      <c r="AE362" s="96">
        <f t="shared" si="750"/>
        <v>33.400001525878906</v>
      </c>
      <c r="AF362" s="7"/>
      <c r="AG362" s="8" t="str">
        <f t="shared" si="751"/>
        <v>Pimephales promelas</v>
      </c>
      <c r="AH362" s="2" t="str">
        <f t="shared" si="752"/>
        <v>NOEC</v>
      </c>
      <c r="AI362" s="2" t="str">
        <f t="shared" si="753"/>
        <v>Chronic</v>
      </c>
      <c r="AJ362" s="2"/>
      <c r="AK362" s="2">
        <f>VLOOKUP(SUM(AA362,AD362),Tables!J$5:K$10,2,FALSE)</f>
        <v>1</v>
      </c>
      <c r="AL362" s="65" t="str">
        <f t="shared" si="754"/>
        <v>YES!!!</v>
      </c>
      <c r="AM362" s="3" t="str">
        <f t="shared" si="755"/>
        <v>Mortality</v>
      </c>
      <c r="AN362" s="2" t="s">
        <v>118</v>
      </c>
      <c r="AO362" s="2" t="str">
        <f t="shared" si="756"/>
        <v>1536 Hour</v>
      </c>
      <c r="AP362" s="2" t="s">
        <v>318</v>
      </c>
      <c r="AQ362" s="2"/>
      <c r="AR362" s="69">
        <f t="shared" si="757"/>
        <v>33.400001525878906</v>
      </c>
      <c r="AS362" s="69">
        <f>GEOMEAN(AR362)</f>
        <v>33.400001525878906</v>
      </c>
      <c r="AT362" s="69"/>
      <c r="AU362" s="69"/>
      <c r="AV362" s="66" t="s">
        <v>120</v>
      </c>
      <c r="AW362" s="2"/>
      <c r="AX362" s="2"/>
      <c r="AY362" s="2"/>
      <c r="AZ362" s="2"/>
      <c r="BA362" s="67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111"/>
      <c r="BM362" s="115"/>
      <c r="BN362" s="111"/>
      <c r="BO362" s="111"/>
      <c r="BP362" s="111"/>
      <c r="BQ362" s="111"/>
      <c r="BR362" s="111"/>
      <c r="BS362" s="111"/>
      <c r="BT362" s="111"/>
      <c r="BU362" s="113"/>
      <c r="BV362" s="3"/>
      <c r="BW362" s="3"/>
      <c r="BX362" s="3"/>
      <c r="BY362" s="3"/>
      <c r="BZ362" s="3"/>
      <c r="CA362" s="3"/>
      <c r="CB362" s="3"/>
      <c r="CC362" s="3"/>
      <c r="CD362" s="3"/>
      <c r="CE362" s="3"/>
      <c r="CF362" s="3"/>
      <c r="CG362" s="3"/>
    </row>
    <row r="363" spans="1:85" ht="14.25" customHeight="1" thickTop="1" thickBot="1" x14ac:dyDescent="0.3">
      <c r="A363" s="2" t="s">
        <v>277</v>
      </c>
      <c r="B363" s="2" t="s">
        <v>545</v>
      </c>
      <c r="C363" s="2"/>
      <c r="D363" s="2"/>
      <c r="E363" s="2" t="s">
        <v>121</v>
      </c>
      <c r="F363" s="62" t="s">
        <v>289</v>
      </c>
      <c r="G363" s="2" t="s">
        <v>247</v>
      </c>
      <c r="H363" s="2" t="s">
        <v>248</v>
      </c>
      <c r="I363" s="2" t="s">
        <v>249</v>
      </c>
      <c r="J363" s="2" t="s">
        <v>152</v>
      </c>
      <c r="K363" s="2" t="s">
        <v>546</v>
      </c>
      <c r="L363" s="2"/>
      <c r="M363" s="136" t="s">
        <v>190</v>
      </c>
      <c r="N363" s="136" t="s">
        <v>190</v>
      </c>
      <c r="O363" s="137" t="s">
        <v>190</v>
      </c>
      <c r="P363" s="2" t="s">
        <v>40</v>
      </c>
      <c r="Q363" s="2">
        <v>7</v>
      </c>
      <c r="R363" s="2" t="s">
        <v>156</v>
      </c>
      <c r="S363" s="2" t="s">
        <v>48</v>
      </c>
      <c r="T363" s="2"/>
      <c r="U363" s="2">
        <v>11.7</v>
      </c>
      <c r="V363" s="2" t="s">
        <v>17</v>
      </c>
      <c r="W363" s="2">
        <f>VLOOKUP(V363,Tables!$M$4:$N$7,2,FALSE)</f>
        <v>1</v>
      </c>
      <c r="X363" s="2">
        <f t="shared" si="746"/>
        <v>11.7</v>
      </c>
      <c r="Y363" s="2"/>
      <c r="Z363" s="2" t="str">
        <f t="shared" si="747"/>
        <v>LC50</v>
      </c>
      <c r="AA363" s="2">
        <f>VLOOKUP(Z363,Tables!C$5:D$21,2,FALSE)</f>
        <v>5</v>
      </c>
      <c r="AB363" s="2">
        <f t="shared" si="748"/>
        <v>2.34</v>
      </c>
      <c r="AC363" s="2" t="str">
        <f t="shared" si="749"/>
        <v>Acute</v>
      </c>
      <c r="AD363" s="2">
        <f>VLOOKUP(AC363,Tables!C$24:D$25,2,FALSE)</f>
        <v>2</v>
      </c>
      <c r="AE363" s="2">
        <f t="shared" si="750"/>
        <v>1.17</v>
      </c>
      <c r="AF363" s="7"/>
      <c r="AG363" s="8" t="str">
        <f t="shared" si="751"/>
        <v>Pimephales promelas</v>
      </c>
      <c r="AH363" s="2" t="str">
        <f t="shared" si="752"/>
        <v>LC50</v>
      </c>
      <c r="AI363" s="2" t="str">
        <f t="shared" si="753"/>
        <v>Acute</v>
      </c>
      <c r="AJ363" s="2"/>
      <c r="AK363" s="2">
        <f>VLOOKUP(SUM(AA363,AD363),Tables!J$5:K$10,2,FALSE)</f>
        <v>4</v>
      </c>
      <c r="AL363" s="65" t="str">
        <f t="shared" si="754"/>
        <v>Reject</v>
      </c>
      <c r="AM363" s="2"/>
      <c r="AN363" s="2"/>
      <c r="AO363" s="2"/>
      <c r="AP363" s="2"/>
      <c r="AQ363" s="2"/>
      <c r="AR363" s="2"/>
      <c r="AS363" s="2"/>
      <c r="AT363" s="2"/>
      <c r="AU363" s="2"/>
      <c r="AV363" s="66" t="s">
        <v>120</v>
      </c>
      <c r="AW363" s="2"/>
      <c r="AX363" s="2"/>
      <c r="AY363" s="2"/>
      <c r="AZ363" s="2"/>
      <c r="BA363" s="67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116"/>
      <c r="BM363" s="117"/>
      <c r="BN363" s="116"/>
      <c r="BO363" s="116"/>
      <c r="BP363" s="116"/>
      <c r="BQ363" s="116"/>
      <c r="BR363" s="116"/>
      <c r="BS363" s="116"/>
      <c r="BT363" s="111"/>
      <c r="BU363" s="113"/>
      <c r="BV363" s="3"/>
      <c r="BW363" s="3"/>
      <c r="BX363" s="3"/>
      <c r="BY363" s="3"/>
      <c r="BZ363" s="3"/>
      <c r="CA363" s="3"/>
      <c r="CB363" s="3"/>
      <c r="CC363" s="3"/>
      <c r="CD363" s="3"/>
      <c r="CE363" s="3"/>
      <c r="CF363" s="3"/>
      <c r="CG363" s="3"/>
    </row>
    <row r="364" spans="1:85" ht="14.25" customHeight="1" thickTop="1" thickBot="1" x14ac:dyDescent="0.3">
      <c r="A364" s="2">
        <v>639</v>
      </c>
      <c r="B364" s="2">
        <v>287</v>
      </c>
      <c r="C364" s="2"/>
      <c r="D364" s="2"/>
      <c r="E364" s="2" t="s">
        <v>121</v>
      </c>
      <c r="F364" s="62" t="s">
        <v>289</v>
      </c>
      <c r="G364" s="2" t="s">
        <v>247</v>
      </c>
      <c r="H364" s="2" t="s">
        <v>248</v>
      </c>
      <c r="I364" s="2" t="s">
        <v>249</v>
      </c>
      <c r="J364" s="2" t="s">
        <v>152</v>
      </c>
      <c r="K364" s="2" t="s">
        <v>547</v>
      </c>
      <c r="L364" s="2"/>
      <c r="M364" s="136" t="s">
        <v>190</v>
      </c>
      <c r="N364" s="136" t="s">
        <v>169</v>
      </c>
      <c r="O364" s="137" t="s">
        <v>190</v>
      </c>
      <c r="P364" s="2" t="s">
        <v>40</v>
      </c>
      <c r="Q364" s="2">
        <v>1</v>
      </c>
      <c r="R364" s="2" t="s">
        <v>156</v>
      </c>
      <c r="S364" s="2" t="s">
        <v>48</v>
      </c>
      <c r="T364" s="2"/>
      <c r="U364" s="2">
        <v>23300</v>
      </c>
      <c r="V364" s="2" t="s">
        <v>17</v>
      </c>
      <c r="W364" s="2">
        <f>VLOOKUP(V364,Tables!$M$4:$N$7,2,FALSE)</f>
        <v>1</v>
      </c>
      <c r="X364" s="2">
        <f t="shared" si="746"/>
        <v>23300</v>
      </c>
      <c r="Y364" s="2"/>
      <c r="Z364" s="2" t="str">
        <f t="shared" si="747"/>
        <v>LC50</v>
      </c>
      <c r="AA364" s="2">
        <f>VLOOKUP(Z364,Tables!C$5:D$21,2,FALSE)</f>
        <v>5</v>
      </c>
      <c r="AB364" s="2">
        <f t="shared" si="748"/>
        <v>4660</v>
      </c>
      <c r="AC364" s="2" t="str">
        <f t="shared" si="749"/>
        <v>Acute</v>
      </c>
      <c r="AD364" s="2">
        <f>VLOOKUP(AC364,Tables!C$24:D$25,2,FALSE)</f>
        <v>2</v>
      </c>
      <c r="AE364" s="2">
        <f t="shared" si="750"/>
        <v>2330</v>
      </c>
      <c r="AF364" s="7"/>
      <c r="AG364" s="8" t="str">
        <f t="shared" si="751"/>
        <v>Pimephales promelas</v>
      </c>
      <c r="AH364" s="2" t="str">
        <f t="shared" si="752"/>
        <v>LC50</v>
      </c>
      <c r="AI364" s="2" t="str">
        <f t="shared" si="753"/>
        <v>Acute</v>
      </c>
      <c r="AJ364" s="2"/>
      <c r="AK364" s="2">
        <f>VLOOKUP(SUM(AA364,AD364),Tables!J$5:K$10,2,FALSE)</f>
        <v>4</v>
      </c>
      <c r="AL364" s="65" t="str">
        <f t="shared" si="754"/>
        <v>Reject</v>
      </c>
      <c r="AM364" s="2"/>
      <c r="AN364" s="2"/>
      <c r="AO364" s="2"/>
      <c r="AP364" s="2"/>
      <c r="AQ364" s="2"/>
      <c r="AR364" s="2"/>
      <c r="AS364" s="2"/>
      <c r="AT364" s="2"/>
      <c r="AU364" s="2"/>
      <c r="AV364" s="66" t="s">
        <v>120</v>
      </c>
      <c r="AW364" s="2"/>
      <c r="AX364" s="2"/>
      <c r="AY364" s="2"/>
      <c r="AZ364" s="2"/>
      <c r="BA364" s="67"/>
      <c r="BB364" s="2"/>
      <c r="BC364" s="2"/>
      <c r="BD364" s="2"/>
      <c r="BE364" s="2"/>
      <c r="BF364" s="2"/>
      <c r="BG364" s="2"/>
      <c r="BH364" s="2"/>
      <c r="BI364" s="2"/>
      <c r="BJ364" s="75"/>
      <c r="BK364" s="2"/>
      <c r="BL364" s="111"/>
      <c r="BM364" s="115"/>
      <c r="BN364" s="111"/>
      <c r="BO364" s="111"/>
      <c r="BP364" s="111"/>
      <c r="BQ364" s="111"/>
      <c r="BR364" s="111"/>
      <c r="BS364" s="111"/>
      <c r="BT364" s="111"/>
      <c r="BU364" s="113"/>
      <c r="BV364" s="3"/>
      <c r="BW364" s="3"/>
      <c r="BX364" s="3"/>
      <c r="BY364" s="3"/>
      <c r="BZ364" s="3"/>
      <c r="CA364" s="3"/>
      <c r="CB364" s="3"/>
      <c r="CC364" s="3"/>
      <c r="CD364" s="3"/>
      <c r="CE364" s="3"/>
      <c r="CF364" s="3"/>
      <c r="CG364" s="3"/>
    </row>
    <row r="365" spans="1:85" ht="14.25" customHeight="1" thickTop="1" thickBot="1" x14ac:dyDescent="0.3">
      <c r="A365" s="2">
        <v>639</v>
      </c>
      <c r="B365" s="2">
        <v>288</v>
      </c>
      <c r="C365" s="2"/>
      <c r="D365" s="2"/>
      <c r="E365" s="2" t="s">
        <v>121</v>
      </c>
      <c r="F365" s="62" t="s">
        <v>289</v>
      </c>
      <c r="G365" s="2" t="s">
        <v>247</v>
      </c>
      <c r="H365" s="2" t="s">
        <v>248</v>
      </c>
      <c r="I365" s="2" t="s">
        <v>249</v>
      </c>
      <c r="J365" s="2" t="s">
        <v>152</v>
      </c>
      <c r="K365" s="2" t="s">
        <v>547</v>
      </c>
      <c r="L365" s="2"/>
      <c r="M365" s="136" t="s">
        <v>190</v>
      </c>
      <c r="N365" s="136" t="s">
        <v>169</v>
      </c>
      <c r="O365" s="137" t="s">
        <v>190</v>
      </c>
      <c r="P365" s="2" t="s">
        <v>40</v>
      </c>
      <c r="Q365" s="2">
        <v>2</v>
      </c>
      <c r="R365" s="2" t="s">
        <v>156</v>
      </c>
      <c r="S365" s="2" t="s">
        <v>48</v>
      </c>
      <c r="T365" s="2"/>
      <c r="U365" s="2">
        <v>19900</v>
      </c>
      <c r="V365" s="2" t="s">
        <v>17</v>
      </c>
      <c r="W365" s="2">
        <f>VLOOKUP(V365,Tables!$M$4:$N$7,2,FALSE)</f>
        <v>1</v>
      </c>
      <c r="X365" s="2">
        <f t="shared" si="746"/>
        <v>19900</v>
      </c>
      <c r="Y365" s="2"/>
      <c r="Z365" s="2" t="str">
        <f t="shared" si="747"/>
        <v>LC50</v>
      </c>
      <c r="AA365" s="2">
        <f>VLOOKUP(Z365,Tables!C$5:D$21,2,FALSE)</f>
        <v>5</v>
      </c>
      <c r="AB365" s="2">
        <f t="shared" si="748"/>
        <v>3980</v>
      </c>
      <c r="AC365" s="2" t="str">
        <f t="shared" si="749"/>
        <v>Acute</v>
      </c>
      <c r="AD365" s="2">
        <f>VLOOKUP(AC365,Tables!C$24:D$25,2,FALSE)</f>
        <v>2</v>
      </c>
      <c r="AE365" s="2">
        <f t="shared" si="750"/>
        <v>1990</v>
      </c>
      <c r="AF365" s="7"/>
      <c r="AG365" s="8" t="str">
        <f t="shared" si="751"/>
        <v>Pimephales promelas</v>
      </c>
      <c r="AH365" s="2" t="str">
        <f t="shared" si="752"/>
        <v>LC50</v>
      </c>
      <c r="AI365" s="2" t="str">
        <f t="shared" si="753"/>
        <v>Acute</v>
      </c>
      <c r="AJ365" s="2"/>
      <c r="AK365" s="2">
        <f>VLOOKUP(SUM(AA365,AD365),Tables!J$5:K$10,2,FALSE)</f>
        <v>4</v>
      </c>
      <c r="AL365" s="65" t="str">
        <f t="shared" si="754"/>
        <v>Reject</v>
      </c>
      <c r="AM365" s="2"/>
      <c r="AN365" s="2"/>
      <c r="AO365" s="2"/>
      <c r="AP365" s="2"/>
      <c r="AQ365" s="2"/>
      <c r="AR365" s="2"/>
      <c r="AS365" s="2"/>
      <c r="AT365" s="2"/>
      <c r="AU365" s="2"/>
      <c r="AV365" s="66" t="s">
        <v>120</v>
      </c>
      <c r="AW365" s="2"/>
      <c r="AX365" s="2"/>
      <c r="AY365" s="2"/>
      <c r="AZ365" s="2"/>
      <c r="BA365" s="67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111"/>
      <c r="BM365" s="115"/>
      <c r="BN365" s="111"/>
      <c r="BO365" s="111"/>
      <c r="BP365" s="111"/>
      <c r="BQ365" s="111"/>
      <c r="BR365" s="111"/>
      <c r="BS365" s="111"/>
      <c r="BT365" s="111"/>
      <c r="BU365" s="113"/>
      <c r="BV365" s="3"/>
      <c r="BW365" s="3"/>
      <c r="BX365" s="3"/>
      <c r="BY365" s="3"/>
      <c r="BZ365" s="3"/>
      <c r="CA365" s="3"/>
      <c r="CB365" s="3"/>
      <c r="CC365" s="3"/>
      <c r="CD365" s="3"/>
      <c r="CE365" s="3"/>
      <c r="CF365" s="3"/>
      <c r="CG365" s="3"/>
    </row>
    <row r="366" spans="1:85" ht="14.25" customHeight="1" thickTop="1" thickBot="1" x14ac:dyDescent="0.3">
      <c r="A366" s="2">
        <v>639</v>
      </c>
      <c r="B366" s="2">
        <v>289</v>
      </c>
      <c r="C366" s="2"/>
      <c r="D366" s="2"/>
      <c r="E366" s="2" t="s">
        <v>121</v>
      </c>
      <c r="F366" s="62" t="s">
        <v>289</v>
      </c>
      <c r="G366" s="2" t="s">
        <v>247</v>
      </c>
      <c r="H366" s="2" t="s">
        <v>248</v>
      </c>
      <c r="I366" s="2" t="s">
        <v>249</v>
      </c>
      <c r="J366" s="2" t="s">
        <v>152</v>
      </c>
      <c r="K366" s="2" t="s">
        <v>547</v>
      </c>
      <c r="L366" s="2"/>
      <c r="M366" s="136" t="s">
        <v>190</v>
      </c>
      <c r="N366" s="136" t="s">
        <v>169</v>
      </c>
      <c r="O366" s="137" t="s">
        <v>190</v>
      </c>
      <c r="P366" s="2" t="s">
        <v>40</v>
      </c>
      <c r="Q366" s="2">
        <v>4</v>
      </c>
      <c r="R366" s="2" t="s">
        <v>156</v>
      </c>
      <c r="S366" s="2" t="s">
        <v>48</v>
      </c>
      <c r="T366" s="2"/>
      <c r="U366" s="2">
        <v>14200</v>
      </c>
      <c r="V366" s="2" t="s">
        <v>17</v>
      </c>
      <c r="W366" s="2">
        <f>VLOOKUP(V366,Tables!$M$4:$N$7,2,FALSE)</f>
        <v>1</v>
      </c>
      <c r="X366" s="2">
        <f t="shared" si="746"/>
        <v>14200</v>
      </c>
      <c r="Y366" s="2"/>
      <c r="Z366" s="2" t="str">
        <f t="shared" si="747"/>
        <v>LC50</v>
      </c>
      <c r="AA366" s="2">
        <f>VLOOKUP(Z366,Tables!C$5:D$21,2,FALSE)</f>
        <v>5</v>
      </c>
      <c r="AB366" s="2">
        <f t="shared" si="748"/>
        <v>2840</v>
      </c>
      <c r="AC366" s="2" t="str">
        <f t="shared" si="749"/>
        <v>Acute</v>
      </c>
      <c r="AD366" s="2">
        <f>VLOOKUP(AC366,Tables!C$24:D$25,2,FALSE)</f>
        <v>2</v>
      </c>
      <c r="AE366" s="2">
        <f t="shared" si="750"/>
        <v>1420</v>
      </c>
      <c r="AF366" s="7"/>
      <c r="AG366" s="8" t="str">
        <f t="shared" si="751"/>
        <v>Pimephales promelas</v>
      </c>
      <c r="AH366" s="2" t="str">
        <f t="shared" si="752"/>
        <v>LC50</v>
      </c>
      <c r="AI366" s="2" t="str">
        <f t="shared" si="753"/>
        <v>Acute</v>
      </c>
      <c r="AJ366" s="2"/>
      <c r="AK366" s="2">
        <f>VLOOKUP(SUM(AA366,AD366),Tables!J$5:K$10,2,FALSE)</f>
        <v>4</v>
      </c>
      <c r="AL366" s="65" t="str">
        <f t="shared" si="754"/>
        <v>Reject</v>
      </c>
      <c r="AM366" s="2"/>
      <c r="AN366" s="2"/>
      <c r="AO366" s="2"/>
      <c r="AP366" s="2"/>
      <c r="AQ366" s="2"/>
      <c r="AR366" s="2"/>
      <c r="AS366" s="2"/>
      <c r="AT366" s="2"/>
      <c r="AU366" s="2"/>
      <c r="AV366" s="66" t="s">
        <v>120</v>
      </c>
      <c r="AW366" s="2"/>
      <c r="AX366" s="2"/>
      <c r="AY366" s="2"/>
      <c r="AZ366" s="2"/>
      <c r="BA366" s="67"/>
      <c r="BB366" s="2"/>
      <c r="BC366" s="2"/>
      <c r="BD366" s="2"/>
      <c r="BE366" s="2"/>
      <c r="BF366" s="2"/>
      <c r="BG366" s="2"/>
      <c r="BH366" s="2"/>
      <c r="BI366" s="2"/>
      <c r="BJ366" s="88"/>
      <c r="BK366" s="2"/>
      <c r="BL366" s="111"/>
      <c r="BM366" s="115"/>
      <c r="BN366" s="111"/>
      <c r="BO366" s="111"/>
      <c r="BP366" s="111"/>
      <c r="BQ366" s="111"/>
      <c r="BR366" s="111"/>
      <c r="BS366" s="111"/>
      <c r="BT366" s="111"/>
      <c r="BU366" s="113"/>
      <c r="BV366" s="3"/>
      <c r="BW366" s="3"/>
      <c r="BX366" s="3"/>
      <c r="BY366" s="3"/>
      <c r="BZ366" s="3"/>
      <c r="CA366" s="3"/>
      <c r="CB366" s="3"/>
      <c r="CC366" s="3"/>
      <c r="CD366" s="3"/>
      <c r="CE366" s="3"/>
      <c r="CF366" s="3"/>
      <c r="CG366" s="3"/>
    </row>
    <row r="367" spans="1:85" ht="14.25" customHeight="1" thickTop="1" thickBot="1" x14ac:dyDescent="0.3">
      <c r="A367" s="2">
        <v>647</v>
      </c>
      <c r="B367" s="2">
        <v>382</v>
      </c>
      <c r="C367" s="2"/>
      <c r="D367" s="2"/>
      <c r="E367" s="2" t="s">
        <v>121</v>
      </c>
      <c r="F367" s="62" t="s">
        <v>289</v>
      </c>
      <c r="G367" s="2" t="s">
        <v>247</v>
      </c>
      <c r="H367" s="2" t="s">
        <v>248</v>
      </c>
      <c r="I367" s="2" t="s">
        <v>249</v>
      </c>
      <c r="J367" s="2" t="s">
        <v>152</v>
      </c>
      <c r="K367" s="2" t="s">
        <v>164</v>
      </c>
      <c r="L367" s="2"/>
      <c r="M367" s="136" t="s">
        <v>190</v>
      </c>
      <c r="N367" s="136" t="s">
        <v>190</v>
      </c>
      <c r="O367" s="137" t="s">
        <v>190</v>
      </c>
      <c r="P367" s="2" t="s">
        <v>27</v>
      </c>
      <c r="Q367" s="2">
        <v>7</v>
      </c>
      <c r="R367" s="2" t="s">
        <v>156</v>
      </c>
      <c r="S367" s="2" t="s">
        <v>48</v>
      </c>
      <c r="T367" s="2"/>
      <c r="U367" s="2">
        <v>10</v>
      </c>
      <c r="V367" s="2" t="s">
        <v>17</v>
      </c>
      <c r="W367" s="2">
        <f>VLOOKUP(V367,Tables!$M$4:$N$7,2,FALSE)</f>
        <v>1</v>
      </c>
      <c r="X367" s="2">
        <f t="shared" si="746"/>
        <v>10</v>
      </c>
      <c r="Y367" s="2"/>
      <c r="Z367" s="2" t="str">
        <f t="shared" si="747"/>
        <v>NOEC</v>
      </c>
      <c r="AA367" s="2">
        <f>VLOOKUP(Z367,Tables!C$5:D$21,2,FALSE)</f>
        <v>1</v>
      </c>
      <c r="AB367" s="2">
        <f t="shared" si="748"/>
        <v>10</v>
      </c>
      <c r="AC367" s="2" t="str">
        <f t="shared" si="749"/>
        <v>Acute</v>
      </c>
      <c r="AD367" s="2">
        <f>VLOOKUP(AC367,Tables!C$24:D$25,2,FALSE)</f>
        <v>2</v>
      </c>
      <c r="AE367" s="2">
        <f t="shared" si="750"/>
        <v>5</v>
      </c>
      <c r="AF367" s="7"/>
      <c r="AG367" s="8" t="str">
        <f t="shared" si="751"/>
        <v>Pimephales promelas</v>
      </c>
      <c r="AH367" s="2" t="str">
        <f t="shared" si="752"/>
        <v>NOEC</v>
      </c>
      <c r="AI367" s="2" t="str">
        <f t="shared" si="753"/>
        <v>Acute</v>
      </c>
      <c r="AJ367" s="2"/>
      <c r="AK367" s="2">
        <f>VLOOKUP(SUM(AA367,AD367),Tables!J$5:K$10,2,FALSE)</f>
        <v>3</v>
      </c>
      <c r="AL367" s="65" t="str">
        <f t="shared" si="754"/>
        <v>Reject</v>
      </c>
      <c r="AM367" s="2"/>
      <c r="AN367" s="2"/>
      <c r="AO367" s="2"/>
      <c r="AP367" s="2"/>
      <c r="AQ367" s="2"/>
      <c r="AR367" s="2"/>
      <c r="AS367" s="2"/>
      <c r="AT367" s="2"/>
      <c r="AU367" s="2"/>
      <c r="AV367" s="66" t="s">
        <v>120</v>
      </c>
      <c r="AW367" s="2"/>
      <c r="AX367" s="2"/>
      <c r="AY367" s="2"/>
      <c r="AZ367" s="2"/>
      <c r="BA367" s="67"/>
      <c r="BB367" s="2"/>
      <c r="BC367" s="2"/>
      <c r="BD367" s="2"/>
      <c r="BE367" s="2"/>
      <c r="BF367" s="2"/>
      <c r="BG367" s="2"/>
      <c r="BH367" s="2"/>
      <c r="BI367" s="75"/>
      <c r="BJ367" s="2"/>
      <c r="BK367" s="2"/>
      <c r="BL367" s="111"/>
      <c r="BM367" s="115"/>
      <c r="BN367" s="111"/>
      <c r="BO367" s="111"/>
      <c r="BP367" s="111"/>
      <c r="BQ367" s="111"/>
      <c r="BR367" s="111"/>
      <c r="BS367" s="111"/>
      <c r="BT367" s="111"/>
      <c r="BU367" s="113"/>
      <c r="BV367" s="3"/>
      <c r="BW367" s="3"/>
      <c r="BX367" s="3"/>
      <c r="BY367" s="3"/>
      <c r="BZ367" s="3"/>
      <c r="CA367" s="3"/>
      <c r="CB367" s="3"/>
      <c r="CC367" s="3"/>
      <c r="CD367" s="3"/>
      <c r="CE367" s="3"/>
      <c r="CF367" s="3"/>
      <c r="CG367" s="3"/>
    </row>
    <row r="368" spans="1:85" ht="14.25" customHeight="1" thickTop="1" thickBot="1" x14ac:dyDescent="0.3">
      <c r="A368" s="2">
        <v>639</v>
      </c>
      <c r="B368" s="2">
        <v>290</v>
      </c>
      <c r="C368" s="2"/>
      <c r="D368" s="2"/>
      <c r="E368" s="2" t="s">
        <v>121</v>
      </c>
      <c r="F368" s="62" t="s">
        <v>289</v>
      </c>
      <c r="G368" s="2" t="s">
        <v>247</v>
      </c>
      <c r="H368" s="2" t="s">
        <v>248</v>
      </c>
      <c r="I368" s="2" t="s">
        <v>249</v>
      </c>
      <c r="J368" s="2" t="s">
        <v>152</v>
      </c>
      <c r="K368" s="2" t="s">
        <v>547</v>
      </c>
      <c r="L368" s="2"/>
      <c r="M368" s="136" t="s">
        <v>190</v>
      </c>
      <c r="N368" s="136" t="s">
        <v>169</v>
      </c>
      <c r="O368" s="137" t="s">
        <v>190</v>
      </c>
      <c r="P368" s="2" t="s">
        <v>40</v>
      </c>
      <c r="Q368" s="2">
        <v>8.1667000000000005</v>
      </c>
      <c r="R368" s="2" t="s">
        <v>156</v>
      </c>
      <c r="S368" s="2" t="s">
        <v>48</v>
      </c>
      <c r="T368" s="2"/>
      <c r="U368" s="2">
        <v>7700</v>
      </c>
      <c r="V368" s="2" t="s">
        <v>17</v>
      </c>
      <c r="W368" s="2">
        <f>VLOOKUP(V368,Tables!$M$4:$N$7,2,FALSE)</f>
        <v>1</v>
      </c>
      <c r="X368" s="2">
        <f t="shared" si="746"/>
        <v>7700</v>
      </c>
      <c r="Y368" s="2"/>
      <c r="Z368" s="2" t="str">
        <f t="shared" si="747"/>
        <v>LC50</v>
      </c>
      <c r="AA368" s="2">
        <f>VLOOKUP(Z368,Tables!C$5:D$21,2,FALSE)</f>
        <v>5</v>
      </c>
      <c r="AB368" s="2">
        <f t="shared" si="748"/>
        <v>1540</v>
      </c>
      <c r="AC368" s="2" t="str">
        <f t="shared" si="749"/>
        <v>Acute</v>
      </c>
      <c r="AD368" s="2">
        <f>VLOOKUP(AC368,Tables!C$24:D$25,2,FALSE)</f>
        <v>2</v>
      </c>
      <c r="AE368" s="2">
        <f t="shared" si="750"/>
        <v>770</v>
      </c>
      <c r="AF368" s="7"/>
      <c r="AG368" s="8" t="str">
        <f t="shared" si="751"/>
        <v>Pimephales promelas</v>
      </c>
      <c r="AH368" s="2" t="str">
        <f t="shared" si="752"/>
        <v>LC50</v>
      </c>
      <c r="AI368" s="2" t="str">
        <f t="shared" si="753"/>
        <v>Acute</v>
      </c>
      <c r="AJ368" s="2"/>
      <c r="AK368" s="2">
        <f>VLOOKUP(SUM(AA368,AD368),Tables!J$5:K$10,2,FALSE)</f>
        <v>4</v>
      </c>
      <c r="AL368" s="65" t="str">
        <f t="shared" si="754"/>
        <v>Reject</v>
      </c>
      <c r="AM368" s="2"/>
      <c r="AN368" s="2"/>
      <c r="AO368" s="2"/>
      <c r="AP368" s="2"/>
      <c r="AQ368" s="2"/>
      <c r="AR368" s="2"/>
      <c r="AS368" s="2"/>
      <c r="AT368" s="2"/>
      <c r="AU368" s="2"/>
      <c r="AV368" s="66" t="s">
        <v>120</v>
      </c>
      <c r="AW368" s="2"/>
      <c r="AX368" s="2"/>
      <c r="AY368" s="2"/>
      <c r="AZ368" s="2"/>
      <c r="BA368" s="67"/>
      <c r="BB368" s="2"/>
      <c r="BC368" s="2"/>
      <c r="BD368" s="2"/>
      <c r="BE368" s="2"/>
      <c r="BF368" s="2"/>
      <c r="BG368" s="2"/>
      <c r="BH368" s="2"/>
      <c r="BI368" s="2"/>
      <c r="BJ368" s="88"/>
      <c r="BK368" s="2"/>
      <c r="BL368" s="111"/>
      <c r="BM368" s="115"/>
      <c r="BN368" s="111"/>
      <c r="BO368" s="111"/>
      <c r="BP368" s="111"/>
      <c r="BQ368" s="111"/>
      <c r="BR368" s="111"/>
      <c r="BS368" s="111"/>
      <c r="BT368" s="111"/>
      <c r="BU368" s="113"/>
      <c r="BV368" s="3"/>
      <c r="BW368" s="3"/>
      <c r="BX368" s="3"/>
      <c r="BY368" s="3"/>
      <c r="BZ368" s="3"/>
      <c r="CA368" s="3"/>
      <c r="CB368" s="3"/>
      <c r="CC368" s="3"/>
      <c r="CD368" s="3"/>
      <c r="CE368" s="3"/>
      <c r="CF368" s="3"/>
      <c r="CG368" s="3"/>
    </row>
    <row r="369" spans="1:85" ht="14.25" customHeight="1" thickTop="1" thickBot="1" x14ac:dyDescent="0.3">
      <c r="A369" s="2">
        <v>639</v>
      </c>
      <c r="B369" s="2">
        <v>295</v>
      </c>
      <c r="C369" s="2"/>
      <c r="D369" s="2"/>
      <c r="E369" s="2" t="s">
        <v>121</v>
      </c>
      <c r="F369" s="62" t="s">
        <v>289</v>
      </c>
      <c r="G369" s="2" t="s">
        <v>247</v>
      </c>
      <c r="H369" s="2" t="s">
        <v>248</v>
      </c>
      <c r="I369" s="2" t="s">
        <v>249</v>
      </c>
      <c r="J369" s="2" t="s">
        <v>152</v>
      </c>
      <c r="K369" s="2" t="s">
        <v>523</v>
      </c>
      <c r="L369" s="2"/>
      <c r="M369" s="137" t="s">
        <v>649</v>
      </c>
      <c r="N369" s="138" t="s">
        <v>649</v>
      </c>
      <c r="O369" s="137" t="s">
        <v>649</v>
      </c>
      <c r="P369" s="2" t="s">
        <v>27</v>
      </c>
      <c r="Q369" s="2">
        <v>60</v>
      </c>
      <c r="R369" s="2" t="s">
        <v>156</v>
      </c>
      <c r="S369" s="2" t="s">
        <v>47</v>
      </c>
      <c r="T369" s="2"/>
      <c r="U369" s="2">
        <v>33.4</v>
      </c>
      <c r="V369" s="2" t="s">
        <v>17</v>
      </c>
      <c r="W369" s="2">
        <f>VLOOKUP(V369,Tables!$M$4:$N$7,2,FALSE)</f>
        <v>1</v>
      </c>
      <c r="X369" s="124">
        <f t="shared" si="746"/>
        <v>33.4</v>
      </c>
      <c r="Y369" s="2"/>
      <c r="Z369" s="2" t="str">
        <f t="shared" si="747"/>
        <v>NOEC</v>
      </c>
      <c r="AA369" s="2">
        <f>VLOOKUP(Z369,Tables!C$5:D$21,2,FALSE)</f>
        <v>1</v>
      </c>
      <c r="AB369" s="2">
        <f t="shared" si="748"/>
        <v>33.4</v>
      </c>
      <c r="AC369" s="2" t="str">
        <f t="shared" si="749"/>
        <v>Chronic</v>
      </c>
      <c r="AD369" s="2">
        <f>VLOOKUP(AC369,Tables!C$24:D$25,2,FALSE)</f>
        <v>1</v>
      </c>
      <c r="AE369" s="2">
        <f t="shared" si="750"/>
        <v>33.4</v>
      </c>
      <c r="AF369" s="7"/>
      <c r="AG369" s="8" t="str">
        <f t="shared" si="751"/>
        <v>Pimephales promelas</v>
      </c>
      <c r="AH369" s="2" t="str">
        <f t="shared" si="752"/>
        <v>NOEC</v>
      </c>
      <c r="AI369" s="2" t="str">
        <f t="shared" si="753"/>
        <v>Chronic</v>
      </c>
      <c r="AJ369" s="2"/>
      <c r="AK369" s="2">
        <f>VLOOKUP(SUM(AA369,AD369),Tables!J$5:K$10,2,FALSE)</f>
        <v>1</v>
      </c>
      <c r="AL369" s="65" t="str">
        <f t="shared" si="754"/>
        <v>YES!!!</v>
      </c>
      <c r="AM369" s="3" t="str">
        <f>O369</f>
        <v>Abnormal development</v>
      </c>
      <c r="AN369" s="2" t="s">
        <v>118</v>
      </c>
      <c r="AO369" s="2" t="str">
        <f>CONCATENATE(Q369," ",R369)</f>
        <v>60 Day</v>
      </c>
      <c r="AP369" s="2" t="s">
        <v>119</v>
      </c>
      <c r="AQ369" s="2"/>
      <c r="AR369" s="2">
        <f>AE369</f>
        <v>33.4</v>
      </c>
      <c r="AS369" s="2"/>
      <c r="AT369" s="2"/>
      <c r="AU369" s="2"/>
      <c r="AV369" s="66" t="s">
        <v>120</v>
      </c>
      <c r="AW369" s="2"/>
      <c r="AX369" s="2"/>
      <c r="AY369" s="2"/>
      <c r="AZ369" s="2"/>
      <c r="BA369" s="67"/>
      <c r="BB369" s="2"/>
      <c r="BC369" s="2"/>
      <c r="BD369" s="2"/>
      <c r="BE369" s="2"/>
      <c r="BF369" s="2"/>
      <c r="BG369" s="2"/>
      <c r="BH369" s="2"/>
      <c r="BI369" s="88"/>
      <c r="BJ369" s="75"/>
      <c r="BK369" s="2"/>
      <c r="BL369" s="111"/>
      <c r="BM369" s="115"/>
      <c r="BN369" s="111"/>
      <c r="BO369" s="111"/>
      <c r="BP369" s="111"/>
      <c r="BQ369" s="111"/>
      <c r="BR369" s="111"/>
      <c r="BS369" s="111"/>
      <c r="BT369" s="111"/>
      <c r="BU369" s="113"/>
      <c r="BV369" s="3"/>
      <c r="BW369" s="3"/>
      <c r="BX369" s="3"/>
      <c r="BY369" s="3"/>
      <c r="BZ369" s="3"/>
      <c r="CA369" s="3"/>
      <c r="CB369" s="3"/>
      <c r="CC369" s="3"/>
      <c r="CD369" s="3"/>
      <c r="CE369" s="3"/>
      <c r="CF369" s="3"/>
      <c r="CG369" s="3"/>
    </row>
    <row r="370" spans="1:85" ht="14.25" customHeight="1" thickTop="1" thickBot="1" x14ac:dyDescent="0.3">
      <c r="A370" s="2">
        <v>1888</v>
      </c>
      <c r="B370" s="2" t="s">
        <v>544</v>
      </c>
      <c r="C370" s="2"/>
      <c r="D370" s="2"/>
      <c r="E370" s="2" t="s">
        <v>121</v>
      </c>
      <c r="F370" s="62" t="s">
        <v>289</v>
      </c>
      <c r="G370" s="2" t="s">
        <v>247</v>
      </c>
      <c r="H370" s="2" t="s">
        <v>248</v>
      </c>
      <c r="I370" s="2" t="s">
        <v>249</v>
      </c>
      <c r="J370" s="2" t="s">
        <v>152</v>
      </c>
      <c r="K370" s="2" t="s">
        <v>112</v>
      </c>
      <c r="L370" s="2"/>
      <c r="M370" s="136" t="s">
        <v>190</v>
      </c>
      <c r="N370" s="136" t="s">
        <v>190</v>
      </c>
      <c r="O370" s="137" t="s">
        <v>190</v>
      </c>
      <c r="P370" s="2" t="s">
        <v>40</v>
      </c>
      <c r="Q370" s="2">
        <v>96</v>
      </c>
      <c r="R370" s="2" t="s">
        <v>116</v>
      </c>
      <c r="S370" s="2" t="s">
        <v>48</v>
      </c>
      <c r="T370" s="2"/>
      <c r="U370" s="2">
        <v>14.2</v>
      </c>
      <c r="V370" s="2" t="s">
        <v>26</v>
      </c>
      <c r="W370" s="2">
        <f>VLOOKUP(V370,Tables!$M$5:$N$8,2,FALSE)</f>
        <v>1000</v>
      </c>
      <c r="X370" s="2">
        <f t="shared" si="746"/>
        <v>14200</v>
      </c>
      <c r="Y370" s="2"/>
      <c r="Z370" s="2" t="str">
        <f t="shared" si="747"/>
        <v>LC50</v>
      </c>
      <c r="AA370" s="2">
        <f>VLOOKUP(Z370,Tables!C$5:D$21,2,FALSE)</f>
        <v>5</v>
      </c>
      <c r="AB370" s="2">
        <f t="shared" si="748"/>
        <v>2840</v>
      </c>
      <c r="AC370" s="2" t="str">
        <f t="shared" si="749"/>
        <v>Acute</v>
      </c>
      <c r="AD370" s="2">
        <f>VLOOKUP(AC370,Tables!C$24:D$25,2,FALSE)</f>
        <v>2</v>
      </c>
      <c r="AE370" s="2">
        <f t="shared" si="750"/>
        <v>1420</v>
      </c>
      <c r="AF370" s="7"/>
      <c r="AG370" s="8" t="str">
        <f t="shared" si="751"/>
        <v>Pimephales promelas</v>
      </c>
      <c r="AH370" s="2" t="str">
        <f t="shared" si="752"/>
        <v>LC50</v>
      </c>
      <c r="AI370" s="2" t="str">
        <f t="shared" si="753"/>
        <v>Acute</v>
      </c>
      <c r="AJ370" s="2"/>
      <c r="AK370" s="2">
        <f>VLOOKUP(SUM(AA370,AD370),Tables!J$5:K$10,2,FALSE)</f>
        <v>4</v>
      </c>
      <c r="AL370" s="65" t="str">
        <f t="shared" si="754"/>
        <v>Reject</v>
      </c>
      <c r="AM370" s="2"/>
      <c r="AN370" s="2"/>
      <c r="AO370" s="2"/>
      <c r="AP370" s="2"/>
      <c r="AQ370" s="2"/>
      <c r="AR370" s="2"/>
      <c r="AS370" s="2"/>
      <c r="AT370" s="2"/>
      <c r="AU370" s="2"/>
      <c r="AV370" s="66" t="s">
        <v>120</v>
      </c>
      <c r="AW370" s="2"/>
      <c r="AX370" s="2"/>
      <c r="AY370" s="2"/>
      <c r="AZ370" s="2"/>
      <c r="BA370" s="67"/>
      <c r="BB370" s="2"/>
      <c r="BC370" s="2"/>
      <c r="BD370" s="2"/>
      <c r="BE370" s="2"/>
      <c r="BF370" s="2"/>
      <c r="BG370" s="2"/>
      <c r="BH370" s="2"/>
      <c r="BI370" s="2"/>
      <c r="BJ370" s="88"/>
      <c r="BK370" s="2"/>
      <c r="BL370" s="111"/>
      <c r="BM370" s="115"/>
      <c r="BN370" s="111"/>
      <c r="BO370" s="111"/>
      <c r="BP370" s="111"/>
      <c r="BQ370" s="111"/>
      <c r="BR370" s="111"/>
      <c r="BS370" s="111"/>
      <c r="BT370" s="111"/>
      <c r="BU370" s="113"/>
      <c r="BV370" s="3"/>
      <c r="BW370" s="3"/>
      <c r="BX370" s="3"/>
      <c r="BY370" s="3"/>
      <c r="BZ370" s="3"/>
      <c r="CA370" s="3"/>
      <c r="CB370" s="3"/>
      <c r="CC370" s="3"/>
      <c r="CD370" s="3"/>
      <c r="CE370" s="3"/>
      <c r="CF370" s="3"/>
      <c r="CG370" s="3"/>
    </row>
    <row r="371" spans="1:85" ht="14.25" customHeight="1" thickTop="1" thickBot="1" x14ac:dyDescent="0.3">
      <c r="A371" s="2">
        <v>12244</v>
      </c>
      <c r="B371" s="2" t="s">
        <v>544</v>
      </c>
      <c r="C371" s="2"/>
      <c r="D371" s="2"/>
      <c r="E371" s="2" t="s">
        <v>121</v>
      </c>
      <c r="F371" s="62" t="s">
        <v>289</v>
      </c>
      <c r="G371" s="2" t="s">
        <v>247</v>
      </c>
      <c r="H371" s="2" t="s">
        <v>248</v>
      </c>
      <c r="I371" s="2" t="s">
        <v>249</v>
      </c>
      <c r="J371" s="2" t="s">
        <v>152</v>
      </c>
      <c r="K371" s="2" t="s">
        <v>372</v>
      </c>
      <c r="L371" s="2"/>
      <c r="M371" s="136" t="s">
        <v>190</v>
      </c>
      <c r="N371" s="136" t="s">
        <v>190</v>
      </c>
      <c r="O371" s="137" t="s">
        <v>190</v>
      </c>
      <c r="P371" s="2" t="s">
        <v>33</v>
      </c>
      <c r="Q371" s="2">
        <v>60</v>
      </c>
      <c r="R371" s="2" t="s">
        <v>156</v>
      </c>
      <c r="S371" s="2" t="s">
        <v>47</v>
      </c>
      <c r="T371" s="2"/>
      <c r="U371" s="2">
        <v>61.8</v>
      </c>
      <c r="V371" s="2" t="s">
        <v>20</v>
      </c>
      <c r="W371" s="2">
        <f>VLOOKUP(V371,Tables!$M$4:$N$7,2,FALSE)</f>
        <v>1</v>
      </c>
      <c r="X371" s="124">
        <f t="shared" si="746"/>
        <v>61.8</v>
      </c>
      <c r="Y371" s="2"/>
      <c r="Z371" s="2" t="str">
        <f t="shared" si="747"/>
        <v>LOEC</v>
      </c>
      <c r="AA371" s="2">
        <f>VLOOKUP(Z371,Tables!C$5:D$21,2,FALSE)</f>
        <v>2.5</v>
      </c>
      <c r="AB371" s="2">
        <f t="shared" si="748"/>
        <v>24.72</v>
      </c>
      <c r="AC371" s="2" t="str">
        <f t="shared" si="749"/>
        <v>Chronic</v>
      </c>
      <c r="AD371" s="2">
        <f>VLOOKUP(AC371,Tables!C$24:D$25,2,FALSE)</f>
        <v>1</v>
      </c>
      <c r="AE371" s="2">
        <f t="shared" si="750"/>
        <v>24.72</v>
      </c>
      <c r="AF371" s="7"/>
      <c r="AG371" s="8" t="str">
        <f t="shared" si="751"/>
        <v>Pimephales promelas</v>
      </c>
      <c r="AH371" s="2" t="str">
        <f t="shared" si="752"/>
        <v>LOEC</v>
      </c>
      <c r="AI371" s="2" t="str">
        <f t="shared" si="753"/>
        <v>Chronic</v>
      </c>
      <c r="AJ371" s="2"/>
      <c r="AK371" s="2">
        <f>VLOOKUP(SUM(AA371,AD371),Tables!J$5:K$10,2,FALSE)</f>
        <v>2</v>
      </c>
      <c r="AL371" s="65" t="str">
        <f t="shared" si="754"/>
        <v>Reject</v>
      </c>
      <c r="AM371" s="2"/>
      <c r="AN371" s="2"/>
      <c r="AO371" s="2"/>
      <c r="AP371" s="2"/>
      <c r="AQ371" s="2"/>
      <c r="AR371" s="2"/>
      <c r="AS371" s="2"/>
      <c r="AT371" s="2"/>
      <c r="AU371" s="2"/>
      <c r="AV371" s="66" t="s">
        <v>120</v>
      </c>
      <c r="AW371" s="2"/>
      <c r="AX371" s="2"/>
      <c r="AY371" s="2"/>
      <c r="AZ371" s="2"/>
      <c r="BA371" s="67"/>
      <c r="BB371" s="2"/>
      <c r="BC371" s="2"/>
      <c r="BD371" s="2"/>
      <c r="BE371" s="2"/>
      <c r="BF371" s="2"/>
      <c r="BG371" s="2"/>
      <c r="BH371" s="2"/>
      <c r="BI371" s="88"/>
      <c r="BJ371" s="88"/>
      <c r="BK371" s="2"/>
      <c r="BL371" s="111"/>
      <c r="BM371" s="115"/>
      <c r="BN371" s="111"/>
      <c r="BO371" s="111"/>
      <c r="BP371" s="111"/>
      <c r="BQ371" s="111"/>
      <c r="BR371" s="111"/>
      <c r="BS371" s="111"/>
      <c r="BT371" s="111"/>
      <c r="BU371" s="113"/>
      <c r="BV371" s="3"/>
      <c r="BW371" s="3"/>
      <c r="BX371" s="3"/>
      <c r="BY371" s="3"/>
      <c r="BZ371" s="3"/>
      <c r="CA371" s="3"/>
      <c r="CB371" s="3"/>
      <c r="CC371" s="3"/>
      <c r="CD371" s="3"/>
      <c r="CE371" s="3"/>
      <c r="CF371" s="3"/>
      <c r="CG371" s="3"/>
    </row>
    <row r="372" spans="1:85" ht="14.25" customHeight="1" thickTop="1" thickBot="1" x14ac:dyDescent="0.3">
      <c r="A372" s="2" t="s">
        <v>277</v>
      </c>
      <c r="B372" s="2" t="s">
        <v>548</v>
      </c>
      <c r="C372" s="2"/>
      <c r="D372" s="2"/>
      <c r="E372" s="2" t="s">
        <v>121</v>
      </c>
      <c r="F372" s="62" t="s">
        <v>289</v>
      </c>
      <c r="G372" s="2" t="s">
        <v>247</v>
      </c>
      <c r="H372" s="2" t="s">
        <v>248</v>
      </c>
      <c r="I372" s="2" t="s">
        <v>249</v>
      </c>
      <c r="J372" s="2" t="s">
        <v>152</v>
      </c>
      <c r="K372" s="2" t="s">
        <v>546</v>
      </c>
      <c r="L372" s="2"/>
      <c r="M372" s="136" t="s">
        <v>285</v>
      </c>
      <c r="N372" s="136" t="s">
        <v>253</v>
      </c>
      <c r="O372" s="137" t="s">
        <v>286</v>
      </c>
      <c r="P372" s="2" t="s">
        <v>34</v>
      </c>
      <c r="Q372" s="2">
        <v>7</v>
      </c>
      <c r="R372" s="2" t="s">
        <v>156</v>
      </c>
      <c r="S372" s="2" t="s">
        <v>48</v>
      </c>
      <c r="T372" s="2"/>
      <c r="U372" s="2">
        <v>8.3000000000000007</v>
      </c>
      <c r="V372" s="2" t="s">
        <v>17</v>
      </c>
      <c r="W372" s="2">
        <f>VLOOKUP(V372,Tables!$M$4:$N$7,2,FALSE)</f>
        <v>1</v>
      </c>
      <c r="X372" s="2">
        <f t="shared" si="746"/>
        <v>8.3000000000000007</v>
      </c>
      <c r="Y372" s="2"/>
      <c r="Z372" s="2" t="str">
        <f t="shared" si="747"/>
        <v>LOAEL</v>
      </c>
      <c r="AA372" s="2">
        <f>VLOOKUP(Z372,Tables!C$5:D$21,2,FALSE)</f>
        <v>2.5</v>
      </c>
      <c r="AB372" s="2">
        <f t="shared" si="748"/>
        <v>3.3200000000000003</v>
      </c>
      <c r="AC372" s="2" t="str">
        <f t="shared" si="749"/>
        <v>Acute</v>
      </c>
      <c r="AD372" s="2">
        <f>VLOOKUP(AC372,Tables!C$24:D$25,2,FALSE)</f>
        <v>2</v>
      </c>
      <c r="AE372" s="2">
        <f t="shared" si="750"/>
        <v>1.6600000000000001</v>
      </c>
      <c r="AF372" s="7"/>
      <c r="AG372" s="8" t="str">
        <f t="shared" si="751"/>
        <v>Pimephales promelas</v>
      </c>
      <c r="AH372" s="2" t="str">
        <f t="shared" si="752"/>
        <v>LOAEL</v>
      </c>
      <c r="AI372" s="2" t="str">
        <f t="shared" si="753"/>
        <v>Acute</v>
      </c>
      <c r="AJ372" s="2"/>
      <c r="AK372" s="2">
        <f>VLOOKUP(SUM(AA372,AD372),Tables!J$5:K$10,2,FALSE)</f>
        <v>4</v>
      </c>
      <c r="AL372" s="65" t="str">
        <f t="shared" si="754"/>
        <v>Reject</v>
      </c>
      <c r="AM372" s="2"/>
      <c r="AN372" s="2"/>
      <c r="AO372" s="2"/>
      <c r="AP372" s="2"/>
      <c r="AQ372" s="2"/>
      <c r="AR372" s="2"/>
      <c r="AS372" s="2"/>
      <c r="AT372" s="2"/>
      <c r="AU372" s="2"/>
      <c r="AV372" s="66" t="s">
        <v>120</v>
      </c>
      <c r="AW372" s="2"/>
      <c r="AX372" s="2"/>
      <c r="AY372" s="2"/>
      <c r="AZ372" s="2"/>
      <c r="BA372" s="67"/>
      <c r="BB372" s="2"/>
      <c r="BC372" s="2"/>
      <c r="BD372" s="2"/>
      <c r="BE372" s="2"/>
      <c r="BF372" s="2"/>
      <c r="BG372" s="2"/>
      <c r="BH372" s="2"/>
      <c r="BI372" s="75"/>
      <c r="BJ372" s="88"/>
      <c r="BK372" s="2"/>
      <c r="BL372" s="111"/>
      <c r="BM372" s="115"/>
      <c r="BN372" s="111"/>
      <c r="BO372" s="111"/>
      <c r="BP372" s="111"/>
      <c r="BQ372" s="111"/>
      <c r="BR372" s="111"/>
      <c r="BS372" s="111"/>
      <c r="BT372" s="111"/>
      <c r="BU372" s="113"/>
      <c r="BV372" s="3"/>
      <c r="BW372" s="3"/>
      <c r="BX372" s="3"/>
      <c r="BY372" s="3"/>
      <c r="BZ372" s="3"/>
      <c r="CA372" s="3"/>
      <c r="CB372" s="3"/>
      <c r="CC372" s="3"/>
      <c r="CD372" s="3"/>
      <c r="CE372" s="3"/>
      <c r="CF372" s="3"/>
      <c r="CG372" s="3"/>
    </row>
    <row r="373" spans="1:85" ht="14.25" customHeight="1" thickTop="1" thickBot="1" x14ac:dyDescent="0.3">
      <c r="A373" s="2" t="s">
        <v>277</v>
      </c>
      <c r="B373" s="2" t="s">
        <v>549</v>
      </c>
      <c r="C373" s="2"/>
      <c r="D373" s="2"/>
      <c r="E373" s="2" t="s">
        <v>121</v>
      </c>
      <c r="F373" s="62" t="s">
        <v>289</v>
      </c>
      <c r="G373" s="2" t="s">
        <v>247</v>
      </c>
      <c r="H373" s="2" t="s">
        <v>248</v>
      </c>
      <c r="I373" s="2" t="s">
        <v>249</v>
      </c>
      <c r="J373" s="2" t="s">
        <v>152</v>
      </c>
      <c r="K373" s="2" t="s">
        <v>546</v>
      </c>
      <c r="L373" s="2"/>
      <c r="M373" s="136" t="s">
        <v>285</v>
      </c>
      <c r="N373" s="136" t="s">
        <v>253</v>
      </c>
      <c r="O373" s="137" t="s">
        <v>286</v>
      </c>
      <c r="P373" s="2" t="s">
        <v>31</v>
      </c>
      <c r="Q373" s="2">
        <v>7</v>
      </c>
      <c r="R373" s="2" t="s">
        <v>156</v>
      </c>
      <c r="S373" s="2" t="s">
        <v>48</v>
      </c>
      <c r="T373" s="2"/>
      <c r="U373" s="2">
        <v>4.2</v>
      </c>
      <c r="V373" s="2" t="s">
        <v>17</v>
      </c>
      <c r="W373" s="2">
        <f>VLOOKUP(V373,Tables!$M$4:$N$7,2,FALSE)</f>
        <v>1</v>
      </c>
      <c r="X373" s="2">
        <f t="shared" si="746"/>
        <v>4.2</v>
      </c>
      <c r="Y373" s="2"/>
      <c r="Z373" s="2" t="str">
        <f t="shared" si="747"/>
        <v>NOAEL</v>
      </c>
      <c r="AA373" s="2">
        <f>VLOOKUP(Z373,Tables!C$5:D$21,2,FALSE)</f>
        <v>1</v>
      </c>
      <c r="AB373" s="2">
        <f t="shared" si="748"/>
        <v>4.2</v>
      </c>
      <c r="AC373" s="2" t="str">
        <f t="shared" si="749"/>
        <v>Acute</v>
      </c>
      <c r="AD373" s="2">
        <f>VLOOKUP(AC373,Tables!C$24:D$25,2,FALSE)</f>
        <v>2</v>
      </c>
      <c r="AE373" s="2">
        <f t="shared" si="750"/>
        <v>2.1</v>
      </c>
      <c r="AF373" s="7"/>
      <c r="AG373" s="8" t="str">
        <f t="shared" si="751"/>
        <v>Pimephales promelas</v>
      </c>
      <c r="AH373" s="2" t="str">
        <f t="shared" si="752"/>
        <v>NOAEL</v>
      </c>
      <c r="AI373" s="2" t="str">
        <f t="shared" si="753"/>
        <v>Acute</v>
      </c>
      <c r="AJ373" s="2"/>
      <c r="AK373" s="2">
        <f>VLOOKUP(SUM(AA373,AD373),Tables!J$5:K$10,2,FALSE)</f>
        <v>3</v>
      </c>
      <c r="AL373" s="65" t="str">
        <f t="shared" si="754"/>
        <v>Reject</v>
      </c>
      <c r="AM373" s="3"/>
      <c r="AN373" s="2"/>
      <c r="AO373" s="2"/>
      <c r="AP373" s="2"/>
      <c r="AQ373" s="2"/>
      <c r="AR373" s="2"/>
      <c r="AS373" s="2"/>
      <c r="AT373" s="3"/>
      <c r="AU373" s="2"/>
      <c r="AV373" s="66" t="s">
        <v>120</v>
      </c>
      <c r="AW373" s="2"/>
      <c r="AX373" s="2"/>
      <c r="AY373" s="2"/>
      <c r="AZ373" s="2"/>
      <c r="BA373" s="67"/>
      <c r="BB373" s="2"/>
      <c r="BC373" s="2"/>
      <c r="BD373" s="2"/>
      <c r="BE373" s="2"/>
      <c r="BF373" s="2"/>
      <c r="BG373" s="2"/>
      <c r="BH373" s="2"/>
      <c r="BI373" s="88"/>
      <c r="BJ373" s="88"/>
      <c r="BK373" s="2"/>
      <c r="BL373" s="116"/>
      <c r="BM373" s="117"/>
      <c r="BN373" s="116"/>
      <c r="BO373" s="116"/>
      <c r="BP373" s="116"/>
      <c r="BQ373" s="116"/>
      <c r="BR373" s="116"/>
      <c r="BS373" s="116"/>
      <c r="BT373" s="111"/>
      <c r="BU373" s="113"/>
      <c r="BV373" s="3"/>
      <c r="BW373" s="3"/>
      <c r="BX373" s="3"/>
      <c r="BY373" s="3"/>
      <c r="BZ373" s="3"/>
      <c r="CA373" s="3"/>
      <c r="CB373" s="3"/>
      <c r="CC373" s="3"/>
      <c r="CD373" s="3"/>
      <c r="CE373" s="3"/>
      <c r="CF373" s="3"/>
      <c r="CG373" s="3"/>
    </row>
    <row r="374" spans="1:85" ht="14.25" customHeight="1" thickTop="1" thickBot="1" x14ac:dyDescent="0.3">
      <c r="A374" s="2">
        <v>647</v>
      </c>
      <c r="B374" s="2">
        <v>381</v>
      </c>
      <c r="C374" s="2"/>
      <c r="D374" s="2"/>
      <c r="E374" s="2" t="s">
        <v>121</v>
      </c>
      <c r="F374" s="62" t="s">
        <v>289</v>
      </c>
      <c r="G374" s="2" t="s">
        <v>247</v>
      </c>
      <c r="H374" s="2" t="s">
        <v>248</v>
      </c>
      <c r="I374" s="2" t="s">
        <v>249</v>
      </c>
      <c r="J374" s="2" t="s">
        <v>152</v>
      </c>
      <c r="K374" s="2" t="s">
        <v>164</v>
      </c>
      <c r="L374" s="2"/>
      <c r="M374" s="63" t="s">
        <v>253</v>
      </c>
      <c r="N374" s="63" t="s">
        <v>550</v>
      </c>
      <c r="O374" s="64" t="s">
        <v>253</v>
      </c>
      <c r="P374" s="2" t="s">
        <v>27</v>
      </c>
      <c r="Q374" s="2">
        <v>7</v>
      </c>
      <c r="R374" s="2" t="s">
        <v>156</v>
      </c>
      <c r="S374" s="2" t="s">
        <v>48</v>
      </c>
      <c r="T374" s="2"/>
      <c r="U374" s="2">
        <v>10</v>
      </c>
      <c r="V374" s="2" t="s">
        <v>17</v>
      </c>
      <c r="W374" s="2">
        <f>VLOOKUP(V374,Tables!$M$4:$N$7,2,FALSE)</f>
        <v>1</v>
      </c>
      <c r="X374" s="2">
        <f t="shared" si="746"/>
        <v>10</v>
      </c>
      <c r="Y374" s="2"/>
      <c r="Z374" s="2" t="str">
        <f t="shared" si="747"/>
        <v>NOEC</v>
      </c>
      <c r="AA374" s="2">
        <f>VLOOKUP(Z374,Tables!C$5:D$21,2,FALSE)</f>
        <v>1</v>
      </c>
      <c r="AB374" s="2">
        <f t="shared" si="748"/>
        <v>10</v>
      </c>
      <c r="AC374" s="2" t="str">
        <f t="shared" si="749"/>
        <v>Acute</v>
      </c>
      <c r="AD374" s="2">
        <f>VLOOKUP(AC374,Tables!C$24:D$25,2,FALSE)</f>
        <v>2</v>
      </c>
      <c r="AE374" s="2">
        <f t="shared" si="750"/>
        <v>5</v>
      </c>
      <c r="AF374" s="7"/>
      <c r="AG374" s="8" t="str">
        <f t="shared" si="751"/>
        <v>Pimephales promelas</v>
      </c>
      <c r="AH374" s="2" t="str">
        <f t="shared" si="752"/>
        <v>NOEC</v>
      </c>
      <c r="AI374" s="2" t="str">
        <f t="shared" si="753"/>
        <v>Acute</v>
      </c>
      <c r="AJ374" s="2"/>
      <c r="AK374" s="2">
        <f>VLOOKUP(SUM(AA374,AD374),Tables!J$5:K$10,2,FALSE)</f>
        <v>3</v>
      </c>
      <c r="AL374" s="65" t="str">
        <f t="shared" si="754"/>
        <v>Reject</v>
      </c>
      <c r="AM374" s="2"/>
      <c r="AN374" s="2"/>
      <c r="AO374" s="2"/>
      <c r="AP374" s="2"/>
      <c r="AQ374" s="2"/>
      <c r="AR374" s="2"/>
      <c r="AS374" s="2"/>
      <c r="AT374" s="2"/>
      <c r="AU374" s="2"/>
      <c r="AV374" s="66" t="s">
        <v>120</v>
      </c>
      <c r="AW374" s="2"/>
      <c r="AX374" s="2"/>
      <c r="AY374" s="2"/>
      <c r="AZ374" s="2"/>
      <c r="BA374" s="67"/>
      <c r="BB374" s="2"/>
      <c r="BC374" s="2"/>
      <c r="BD374" s="2"/>
      <c r="BE374" s="2"/>
      <c r="BF374" s="2"/>
      <c r="BG374" s="2"/>
      <c r="BH374" s="2"/>
      <c r="BI374" s="88"/>
      <c r="BJ374" s="88"/>
      <c r="BK374" s="2"/>
      <c r="BL374" s="116"/>
      <c r="BM374" s="117"/>
      <c r="BN374" s="116"/>
      <c r="BO374" s="116"/>
      <c r="BP374" s="116"/>
      <c r="BQ374" s="116"/>
      <c r="BR374" s="116"/>
      <c r="BS374" s="116"/>
      <c r="BT374" s="111"/>
      <c r="BU374" s="113"/>
      <c r="BV374" s="3"/>
      <c r="BW374" s="3"/>
      <c r="BX374" s="3"/>
      <c r="BY374" s="3"/>
      <c r="BZ374" s="3"/>
      <c r="CA374" s="3"/>
      <c r="CB374" s="3"/>
      <c r="CC374" s="3"/>
      <c r="CD374" s="3"/>
      <c r="CE374" s="3"/>
      <c r="CF374" s="3"/>
      <c r="CG374" s="3"/>
    </row>
    <row r="375" spans="1:85" ht="14.25" customHeight="1" thickTop="1" thickBot="1" x14ac:dyDescent="0.3">
      <c r="A375" s="7"/>
      <c r="B375" s="7"/>
      <c r="C375" s="7"/>
      <c r="D375" s="70"/>
      <c r="E375" s="7"/>
      <c r="F375" s="71"/>
      <c r="G375" s="7"/>
      <c r="H375" s="7"/>
      <c r="I375" s="7"/>
      <c r="J375" s="7"/>
      <c r="K375" s="7"/>
      <c r="L375" s="7"/>
      <c r="M375" s="72"/>
      <c r="N375" s="72"/>
      <c r="O375" s="7"/>
      <c r="P375" s="7"/>
      <c r="Q375" s="7"/>
      <c r="R375" s="7"/>
      <c r="S375" s="7"/>
      <c r="T375" s="73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4"/>
      <c r="AH375" s="7"/>
      <c r="AI375" s="7"/>
      <c r="AJ375" s="7"/>
      <c r="AK375" s="7"/>
      <c r="AL375" s="7"/>
      <c r="AM375" s="7"/>
      <c r="AN375" s="7"/>
      <c r="AO375" s="7"/>
      <c r="AP375" s="7"/>
      <c r="AQ375" s="7"/>
      <c r="AR375" s="7"/>
      <c r="AS375" s="7"/>
      <c r="AT375" s="7"/>
      <c r="AU375" s="7"/>
      <c r="AV375" s="72"/>
      <c r="AW375" s="75"/>
      <c r="AX375" s="75"/>
      <c r="AY375" s="75"/>
      <c r="AZ375" s="76"/>
      <c r="BA375" s="77"/>
      <c r="BB375" s="7"/>
      <c r="BC375" s="7"/>
      <c r="BD375" s="7"/>
      <c r="BE375" s="7"/>
      <c r="BF375" s="7"/>
      <c r="BG375" s="7"/>
      <c r="BH375" s="7"/>
      <c r="BI375" s="88"/>
      <c r="BJ375" s="75"/>
      <c r="BK375" s="2"/>
      <c r="BL375" s="116"/>
      <c r="BM375" s="117"/>
      <c r="BN375" s="116"/>
      <c r="BO375" s="116"/>
      <c r="BP375" s="116"/>
      <c r="BQ375" s="116"/>
      <c r="BR375" s="116"/>
      <c r="BS375" s="116"/>
      <c r="BT375" s="111"/>
      <c r="BU375" s="113"/>
      <c r="BV375" s="3"/>
      <c r="BW375" s="3"/>
      <c r="BX375" s="3"/>
      <c r="BY375" s="3"/>
      <c r="BZ375" s="3"/>
      <c r="CA375" s="3"/>
      <c r="CB375" s="3"/>
      <c r="CC375" s="3"/>
      <c r="CD375" s="3"/>
      <c r="CE375" s="3"/>
      <c r="CF375" s="3"/>
      <c r="CG375" s="3"/>
    </row>
    <row r="376" spans="1:85" ht="14.25" customHeight="1" thickTop="1" thickBot="1" x14ac:dyDescent="0.3">
      <c r="A376" s="2" t="s">
        <v>639</v>
      </c>
      <c r="B376" s="5" t="s">
        <v>640</v>
      </c>
      <c r="C376" s="2"/>
      <c r="D376" s="2"/>
      <c r="E376" s="2" t="s">
        <v>106</v>
      </c>
      <c r="F376" s="62" t="s">
        <v>645</v>
      </c>
      <c r="G376" s="2" t="s">
        <v>179</v>
      </c>
      <c r="H376" s="2" t="s">
        <v>197</v>
      </c>
      <c r="I376" s="2" t="s">
        <v>110</v>
      </c>
      <c r="J376" s="2" t="s">
        <v>111</v>
      </c>
      <c r="K376" s="2" t="s">
        <v>112</v>
      </c>
      <c r="L376" s="2"/>
      <c r="M376" s="63" t="s">
        <v>113</v>
      </c>
      <c r="N376" s="63" t="s">
        <v>114</v>
      </c>
      <c r="O376" s="64" t="s">
        <v>115</v>
      </c>
      <c r="P376" s="2" t="s">
        <v>38</v>
      </c>
      <c r="Q376" s="2">
        <v>72</v>
      </c>
      <c r="R376" s="2" t="s">
        <v>116</v>
      </c>
      <c r="S376" s="2" t="s">
        <v>47</v>
      </c>
      <c r="T376" s="2"/>
      <c r="U376" s="2">
        <v>17</v>
      </c>
      <c r="V376" s="2" t="s">
        <v>20</v>
      </c>
      <c r="W376" s="2">
        <f>VLOOKUP(V376,Tables!$M$4:$N$7,2,FALSE)</f>
        <v>1</v>
      </c>
      <c r="X376" s="2">
        <f>U376*W376</f>
        <v>17</v>
      </c>
      <c r="Y376" s="2"/>
      <c r="Z376" s="2" t="str">
        <f>P376</f>
        <v>EC50</v>
      </c>
      <c r="AA376" s="2">
        <f>VLOOKUP(Z376,Tables!C$5:D$21,2,FALSE)</f>
        <v>5</v>
      </c>
      <c r="AB376" s="2">
        <f>X376/AA376</f>
        <v>3.4</v>
      </c>
      <c r="AC376" s="2" t="str">
        <f>S376</f>
        <v>Chronic</v>
      </c>
      <c r="AD376" s="2">
        <f>VLOOKUP(AC376,Tables!C$24:D$25,2,FALSE)</f>
        <v>1</v>
      </c>
      <c r="AE376" s="2">
        <f>AB376/AD376</f>
        <v>3.4</v>
      </c>
      <c r="AF376" s="7"/>
      <c r="AG376" s="8" t="str">
        <f>F376</f>
        <v>Platymonas sp.</v>
      </c>
      <c r="AH376" s="2" t="str">
        <f>P376</f>
        <v>EC50</v>
      </c>
      <c r="AI376" s="2" t="str">
        <f>S376</f>
        <v>Chronic</v>
      </c>
      <c r="AJ376" s="2"/>
      <c r="AK376" s="2">
        <f>VLOOKUP(SUM(AA376,AD376),Tables!J$5:K$10,2,FALSE)</f>
        <v>2</v>
      </c>
      <c r="AL376" s="65" t="str">
        <f>IF(AK376=MIN($AK$376),"YES!!!","Reject")</f>
        <v>YES!!!</v>
      </c>
      <c r="AM376" s="3" t="str">
        <f>O376</f>
        <v>Biomass Yield, Growth Rate, AUC</v>
      </c>
      <c r="AN376" s="2" t="s">
        <v>118</v>
      </c>
      <c r="AO376" s="2" t="str">
        <f>CONCATENATE(Q376," ",R376)</f>
        <v>72 Hour</v>
      </c>
      <c r="AP376" s="2" t="s">
        <v>119</v>
      </c>
      <c r="AQ376" s="2"/>
      <c r="AR376" s="2">
        <f>AE376</f>
        <v>3.4</v>
      </c>
      <c r="AS376" s="2">
        <f>GEOMEAN(AR376)</f>
        <v>3.4</v>
      </c>
      <c r="AT376" s="3">
        <f t="shared" ref="AT376" si="759">MIN(AS376)</f>
        <v>3.4</v>
      </c>
      <c r="AU376" s="3">
        <f t="shared" ref="AU376" si="760">MIN(AT376)</f>
        <v>3.4</v>
      </c>
      <c r="AV376" s="66" t="s">
        <v>120</v>
      </c>
      <c r="AW376" s="2"/>
      <c r="AX376" s="2"/>
      <c r="AY376" s="2"/>
      <c r="AZ376" s="2" t="str">
        <f>I376</f>
        <v>Microalgae</v>
      </c>
      <c r="BA376" s="67" t="str">
        <f t="shared" ref="BA376" si="761">F376</f>
        <v>Platymonas sp.</v>
      </c>
      <c r="BB376" s="2" t="str">
        <f t="shared" ref="BB376" si="762">G376</f>
        <v>Chlorophyta</v>
      </c>
      <c r="BC376" s="2" t="str">
        <f t="shared" ref="BC376" si="763">H376</f>
        <v>Chlorophyceae</v>
      </c>
      <c r="BD376" s="2" t="str">
        <f>J376</f>
        <v>Phototroph</v>
      </c>
      <c r="BE376" s="2">
        <f>AK376</f>
        <v>2</v>
      </c>
      <c r="BF376" s="69">
        <f>AU376</f>
        <v>3.4</v>
      </c>
      <c r="BG376" s="66" t="s">
        <v>120</v>
      </c>
      <c r="BH376" s="66" t="s">
        <v>120</v>
      </c>
      <c r="BI376" s="88"/>
      <c r="BJ376" s="2"/>
      <c r="BK376" s="2"/>
      <c r="BL376" s="116"/>
      <c r="BM376" s="117"/>
      <c r="BN376" s="116"/>
      <c r="BO376" s="116"/>
      <c r="BP376" s="116"/>
      <c r="BQ376" s="116"/>
      <c r="BR376" s="116"/>
      <c r="BS376" s="116"/>
      <c r="BT376" s="111"/>
      <c r="BU376" s="113"/>
      <c r="BV376" s="3"/>
      <c r="BW376" s="3"/>
      <c r="BX376" s="3"/>
      <c r="BY376" s="3"/>
      <c r="BZ376" s="3"/>
      <c r="CA376" s="3"/>
      <c r="CB376" s="3"/>
      <c r="CC376" s="3"/>
      <c r="CD376" s="3"/>
      <c r="CE376" s="3"/>
      <c r="CF376" s="3"/>
      <c r="CG376" s="3"/>
    </row>
    <row r="377" spans="1:85" ht="14.25" customHeight="1" thickTop="1" thickBot="1" x14ac:dyDescent="0.3">
      <c r="A377" s="7"/>
      <c r="B377" s="7"/>
      <c r="C377" s="7"/>
      <c r="D377" s="70"/>
      <c r="E377" s="7"/>
      <c r="F377" s="71"/>
      <c r="G377" s="7"/>
      <c r="H377" s="7"/>
      <c r="I377" s="7"/>
      <c r="J377" s="7"/>
      <c r="K377" s="7"/>
      <c r="L377" s="7"/>
      <c r="M377" s="72"/>
      <c r="N377" s="72"/>
      <c r="O377" s="7"/>
      <c r="P377" s="7"/>
      <c r="Q377" s="7"/>
      <c r="R377" s="7"/>
      <c r="S377" s="7"/>
      <c r="T377" s="73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4"/>
      <c r="AH377" s="7"/>
      <c r="AI377" s="7"/>
      <c r="AJ377" s="7"/>
      <c r="AK377" s="7"/>
      <c r="AL377" s="7"/>
      <c r="AM377" s="7"/>
      <c r="AN377" s="7"/>
      <c r="AO377" s="7"/>
      <c r="AP377" s="7"/>
      <c r="AQ377" s="7"/>
      <c r="AR377" s="7"/>
      <c r="AS377" s="7"/>
      <c r="AT377" s="7"/>
      <c r="AU377" s="7"/>
      <c r="AV377" s="72"/>
      <c r="AW377" s="75"/>
      <c r="AX377" s="75"/>
      <c r="AY377" s="75"/>
      <c r="AZ377" s="76"/>
      <c r="BA377" s="77"/>
      <c r="BB377" s="7"/>
      <c r="BC377" s="7"/>
      <c r="BD377" s="7"/>
      <c r="BE377" s="7"/>
      <c r="BF377" s="7"/>
      <c r="BG377" s="7"/>
      <c r="BH377" s="7"/>
      <c r="BI377" s="88"/>
      <c r="BJ377" s="75"/>
      <c r="BK377" s="2"/>
      <c r="BL377" s="116"/>
      <c r="BM377" s="117"/>
      <c r="BN377" s="116"/>
      <c r="BO377" s="116"/>
      <c r="BP377" s="116"/>
      <c r="BQ377" s="116"/>
      <c r="BR377" s="116"/>
      <c r="BS377" s="116"/>
      <c r="BT377" s="111"/>
      <c r="BU377" s="113"/>
      <c r="BV377" s="3"/>
      <c r="BW377" s="3"/>
      <c r="BX377" s="3"/>
      <c r="BY377" s="3"/>
      <c r="BZ377" s="3"/>
      <c r="CA377" s="3"/>
      <c r="CB377" s="3"/>
      <c r="CC377" s="3"/>
      <c r="CD377" s="3"/>
      <c r="CE377" s="3"/>
      <c r="CF377" s="3"/>
      <c r="CG377" s="3"/>
    </row>
    <row r="378" spans="1:85" ht="14.25" customHeight="1" thickTop="1" thickBot="1" x14ac:dyDescent="0.3">
      <c r="A378" s="2">
        <v>676</v>
      </c>
      <c r="B378" s="2">
        <v>1232</v>
      </c>
      <c r="C378" s="2"/>
      <c r="D378" s="2"/>
      <c r="E378" s="2" t="s">
        <v>106</v>
      </c>
      <c r="F378" s="62" t="s">
        <v>332</v>
      </c>
      <c r="G378" s="2" t="s">
        <v>149</v>
      </c>
      <c r="H378" s="2" t="s">
        <v>150</v>
      </c>
      <c r="I378" s="2" t="s">
        <v>151</v>
      </c>
      <c r="J378" s="2" t="s">
        <v>152</v>
      </c>
      <c r="K378" s="2" t="s">
        <v>112</v>
      </c>
      <c r="L378" s="2"/>
      <c r="M378" s="63" t="s">
        <v>223</v>
      </c>
      <c r="N378" s="63" t="s">
        <v>263</v>
      </c>
      <c r="O378" s="64" t="s">
        <v>263</v>
      </c>
      <c r="P378" s="2" t="s">
        <v>27</v>
      </c>
      <c r="Q378" s="2">
        <v>4</v>
      </c>
      <c r="R378" s="2" t="s">
        <v>156</v>
      </c>
      <c r="S378" s="2" t="s">
        <v>48</v>
      </c>
      <c r="T378" s="2"/>
      <c r="U378" s="2">
        <v>1</v>
      </c>
      <c r="V378" s="2" t="s">
        <v>17</v>
      </c>
      <c r="W378" s="2">
        <f>VLOOKUP(V378,Tables!$M$4:$N$7,2,FALSE)</f>
        <v>1</v>
      </c>
      <c r="X378" s="2">
        <f t="shared" ref="X378:X381" si="764">U378*W378</f>
        <v>1</v>
      </c>
      <c r="Y378" s="2"/>
      <c r="Z378" s="2" t="str">
        <f t="shared" ref="Z378:Z381" si="765">P378</f>
        <v>NOEC</v>
      </c>
      <c r="AA378" s="2">
        <f>VLOOKUP(Z378,Tables!C$5:D$21,2,FALSE)</f>
        <v>1</v>
      </c>
      <c r="AB378" s="2">
        <f t="shared" ref="AB378:AB381" si="766">X378/AA378</f>
        <v>1</v>
      </c>
      <c r="AC378" s="2" t="str">
        <f t="shared" ref="AC378:AC381" si="767">S378</f>
        <v>Acute</v>
      </c>
      <c r="AD378" s="2">
        <f>VLOOKUP(AC378,Tables!C$24:D$25,2,FALSE)</f>
        <v>2</v>
      </c>
      <c r="AE378" s="2">
        <f t="shared" ref="AE378:AE381" si="768">AB378/AD378</f>
        <v>0.5</v>
      </c>
      <c r="AF378" s="7"/>
      <c r="AG378" s="8" t="str">
        <f t="shared" ref="AG378:AG381" si="769">F378</f>
        <v>Pocillopora damicornis</v>
      </c>
      <c r="AH378" s="2" t="str">
        <f t="shared" ref="AH378:AH381" si="770">P378</f>
        <v>NOEC</v>
      </c>
      <c r="AI378" s="2" t="str">
        <f t="shared" ref="AI378:AI381" si="771">S378</f>
        <v>Acute</v>
      </c>
      <c r="AJ378" s="2"/>
      <c r="AK378" s="2">
        <f>VLOOKUP(SUM(AA378,AD378),Tables!J$5:K$10,2,FALSE)</f>
        <v>3</v>
      </c>
      <c r="AL378" s="65" t="str">
        <f t="shared" ref="AL378:AL381" si="772">IF(AK378=MIN($AK$378:$AK$381),"YES!!!","Reject")</f>
        <v>Reject</v>
      </c>
      <c r="AM378" s="3" t="str">
        <f>O378</f>
        <v>Abundance</v>
      </c>
      <c r="AN378" s="2" t="s">
        <v>118</v>
      </c>
      <c r="AO378" s="2" t="str">
        <f>CONCATENATE(Q378," ",R378)</f>
        <v>4 Day</v>
      </c>
      <c r="AP378" s="2" t="s">
        <v>119</v>
      </c>
      <c r="AQ378" s="2"/>
      <c r="AR378" s="2">
        <f>AE378</f>
        <v>0.5</v>
      </c>
      <c r="AS378" s="69">
        <f>GEOMEAN(AR378)</f>
        <v>0.5</v>
      </c>
      <c r="AT378" s="80">
        <f>MIN(AS378)</f>
        <v>0.5</v>
      </c>
      <c r="AU378" s="69">
        <f>MIN(AT378,AT380)</f>
        <v>0.5</v>
      </c>
      <c r="AV378" s="66" t="s">
        <v>120</v>
      </c>
      <c r="AW378" s="2"/>
      <c r="AX378" s="2"/>
      <c r="AY378" s="2"/>
      <c r="AZ378" s="2" t="str">
        <f>I378</f>
        <v>Coral</v>
      </c>
      <c r="BA378" s="67" t="str">
        <f t="shared" ref="BA378:BC378" si="773">F378</f>
        <v>Pocillopora damicornis</v>
      </c>
      <c r="BB378" s="2" t="str">
        <f t="shared" si="773"/>
        <v>Cnidaria</v>
      </c>
      <c r="BC378" s="2" t="str">
        <f t="shared" si="773"/>
        <v>Anthozoa</v>
      </c>
      <c r="BD378" s="2" t="str">
        <f>J378</f>
        <v>Heterotroph</v>
      </c>
      <c r="BE378" s="2">
        <f>AK378</f>
        <v>3</v>
      </c>
      <c r="BF378" s="69">
        <f>AU378</f>
        <v>0.5</v>
      </c>
      <c r="BG378" s="66" t="s">
        <v>120</v>
      </c>
      <c r="BH378" s="66" t="s">
        <v>120</v>
      </c>
      <c r="BI378" s="75"/>
      <c r="BJ378" s="69"/>
      <c r="BK378" s="2"/>
      <c r="BL378" s="116"/>
      <c r="BM378" s="117"/>
      <c r="BN378" s="116"/>
      <c r="BO378" s="116"/>
      <c r="BP378" s="116"/>
      <c r="BQ378" s="116"/>
      <c r="BR378" s="116"/>
      <c r="BS378" s="116"/>
      <c r="BT378" s="111"/>
      <c r="BU378" s="113"/>
      <c r="BV378" s="3"/>
      <c r="BW378" s="3"/>
      <c r="BX378" s="3"/>
      <c r="BY378" s="3"/>
      <c r="BZ378" s="3"/>
      <c r="CA378" s="3"/>
      <c r="CB378" s="3"/>
      <c r="CC378" s="3"/>
      <c r="CD378" s="3"/>
      <c r="CE378" s="3"/>
      <c r="CF378" s="3"/>
      <c r="CG378" s="3"/>
    </row>
    <row r="379" spans="1:85" ht="14.25" customHeight="1" thickTop="1" thickBot="1" x14ac:dyDescent="0.3">
      <c r="A379" s="2">
        <v>676</v>
      </c>
      <c r="B379" s="2">
        <v>1234</v>
      </c>
      <c r="C379" s="2"/>
      <c r="D379" s="100" t="s">
        <v>147</v>
      </c>
      <c r="E379" s="2" t="s">
        <v>106</v>
      </c>
      <c r="F379" s="62" t="s">
        <v>332</v>
      </c>
      <c r="G379" s="2" t="s">
        <v>149</v>
      </c>
      <c r="H379" s="2" t="s">
        <v>150</v>
      </c>
      <c r="I379" s="2" t="s">
        <v>151</v>
      </c>
      <c r="J379" s="2" t="s">
        <v>152</v>
      </c>
      <c r="K379" s="2" t="s">
        <v>112</v>
      </c>
      <c r="L379" s="2"/>
      <c r="M379" s="82" t="s">
        <v>153</v>
      </c>
      <c r="N379" s="82" t="s">
        <v>154</v>
      </c>
      <c r="O379" s="83" t="s">
        <v>155</v>
      </c>
      <c r="P379" s="84" t="s">
        <v>27</v>
      </c>
      <c r="Q379" s="84">
        <v>4</v>
      </c>
      <c r="R379" s="84" t="s">
        <v>156</v>
      </c>
      <c r="S379" s="84" t="s">
        <v>48</v>
      </c>
      <c r="T379" s="2"/>
      <c r="U379" s="84">
        <v>0.1</v>
      </c>
      <c r="V379" s="84" t="s">
        <v>17</v>
      </c>
      <c r="W379" s="84">
        <f>VLOOKUP(V379,Tables!$M$4:$N$7,2,FALSE)</f>
        <v>1</v>
      </c>
      <c r="X379" s="84">
        <f t="shared" si="764"/>
        <v>0.1</v>
      </c>
      <c r="Y379" s="84"/>
      <c r="Z379" s="84" t="str">
        <f t="shared" si="765"/>
        <v>NOEC</v>
      </c>
      <c r="AA379" s="84">
        <f>VLOOKUP(Z379,Tables!C$5:D$21,2,FALSE)</f>
        <v>1</v>
      </c>
      <c r="AB379" s="84">
        <f t="shared" si="766"/>
        <v>0.1</v>
      </c>
      <c r="AC379" s="84" t="str">
        <f t="shared" si="767"/>
        <v>Acute</v>
      </c>
      <c r="AD379" s="84">
        <f>VLOOKUP(AC379,Tables!C$24:D$25,2,FALSE)</f>
        <v>2</v>
      </c>
      <c r="AE379" s="84">
        <f t="shared" si="768"/>
        <v>0.05</v>
      </c>
      <c r="AF379" s="101"/>
      <c r="AG379" s="85" t="str">
        <f t="shared" si="769"/>
        <v>Pocillopora damicornis</v>
      </c>
      <c r="AH379" s="84" t="str">
        <f t="shared" si="770"/>
        <v>NOEC</v>
      </c>
      <c r="AI379" s="84" t="str">
        <f t="shared" si="771"/>
        <v>Acute</v>
      </c>
      <c r="AJ379" s="84"/>
      <c r="AK379" s="84">
        <f>VLOOKUP(SUM(AA379,AD379),Tables!J$5:K$10,2,FALSE)</f>
        <v>3</v>
      </c>
      <c r="AL379" s="86" t="str">
        <f t="shared" si="772"/>
        <v>Reject</v>
      </c>
      <c r="AM379" s="84"/>
      <c r="AN379" s="84"/>
      <c r="AO379" s="84"/>
      <c r="AP379" s="84"/>
      <c r="AQ379" s="84"/>
      <c r="AR379" s="84"/>
      <c r="AS379" s="84"/>
      <c r="AT379" s="84"/>
      <c r="AU379" s="84"/>
      <c r="AV379" s="66" t="s">
        <v>120</v>
      </c>
      <c r="AW379" s="2"/>
      <c r="AX379" s="2"/>
      <c r="AY379" s="2"/>
      <c r="AZ379" s="84"/>
      <c r="BA379" s="87"/>
      <c r="BB379" s="84"/>
      <c r="BC379" s="84"/>
      <c r="BD379" s="84"/>
      <c r="BE379" s="84"/>
      <c r="BF379" s="84"/>
      <c r="BG379" s="84"/>
      <c r="BH379" s="84"/>
      <c r="BI379" s="2"/>
      <c r="BJ379" s="2"/>
      <c r="BK379" s="2"/>
      <c r="BL379" s="111"/>
      <c r="BM379" s="115"/>
      <c r="BN379" s="111"/>
      <c r="BO379" s="111"/>
      <c r="BP379" s="111"/>
      <c r="BQ379" s="111"/>
      <c r="BR379" s="111"/>
      <c r="BS379" s="111"/>
      <c r="BT379" s="111"/>
      <c r="BU379" s="113"/>
      <c r="BV379" s="3"/>
      <c r="BW379" s="3"/>
      <c r="BX379" s="3"/>
      <c r="BY379" s="3"/>
      <c r="BZ379" s="3"/>
      <c r="CA379" s="3"/>
      <c r="CB379" s="3"/>
      <c r="CC379" s="3"/>
      <c r="CD379" s="3"/>
      <c r="CE379" s="3"/>
      <c r="CF379" s="3"/>
      <c r="CG379" s="3"/>
    </row>
    <row r="380" spans="1:85" ht="14.25" customHeight="1" thickTop="1" thickBot="1" x14ac:dyDescent="0.3">
      <c r="A380" s="2">
        <v>676</v>
      </c>
      <c r="B380" s="2">
        <v>1238</v>
      </c>
      <c r="C380" s="2"/>
      <c r="D380" s="2"/>
      <c r="E380" s="2" t="s">
        <v>106</v>
      </c>
      <c r="F380" s="62" t="s">
        <v>332</v>
      </c>
      <c r="G380" s="2" t="s">
        <v>149</v>
      </c>
      <c r="H380" s="2" t="s">
        <v>150</v>
      </c>
      <c r="I380" s="2" t="s">
        <v>151</v>
      </c>
      <c r="J380" s="2" t="s">
        <v>152</v>
      </c>
      <c r="K380" s="2" t="s">
        <v>164</v>
      </c>
      <c r="L380" s="2"/>
      <c r="M380" s="63" t="s">
        <v>190</v>
      </c>
      <c r="N380" s="63" t="s">
        <v>551</v>
      </c>
      <c r="O380" s="64" t="s">
        <v>552</v>
      </c>
      <c r="P380" s="2" t="s">
        <v>27</v>
      </c>
      <c r="Q380" s="2">
        <v>4</v>
      </c>
      <c r="R380" s="2" t="s">
        <v>156</v>
      </c>
      <c r="S380" s="2" t="s">
        <v>48</v>
      </c>
      <c r="T380" s="2"/>
      <c r="U380" s="2">
        <v>1000</v>
      </c>
      <c r="V380" s="2" t="s">
        <v>17</v>
      </c>
      <c r="W380" s="2">
        <f>VLOOKUP(V380,Tables!$M$4:$N$7,2,FALSE)</f>
        <v>1</v>
      </c>
      <c r="X380" s="2">
        <f t="shared" si="764"/>
        <v>1000</v>
      </c>
      <c r="Y380" s="2"/>
      <c r="Z380" s="2" t="str">
        <f t="shared" si="765"/>
        <v>NOEC</v>
      </c>
      <c r="AA380" s="2">
        <f>VLOOKUP(Z380,Tables!C$5:D$21,2,FALSE)</f>
        <v>1</v>
      </c>
      <c r="AB380" s="2">
        <f t="shared" si="766"/>
        <v>1000</v>
      </c>
      <c r="AC380" s="2" t="str">
        <f t="shared" si="767"/>
        <v>Acute</v>
      </c>
      <c r="AD380" s="2">
        <f>VLOOKUP(AC380,Tables!C$24:D$25,2,FALSE)</f>
        <v>2</v>
      </c>
      <c r="AE380" s="2">
        <f t="shared" si="768"/>
        <v>500</v>
      </c>
      <c r="AF380" s="7"/>
      <c r="AG380" s="8" t="str">
        <f t="shared" si="769"/>
        <v>Pocillopora damicornis</v>
      </c>
      <c r="AH380" s="2" t="str">
        <f t="shared" si="770"/>
        <v>NOEC</v>
      </c>
      <c r="AI380" s="2" t="str">
        <f t="shared" si="771"/>
        <v>Acute</v>
      </c>
      <c r="AJ380" s="2"/>
      <c r="AK380" s="2">
        <f>VLOOKUP(SUM(AA380,AD380),Tables!J$5:K$10,2,FALSE)</f>
        <v>3</v>
      </c>
      <c r="AL380" s="65" t="str">
        <f t="shared" si="772"/>
        <v>Reject</v>
      </c>
      <c r="AM380" s="3" t="str">
        <f>O380</f>
        <v>Larval Survival</v>
      </c>
      <c r="AN380" s="2" t="s">
        <v>170</v>
      </c>
      <c r="AO380" s="2" t="str">
        <f>CONCATENATE(Q380," ",R380)</f>
        <v>4 Day</v>
      </c>
      <c r="AP380" s="2" t="s">
        <v>171</v>
      </c>
      <c r="AQ380" s="2"/>
      <c r="AR380" s="2">
        <f>AE380</f>
        <v>500</v>
      </c>
      <c r="AS380" s="69">
        <f>GEOMEAN(AR380)</f>
        <v>500</v>
      </c>
      <c r="AT380" s="80">
        <f>MIN(AS380)</f>
        <v>500</v>
      </c>
      <c r="AU380" s="2"/>
      <c r="AV380" s="66" t="s">
        <v>120</v>
      </c>
      <c r="AW380" s="2"/>
      <c r="AX380" s="2"/>
      <c r="AY380" s="2"/>
      <c r="AZ380" s="2"/>
      <c r="BA380" s="67"/>
      <c r="BB380" s="2"/>
      <c r="BC380" s="2"/>
      <c r="BD380" s="2"/>
      <c r="BE380" s="2"/>
      <c r="BF380" s="2"/>
      <c r="BG380" s="2"/>
      <c r="BH380" s="2"/>
      <c r="BI380" s="75"/>
      <c r="BJ380" s="2"/>
      <c r="BK380" s="2"/>
      <c r="BL380" s="116"/>
      <c r="BM380" s="117"/>
      <c r="BN380" s="116"/>
      <c r="BO380" s="116"/>
      <c r="BP380" s="116"/>
      <c r="BQ380" s="116"/>
      <c r="BR380" s="116"/>
      <c r="BS380" s="116"/>
      <c r="BT380" s="111"/>
      <c r="BU380" s="113"/>
      <c r="BV380" s="3"/>
      <c r="BW380" s="3"/>
      <c r="BX380" s="3"/>
      <c r="BY380" s="3"/>
      <c r="BZ380" s="3"/>
      <c r="CA380" s="3"/>
      <c r="CB380" s="3"/>
      <c r="CC380" s="3"/>
      <c r="CD380" s="3"/>
      <c r="CE380" s="3"/>
      <c r="CF380" s="3"/>
      <c r="CG380" s="3"/>
    </row>
    <row r="381" spans="1:85" ht="14.25" customHeight="1" thickTop="1" thickBot="1" x14ac:dyDescent="0.3">
      <c r="A381" s="2">
        <v>679</v>
      </c>
      <c r="B381" s="2">
        <v>1254</v>
      </c>
      <c r="C381" s="2"/>
      <c r="D381" s="100" t="s">
        <v>147</v>
      </c>
      <c r="E381" s="2" t="s">
        <v>106</v>
      </c>
      <c r="F381" s="62" t="s">
        <v>332</v>
      </c>
      <c r="G381" s="2" t="s">
        <v>149</v>
      </c>
      <c r="H381" s="2" t="s">
        <v>150</v>
      </c>
      <c r="I381" s="2" t="s">
        <v>151</v>
      </c>
      <c r="J381" s="2" t="s">
        <v>152</v>
      </c>
      <c r="K381" s="2" t="s">
        <v>112</v>
      </c>
      <c r="L381" s="2"/>
      <c r="M381" s="82" t="s">
        <v>153</v>
      </c>
      <c r="N381" s="82" t="s">
        <v>176</v>
      </c>
      <c r="O381" s="83" t="s">
        <v>176</v>
      </c>
      <c r="P381" s="84" t="s">
        <v>33</v>
      </c>
      <c r="Q381" s="84">
        <v>67</v>
      </c>
      <c r="R381" s="84" t="s">
        <v>156</v>
      </c>
      <c r="S381" s="84" t="s">
        <v>47</v>
      </c>
      <c r="T381" s="2"/>
      <c r="U381" s="84">
        <v>0.91</v>
      </c>
      <c r="V381" s="84" t="s">
        <v>17</v>
      </c>
      <c r="W381" s="84">
        <f>VLOOKUP(V381,Tables!$M$4:$N$7,2,FALSE)</f>
        <v>1</v>
      </c>
      <c r="X381" s="126">
        <f t="shared" si="764"/>
        <v>0.91</v>
      </c>
      <c r="Y381" s="84"/>
      <c r="Z381" s="84" t="str">
        <f t="shared" si="765"/>
        <v>LOEC</v>
      </c>
      <c r="AA381" s="84">
        <f>VLOOKUP(Z381,Tables!C$5:D$21,2,FALSE)</f>
        <v>2.5</v>
      </c>
      <c r="AB381" s="84">
        <f t="shared" si="766"/>
        <v>0.36399999999999999</v>
      </c>
      <c r="AC381" s="84" t="str">
        <f t="shared" si="767"/>
        <v>Chronic</v>
      </c>
      <c r="AD381" s="84">
        <f>VLOOKUP(AC381,Tables!C$24:D$25,2,FALSE)</f>
        <v>1</v>
      </c>
      <c r="AE381" s="84">
        <f t="shared" si="768"/>
        <v>0.36399999999999999</v>
      </c>
      <c r="AF381" s="101"/>
      <c r="AG381" s="85" t="str">
        <f t="shared" si="769"/>
        <v>Pocillopora damicornis</v>
      </c>
      <c r="AH381" s="84" t="str">
        <f t="shared" si="770"/>
        <v>LOEC</v>
      </c>
      <c r="AI381" s="84" t="str">
        <f t="shared" si="771"/>
        <v>Chronic</v>
      </c>
      <c r="AJ381" s="84"/>
      <c r="AK381" s="84">
        <f>VLOOKUP(SUM(AA381,AD381),Tables!J$5:K$10,2,FALSE)</f>
        <v>2</v>
      </c>
      <c r="AL381" s="86" t="str">
        <f t="shared" si="772"/>
        <v>YES!!!</v>
      </c>
      <c r="AM381" s="86"/>
      <c r="AN381" s="84"/>
      <c r="AO381" s="84"/>
      <c r="AP381" s="84"/>
      <c r="AQ381" s="84"/>
      <c r="AR381" s="84"/>
      <c r="AS381" s="84"/>
      <c r="AT381" s="86"/>
      <c r="AU381" s="86"/>
      <c r="AV381" s="66" t="s">
        <v>120</v>
      </c>
      <c r="AW381" s="2"/>
      <c r="AX381" s="2"/>
      <c r="AY381" s="2"/>
      <c r="AZ381" s="84"/>
      <c r="BA381" s="87"/>
      <c r="BB381" s="84"/>
      <c r="BC381" s="84"/>
      <c r="BD381" s="84"/>
      <c r="BE381" s="84"/>
      <c r="BF381" s="94"/>
      <c r="BG381" s="84"/>
      <c r="BH381" s="84"/>
      <c r="BI381" s="69"/>
      <c r="BJ381" s="2"/>
      <c r="BK381" s="2"/>
      <c r="BL381" s="111"/>
      <c r="BM381" s="115"/>
      <c r="BN381" s="111"/>
      <c r="BO381" s="111"/>
      <c r="BP381" s="111"/>
      <c r="BQ381" s="111"/>
      <c r="BR381" s="111"/>
      <c r="BS381" s="111"/>
      <c r="BT381" s="111"/>
      <c r="BU381" s="113"/>
      <c r="BV381" s="3"/>
      <c r="BW381" s="3"/>
      <c r="BX381" s="3"/>
      <c r="BY381" s="3"/>
      <c r="BZ381" s="3"/>
      <c r="CA381" s="3"/>
      <c r="CB381" s="3"/>
      <c r="CC381" s="3"/>
      <c r="CD381" s="3"/>
      <c r="CE381" s="3"/>
      <c r="CF381" s="3"/>
      <c r="CG381" s="3"/>
    </row>
    <row r="382" spans="1:85" ht="14.25" customHeight="1" thickTop="1" thickBot="1" x14ac:dyDescent="0.3">
      <c r="A382" s="7"/>
      <c r="B382" s="7"/>
      <c r="C382" s="7"/>
      <c r="D382" s="70"/>
      <c r="E382" s="7"/>
      <c r="F382" s="71"/>
      <c r="G382" s="7"/>
      <c r="H382" s="7"/>
      <c r="I382" s="7"/>
      <c r="J382" s="7"/>
      <c r="K382" s="7"/>
      <c r="L382" s="7"/>
      <c r="M382" s="72"/>
      <c r="N382" s="72"/>
      <c r="O382" s="7"/>
      <c r="P382" s="7"/>
      <c r="Q382" s="7"/>
      <c r="R382" s="7"/>
      <c r="S382" s="7"/>
      <c r="T382" s="73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4"/>
      <c r="AH382" s="7"/>
      <c r="AI382" s="7"/>
      <c r="AJ382" s="7"/>
      <c r="AK382" s="7"/>
      <c r="AL382" s="7"/>
      <c r="AM382" s="7"/>
      <c r="AN382" s="7"/>
      <c r="AO382" s="7"/>
      <c r="AP382" s="7"/>
      <c r="AQ382" s="7"/>
      <c r="AR382" s="7"/>
      <c r="AS382" s="7"/>
      <c r="AT382" s="7"/>
      <c r="AU382" s="7"/>
      <c r="AV382" s="72"/>
      <c r="AW382" s="75"/>
      <c r="AX382" s="75"/>
      <c r="AY382" s="75"/>
      <c r="AZ382" s="76"/>
      <c r="BA382" s="77"/>
      <c r="BB382" s="7"/>
      <c r="BC382" s="7"/>
      <c r="BD382" s="7"/>
      <c r="BE382" s="7"/>
      <c r="BF382" s="7"/>
      <c r="BG382" s="7"/>
      <c r="BH382" s="7"/>
      <c r="BI382" s="2"/>
      <c r="BJ382" s="2"/>
      <c r="BK382" s="2"/>
      <c r="BL382" s="116"/>
      <c r="BM382" s="117"/>
      <c r="BN382" s="116"/>
      <c r="BO382" s="116"/>
      <c r="BP382" s="116"/>
      <c r="BQ382" s="116"/>
      <c r="BR382" s="116"/>
      <c r="BS382" s="116"/>
      <c r="BT382" s="111"/>
      <c r="BU382" s="113"/>
      <c r="BV382" s="3"/>
      <c r="BW382" s="3"/>
      <c r="BX382" s="3"/>
      <c r="BY382" s="3"/>
      <c r="BZ382" s="3"/>
      <c r="CA382" s="3"/>
      <c r="CB382" s="3"/>
      <c r="CC382" s="3"/>
      <c r="CD382" s="3"/>
      <c r="CE382" s="3"/>
      <c r="CF382" s="3"/>
      <c r="CG382" s="3"/>
    </row>
    <row r="383" spans="1:85" ht="14.25" customHeight="1" thickTop="1" thickBot="1" x14ac:dyDescent="0.3">
      <c r="A383" s="2">
        <v>667</v>
      </c>
      <c r="B383" s="2">
        <v>1207</v>
      </c>
      <c r="C383" s="2"/>
      <c r="D383" s="78" t="s">
        <v>147</v>
      </c>
      <c r="E383" s="2" t="s">
        <v>106</v>
      </c>
      <c r="F383" s="62" t="s">
        <v>553</v>
      </c>
      <c r="G383" s="2" t="s">
        <v>149</v>
      </c>
      <c r="H383" s="2" t="s">
        <v>150</v>
      </c>
      <c r="I383" s="2" t="s">
        <v>151</v>
      </c>
      <c r="J383" s="2" t="s">
        <v>152</v>
      </c>
      <c r="K383" s="2" t="s">
        <v>112</v>
      </c>
      <c r="L383" s="2"/>
      <c r="M383" s="82" t="s">
        <v>153</v>
      </c>
      <c r="N383" s="82" t="s">
        <v>154</v>
      </c>
      <c r="O383" s="83" t="s">
        <v>155</v>
      </c>
      <c r="P383" s="84" t="s">
        <v>37</v>
      </c>
      <c r="Q383" s="84">
        <v>0.42</v>
      </c>
      <c r="R383" s="84" t="s">
        <v>156</v>
      </c>
      <c r="S383" s="84" t="s">
        <v>48</v>
      </c>
      <c r="T383" s="2"/>
      <c r="U383" s="84">
        <v>1.6</v>
      </c>
      <c r="V383" s="84" t="s">
        <v>17</v>
      </c>
      <c r="W383" s="84">
        <f>VLOOKUP(V383,Tables!$M$4:$N$7,2,FALSE)</f>
        <v>1</v>
      </c>
      <c r="X383" s="84">
        <f t="shared" ref="X383:X385" si="774">U383*W383</f>
        <v>1.6</v>
      </c>
      <c r="Y383" s="84"/>
      <c r="Z383" s="84" t="str">
        <f t="shared" ref="Z383:Z385" si="775">P383</f>
        <v>EC25</v>
      </c>
      <c r="AA383" s="84">
        <f>VLOOKUP(Z383,Tables!C$5:D$21,2,FALSE)</f>
        <v>2.5</v>
      </c>
      <c r="AB383" s="84">
        <f t="shared" ref="AB383:AB385" si="776">X383/AA383</f>
        <v>0.64</v>
      </c>
      <c r="AC383" s="84" t="str">
        <f t="shared" ref="AC383:AC385" si="777">S383</f>
        <v>Acute</v>
      </c>
      <c r="AD383" s="84">
        <f>VLOOKUP(AC383,Tables!C$24:D$25,2,FALSE)</f>
        <v>2</v>
      </c>
      <c r="AE383" s="84">
        <f t="shared" ref="AE383:AE385" si="778">AB383/AD383</f>
        <v>0.32</v>
      </c>
      <c r="AF383" s="101"/>
      <c r="AG383" s="85" t="str">
        <f t="shared" ref="AG383:AG385" si="779">F383</f>
        <v>Porites cylindrica</v>
      </c>
      <c r="AH383" s="84" t="str">
        <f t="shared" ref="AH383:AH385" si="780">P383</f>
        <v>EC25</v>
      </c>
      <c r="AI383" s="84" t="str">
        <f t="shared" ref="AI383:AI385" si="781">S383</f>
        <v>Acute</v>
      </c>
      <c r="AJ383" s="84"/>
      <c r="AK383" s="84">
        <f>VLOOKUP(SUM(AA383,AD383),Tables!J$5:K$10,2,FALSE)</f>
        <v>4</v>
      </c>
      <c r="AL383" s="86" t="str">
        <f t="shared" ref="AL383:AL385" si="782">IF(AK383=MIN($AK$383:$AK$385),"YES!!!","Reject")</f>
        <v>Reject</v>
      </c>
      <c r="AM383" s="86"/>
      <c r="AN383" s="84"/>
      <c r="AO383" s="84"/>
      <c r="AP383" s="84"/>
      <c r="AQ383" s="84"/>
      <c r="AR383" s="84"/>
      <c r="AS383" s="84"/>
      <c r="AT383" s="86"/>
      <c r="AU383" s="86"/>
      <c r="AV383" s="66" t="s">
        <v>120</v>
      </c>
      <c r="AW383" s="2"/>
      <c r="AX383" s="2"/>
      <c r="AY383" s="2"/>
      <c r="AZ383" s="84"/>
      <c r="BA383" s="87"/>
      <c r="BB383" s="84"/>
      <c r="BC383" s="84"/>
      <c r="BD383" s="84"/>
      <c r="BE383" s="84"/>
      <c r="BF383" s="84"/>
      <c r="BG383" s="84"/>
      <c r="BH383" s="84"/>
      <c r="BI383" s="2"/>
      <c r="BJ383" s="2"/>
      <c r="BK383" s="2"/>
      <c r="BL383" s="111"/>
      <c r="BM383" s="115"/>
      <c r="BN383" s="111"/>
      <c r="BO383" s="111"/>
      <c r="BP383" s="111"/>
      <c r="BQ383" s="111"/>
      <c r="BR383" s="111"/>
      <c r="BS383" s="111"/>
      <c r="BT383" s="111"/>
      <c r="BU383" s="113"/>
      <c r="BV383" s="3"/>
      <c r="BW383" s="3"/>
      <c r="BX383" s="3"/>
      <c r="BY383" s="3"/>
      <c r="BZ383" s="3"/>
      <c r="CA383" s="3"/>
      <c r="CB383" s="3"/>
      <c r="CC383" s="3"/>
      <c r="CD383" s="3"/>
      <c r="CE383" s="3"/>
      <c r="CF383" s="3"/>
      <c r="CG383" s="3"/>
    </row>
    <row r="384" spans="1:85" ht="14.25" customHeight="1" thickTop="1" thickBot="1" x14ac:dyDescent="0.3">
      <c r="A384" s="2">
        <v>667</v>
      </c>
      <c r="B384" s="2">
        <v>1208</v>
      </c>
      <c r="C384" s="2"/>
      <c r="D384" s="79"/>
      <c r="E384" s="2" t="s">
        <v>106</v>
      </c>
      <c r="F384" s="62" t="s">
        <v>553</v>
      </c>
      <c r="G384" s="2" t="s">
        <v>149</v>
      </c>
      <c r="H384" s="2" t="s">
        <v>150</v>
      </c>
      <c r="I384" s="2" t="s">
        <v>151</v>
      </c>
      <c r="J384" s="2" t="s">
        <v>152</v>
      </c>
      <c r="K384" s="2" t="s">
        <v>112</v>
      </c>
      <c r="L384" s="2"/>
      <c r="M384" s="82" t="s">
        <v>153</v>
      </c>
      <c r="N384" s="82" t="s">
        <v>154</v>
      </c>
      <c r="O384" s="83" t="s">
        <v>155</v>
      </c>
      <c r="P384" s="84" t="s">
        <v>38</v>
      </c>
      <c r="Q384" s="84">
        <v>0.42</v>
      </c>
      <c r="R384" s="84" t="s">
        <v>156</v>
      </c>
      <c r="S384" s="84" t="s">
        <v>48</v>
      </c>
      <c r="T384" s="2"/>
      <c r="U384" s="84">
        <v>4.3</v>
      </c>
      <c r="V384" s="84" t="s">
        <v>17</v>
      </c>
      <c r="W384" s="84">
        <f>VLOOKUP(V384,Tables!$M$4:$N$7,2,FALSE)</f>
        <v>1</v>
      </c>
      <c r="X384" s="84">
        <f t="shared" si="774"/>
        <v>4.3</v>
      </c>
      <c r="Y384" s="84"/>
      <c r="Z384" s="84" t="str">
        <f t="shared" si="775"/>
        <v>EC50</v>
      </c>
      <c r="AA384" s="84">
        <f>VLOOKUP(Z384,Tables!C$5:D$21,2,FALSE)</f>
        <v>5</v>
      </c>
      <c r="AB384" s="84">
        <f t="shared" si="776"/>
        <v>0.86</v>
      </c>
      <c r="AC384" s="84" t="str">
        <f t="shared" si="777"/>
        <v>Acute</v>
      </c>
      <c r="AD384" s="84">
        <f>VLOOKUP(AC384,Tables!C$24:D$25,2,FALSE)</f>
        <v>2</v>
      </c>
      <c r="AE384" s="84">
        <f t="shared" si="778"/>
        <v>0.43</v>
      </c>
      <c r="AF384" s="101"/>
      <c r="AG384" s="85" t="str">
        <f t="shared" si="779"/>
        <v>Porites cylindrica</v>
      </c>
      <c r="AH384" s="84" t="str">
        <f t="shared" si="780"/>
        <v>EC50</v>
      </c>
      <c r="AI384" s="84" t="str">
        <f t="shared" si="781"/>
        <v>Acute</v>
      </c>
      <c r="AJ384" s="84"/>
      <c r="AK384" s="84">
        <f>VLOOKUP(SUM(AA384,AD384),Tables!J$5:K$10,2,FALSE)</f>
        <v>4</v>
      </c>
      <c r="AL384" s="86" t="str">
        <f t="shared" si="782"/>
        <v>Reject</v>
      </c>
      <c r="AM384" s="86"/>
      <c r="AN384" s="84"/>
      <c r="AO384" s="84"/>
      <c r="AP384" s="84"/>
      <c r="AQ384" s="84"/>
      <c r="AR384" s="84"/>
      <c r="AS384" s="84"/>
      <c r="AT384" s="84"/>
      <c r="AU384" s="84"/>
      <c r="AV384" s="66" t="s">
        <v>120</v>
      </c>
      <c r="AW384" s="2"/>
      <c r="AX384" s="2"/>
      <c r="AY384" s="2"/>
      <c r="AZ384" s="84"/>
      <c r="BA384" s="87"/>
      <c r="BB384" s="84"/>
      <c r="BC384" s="84"/>
      <c r="BD384" s="84"/>
      <c r="BE384" s="84"/>
      <c r="BF384" s="84"/>
      <c r="BG384" s="84"/>
      <c r="BH384" s="84"/>
      <c r="BI384" s="2"/>
      <c r="BJ384" s="2"/>
      <c r="BK384" s="2"/>
      <c r="BL384" s="111"/>
      <c r="BM384" s="115"/>
      <c r="BN384" s="111"/>
      <c r="BO384" s="111"/>
      <c r="BP384" s="111"/>
      <c r="BQ384" s="111"/>
      <c r="BR384" s="111"/>
      <c r="BS384" s="111"/>
      <c r="BT384" s="111"/>
      <c r="BU384" s="113"/>
      <c r="BV384" s="3"/>
      <c r="BW384" s="3"/>
      <c r="BX384" s="3"/>
      <c r="BY384" s="3"/>
      <c r="BZ384" s="3"/>
      <c r="CA384" s="3"/>
      <c r="CB384" s="3"/>
      <c r="CC384" s="3"/>
      <c r="CD384" s="3"/>
      <c r="CE384" s="3"/>
      <c r="CF384" s="3"/>
      <c r="CG384" s="3"/>
    </row>
    <row r="385" spans="1:85" ht="14.25" customHeight="1" thickTop="1" thickBot="1" x14ac:dyDescent="0.3">
      <c r="A385" s="2">
        <v>667</v>
      </c>
      <c r="B385" s="2">
        <v>1210</v>
      </c>
      <c r="C385" s="2"/>
      <c r="D385" s="81"/>
      <c r="E385" s="2" t="s">
        <v>106</v>
      </c>
      <c r="F385" s="62" t="s">
        <v>553</v>
      </c>
      <c r="G385" s="2" t="s">
        <v>149</v>
      </c>
      <c r="H385" s="2" t="s">
        <v>150</v>
      </c>
      <c r="I385" s="2" t="s">
        <v>151</v>
      </c>
      <c r="J385" s="2" t="s">
        <v>152</v>
      </c>
      <c r="K385" s="2" t="s">
        <v>112</v>
      </c>
      <c r="L385" s="2"/>
      <c r="M385" s="82" t="s">
        <v>153</v>
      </c>
      <c r="N385" s="82" t="s">
        <v>154</v>
      </c>
      <c r="O385" s="83" t="s">
        <v>155</v>
      </c>
      <c r="P385" s="84" t="s">
        <v>27</v>
      </c>
      <c r="Q385" s="84">
        <v>0.42</v>
      </c>
      <c r="R385" s="84" t="s">
        <v>156</v>
      </c>
      <c r="S385" s="84" t="s">
        <v>48</v>
      </c>
      <c r="T385" s="2"/>
      <c r="U385" s="84">
        <v>0.3</v>
      </c>
      <c r="V385" s="84" t="s">
        <v>17</v>
      </c>
      <c r="W385" s="84">
        <f>VLOOKUP(V385,Tables!$M$4:$N$7,2,FALSE)</f>
        <v>1</v>
      </c>
      <c r="X385" s="84">
        <f t="shared" si="774"/>
        <v>0.3</v>
      </c>
      <c r="Y385" s="84"/>
      <c r="Z385" s="84" t="str">
        <f t="shared" si="775"/>
        <v>NOEC</v>
      </c>
      <c r="AA385" s="84">
        <f>VLOOKUP(Z385,Tables!C$5:D$21,2,FALSE)</f>
        <v>1</v>
      </c>
      <c r="AB385" s="84">
        <f t="shared" si="776"/>
        <v>0.3</v>
      </c>
      <c r="AC385" s="84" t="str">
        <f t="shared" si="777"/>
        <v>Acute</v>
      </c>
      <c r="AD385" s="84">
        <f>VLOOKUP(AC385,Tables!C$24:D$25,2,FALSE)</f>
        <v>2</v>
      </c>
      <c r="AE385" s="84">
        <f t="shared" si="778"/>
        <v>0.15</v>
      </c>
      <c r="AF385" s="101"/>
      <c r="AG385" s="85" t="str">
        <f t="shared" si="779"/>
        <v>Porites cylindrica</v>
      </c>
      <c r="AH385" s="84" t="str">
        <f t="shared" si="780"/>
        <v>NOEC</v>
      </c>
      <c r="AI385" s="84" t="str">
        <f t="shared" si="781"/>
        <v>Acute</v>
      </c>
      <c r="AJ385" s="84"/>
      <c r="AK385" s="84">
        <f>VLOOKUP(SUM(AA385,AD385),Tables!J$5:K$10,2,FALSE)</f>
        <v>3</v>
      </c>
      <c r="AL385" s="86" t="str">
        <f t="shared" si="782"/>
        <v>YES!!!</v>
      </c>
      <c r="AM385" s="86"/>
      <c r="AN385" s="84"/>
      <c r="AO385" s="84"/>
      <c r="AP385" s="84"/>
      <c r="AQ385" s="84"/>
      <c r="AR385" s="84"/>
      <c r="AS385" s="84"/>
      <c r="AT385" s="86"/>
      <c r="AU385" s="86"/>
      <c r="AV385" s="66" t="s">
        <v>120</v>
      </c>
      <c r="AW385" s="2"/>
      <c r="AX385" s="2"/>
      <c r="AY385" s="2"/>
      <c r="AZ385" s="84"/>
      <c r="BA385" s="87"/>
      <c r="BB385" s="84"/>
      <c r="BC385" s="84"/>
      <c r="BD385" s="84"/>
      <c r="BE385" s="84"/>
      <c r="BF385" s="84"/>
      <c r="BG385" s="84"/>
      <c r="BH385" s="84"/>
      <c r="BI385" s="2"/>
      <c r="BJ385" s="2"/>
      <c r="BK385" s="2"/>
      <c r="BL385" s="111"/>
      <c r="BM385" s="115"/>
      <c r="BN385" s="111"/>
      <c r="BO385" s="111"/>
      <c r="BP385" s="111"/>
      <c r="BQ385" s="111"/>
      <c r="BR385" s="111"/>
      <c r="BS385" s="111"/>
      <c r="BT385" s="111"/>
      <c r="BU385" s="113"/>
      <c r="BV385" s="3"/>
      <c r="BW385" s="3"/>
      <c r="BX385" s="3"/>
      <c r="BY385" s="3"/>
      <c r="BZ385" s="3"/>
      <c r="CA385" s="3"/>
      <c r="CB385" s="3"/>
      <c r="CC385" s="3"/>
      <c r="CD385" s="3"/>
      <c r="CE385" s="3"/>
      <c r="CF385" s="3"/>
      <c r="CG385" s="3"/>
    </row>
    <row r="386" spans="1:85" ht="14.25" customHeight="1" thickTop="1" thickBot="1" x14ac:dyDescent="0.3">
      <c r="A386" s="7"/>
      <c r="B386" s="7"/>
      <c r="C386" s="7"/>
      <c r="D386" s="70"/>
      <c r="E386" s="7"/>
      <c r="F386" s="71"/>
      <c r="G386" s="7"/>
      <c r="H386" s="7"/>
      <c r="I386" s="7"/>
      <c r="J386" s="7"/>
      <c r="K386" s="7"/>
      <c r="L386" s="7"/>
      <c r="M386" s="72"/>
      <c r="N386" s="72"/>
      <c r="O386" s="7"/>
      <c r="P386" s="7"/>
      <c r="Q386" s="7"/>
      <c r="R386" s="7"/>
      <c r="S386" s="7"/>
      <c r="T386" s="73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4"/>
      <c r="AH386" s="7"/>
      <c r="AI386" s="7"/>
      <c r="AJ386" s="7"/>
      <c r="AK386" s="7"/>
      <c r="AL386" s="7"/>
      <c r="AM386" s="7"/>
      <c r="AN386" s="7"/>
      <c r="AO386" s="7"/>
      <c r="AP386" s="7"/>
      <c r="AQ386" s="7"/>
      <c r="AR386" s="7"/>
      <c r="AS386" s="7"/>
      <c r="AT386" s="7"/>
      <c r="AU386" s="7"/>
      <c r="AV386" s="72"/>
      <c r="AW386" s="75"/>
      <c r="AX386" s="75"/>
      <c r="AY386" s="75"/>
      <c r="AZ386" s="76"/>
      <c r="BA386" s="77"/>
      <c r="BB386" s="7"/>
      <c r="BC386" s="7"/>
      <c r="BD386" s="7"/>
      <c r="BE386" s="7"/>
      <c r="BF386" s="7"/>
      <c r="BG386" s="7"/>
      <c r="BH386" s="7"/>
      <c r="BI386" s="2"/>
      <c r="BJ386" s="2"/>
      <c r="BK386" s="2"/>
      <c r="BL386" s="111"/>
      <c r="BM386" s="115"/>
      <c r="BN386" s="111"/>
      <c r="BO386" s="111"/>
      <c r="BP386" s="111"/>
      <c r="BQ386" s="111"/>
      <c r="BR386" s="111"/>
      <c r="BS386" s="111"/>
      <c r="BT386" s="111"/>
      <c r="BU386" s="113"/>
      <c r="BV386" s="3"/>
      <c r="BW386" s="3"/>
      <c r="BX386" s="3"/>
      <c r="BY386" s="3"/>
      <c r="BZ386" s="3"/>
      <c r="CA386" s="3"/>
      <c r="CB386" s="3"/>
      <c r="CC386" s="3"/>
      <c r="CD386" s="3"/>
      <c r="CE386" s="3"/>
      <c r="CF386" s="3"/>
      <c r="CG386" s="3"/>
    </row>
    <row r="387" spans="1:85" ht="14.25" customHeight="1" thickTop="1" thickBot="1" x14ac:dyDescent="0.3">
      <c r="A387" s="2">
        <v>1907</v>
      </c>
      <c r="B387" s="2" t="s">
        <v>105</v>
      </c>
      <c r="C387" s="2"/>
      <c r="D387" s="2"/>
      <c r="E387" s="2" t="s">
        <v>106</v>
      </c>
      <c r="F387" s="62" t="s">
        <v>250</v>
      </c>
      <c r="G387" s="2" t="s">
        <v>217</v>
      </c>
      <c r="H387" s="2" t="s">
        <v>251</v>
      </c>
      <c r="I387" s="2" t="s">
        <v>110</v>
      </c>
      <c r="J387" s="2" t="s">
        <v>111</v>
      </c>
      <c r="K387" s="2" t="s">
        <v>112</v>
      </c>
      <c r="L387" s="2"/>
      <c r="M387" s="63" t="s">
        <v>113</v>
      </c>
      <c r="N387" s="63" t="s">
        <v>114</v>
      </c>
      <c r="O387" s="64" t="s">
        <v>115</v>
      </c>
      <c r="P387" s="2" t="s">
        <v>38</v>
      </c>
      <c r="Q387" s="2">
        <v>72</v>
      </c>
      <c r="R387" s="2" t="s">
        <v>116</v>
      </c>
      <c r="S387" s="2" t="s">
        <v>47</v>
      </c>
      <c r="T387" s="2"/>
      <c r="U387" s="2" t="s">
        <v>117</v>
      </c>
      <c r="V387" s="2" t="s">
        <v>20</v>
      </c>
      <c r="W387" s="2">
        <f>VLOOKUP(V387,Tables!$M$4:$N$7,2,FALSE)</f>
        <v>1</v>
      </c>
      <c r="X387" s="2">
        <f>U387*W387</f>
        <v>24</v>
      </c>
      <c r="Y387" s="2"/>
      <c r="Z387" s="2" t="str">
        <f>P387</f>
        <v>EC50</v>
      </c>
      <c r="AA387" s="2">
        <f>VLOOKUP(Z387,Tables!C$5:D$21,2,FALSE)</f>
        <v>5</v>
      </c>
      <c r="AB387" s="2">
        <f>X387/AA387</f>
        <v>4.8</v>
      </c>
      <c r="AC387" s="2" t="str">
        <f>S387</f>
        <v>Chronic</v>
      </c>
      <c r="AD387" s="2">
        <f>VLOOKUP(AC387,Tables!C$24:D$25,2,FALSE)</f>
        <v>1</v>
      </c>
      <c r="AE387" s="2">
        <f>AB387/AD387</f>
        <v>4.8</v>
      </c>
      <c r="AF387" s="7"/>
      <c r="AG387" s="8" t="str">
        <f>F387</f>
        <v>Porphyridium cruentum</v>
      </c>
      <c r="AH387" s="2" t="str">
        <f>P387</f>
        <v>EC50</v>
      </c>
      <c r="AI387" s="2" t="str">
        <f>S387</f>
        <v>Chronic</v>
      </c>
      <c r="AJ387" s="2"/>
      <c r="AK387" s="2">
        <f>VLOOKUP(SUM(AA387,AD387),Tables!J$5:K$10,2,FALSE)</f>
        <v>2</v>
      </c>
      <c r="AL387" s="65" t="str">
        <f>IF(AK387=MIN($AK$387),"YES!!!","Reject")</f>
        <v>YES!!!</v>
      </c>
      <c r="AM387" s="3" t="str">
        <f>O387</f>
        <v>Biomass Yield, Growth Rate, AUC</v>
      </c>
      <c r="AN387" s="2" t="s">
        <v>118</v>
      </c>
      <c r="AO387" s="2" t="str">
        <f>CONCATENATE(Q387," ",R387)</f>
        <v>72 Hour</v>
      </c>
      <c r="AP387" s="2" t="s">
        <v>119</v>
      </c>
      <c r="AQ387" s="2"/>
      <c r="AR387" s="2">
        <f>AE387</f>
        <v>4.8</v>
      </c>
      <c r="AS387" s="2">
        <f>GEOMEAN(AR387)</f>
        <v>4.8</v>
      </c>
      <c r="AT387" s="3">
        <f t="shared" ref="AT387:AU387" si="783">MIN(AS387)</f>
        <v>4.8</v>
      </c>
      <c r="AU387" s="3">
        <f t="shared" si="783"/>
        <v>4.8</v>
      </c>
      <c r="AV387" s="66" t="s">
        <v>120</v>
      </c>
      <c r="AW387" s="2"/>
      <c r="AX387" s="2"/>
      <c r="AY387" s="2"/>
      <c r="AZ387" s="2" t="str">
        <f>I387</f>
        <v>Microalgae</v>
      </c>
      <c r="BA387" s="67" t="str">
        <f t="shared" ref="BA387:BC387" si="784">F387</f>
        <v>Porphyridium cruentum</v>
      </c>
      <c r="BB387" s="2" t="str">
        <f t="shared" si="784"/>
        <v>Rhodophyta</v>
      </c>
      <c r="BC387" s="2" t="str">
        <f t="shared" si="784"/>
        <v>Porphyridiophyceae</v>
      </c>
      <c r="BD387" s="2" t="str">
        <f>J387</f>
        <v>Phototroph</v>
      </c>
      <c r="BE387" s="2">
        <f>AK387</f>
        <v>2</v>
      </c>
      <c r="BF387" s="69">
        <f>AU387</f>
        <v>4.8</v>
      </c>
      <c r="BG387" s="66" t="s">
        <v>120</v>
      </c>
      <c r="BH387" s="66" t="s">
        <v>120</v>
      </c>
      <c r="BI387" s="2"/>
      <c r="BJ387" s="2"/>
      <c r="BK387" s="2"/>
      <c r="BL387" s="111"/>
      <c r="BM387" s="115"/>
      <c r="BN387" s="111"/>
      <c r="BO387" s="111"/>
      <c r="BP387" s="111"/>
      <c r="BQ387" s="111"/>
      <c r="BR387" s="111"/>
      <c r="BS387" s="111"/>
      <c r="BT387" s="111"/>
      <c r="BU387" s="113"/>
      <c r="BV387" s="3"/>
      <c r="BW387" s="3"/>
      <c r="BX387" s="3"/>
      <c r="BY387" s="3"/>
      <c r="BZ387" s="3"/>
      <c r="CA387" s="3"/>
      <c r="CB387" s="3"/>
      <c r="CC387" s="3"/>
      <c r="CD387" s="3"/>
      <c r="CE387" s="3"/>
      <c r="CF387" s="3"/>
      <c r="CG387" s="3"/>
    </row>
    <row r="388" spans="1:85" ht="14.25" customHeight="1" thickTop="1" thickBot="1" x14ac:dyDescent="0.3">
      <c r="A388" s="7"/>
      <c r="B388" s="7"/>
      <c r="C388" s="7"/>
      <c r="D388" s="70"/>
      <c r="E388" s="7"/>
      <c r="F388" s="71"/>
      <c r="G388" s="7"/>
      <c r="H388" s="7"/>
      <c r="I388" s="7"/>
      <c r="J388" s="7"/>
      <c r="K388" s="7"/>
      <c r="L388" s="7"/>
      <c r="M388" s="72"/>
      <c r="N388" s="72"/>
      <c r="O388" s="7"/>
      <c r="P388" s="7"/>
      <c r="Q388" s="7"/>
      <c r="R388" s="7"/>
      <c r="S388" s="7"/>
      <c r="T388" s="73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4"/>
      <c r="AH388" s="7"/>
      <c r="AI388" s="7"/>
      <c r="AJ388" s="7"/>
      <c r="AK388" s="7"/>
      <c r="AL388" s="7"/>
      <c r="AM388" s="7"/>
      <c r="AN388" s="7"/>
      <c r="AO388" s="7"/>
      <c r="AP388" s="7"/>
      <c r="AQ388" s="7"/>
      <c r="AR388" s="7"/>
      <c r="AS388" s="7"/>
      <c r="AT388" s="7"/>
      <c r="AU388" s="7"/>
      <c r="AV388" s="72"/>
      <c r="AW388" s="75"/>
      <c r="AX388" s="75"/>
      <c r="AY388" s="75"/>
      <c r="AZ388" s="76"/>
      <c r="BA388" s="77"/>
      <c r="BB388" s="7"/>
      <c r="BC388" s="7"/>
      <c r="BD388" s="7"/>
      <c r="BE388" s="7"/>
      <c r="BF388" s="7"/>
      <c r="BG388" s="7"/>
      <c r="BH388" s="7"/>
      <c r="BI388" s="2"/>
      <c r="BJ388" s="75"/>
      <c r="BK388" s="2"/>
      <c r="BL388" s="111"/>
      <c r="BM388" s="115"/>
      <c r="BN388" s="111"/>
      <c r="BO388" s="111"/>
      <c r="BP388" s="111"/>
      <c r="BQ388" s="111"/>
      <c r="BR388" s="111"/>
      <c r="BS388" s="111"/>
      <c r="BT388" s="111"/>
      <c r="BU388" s="113"/>
      <c r="BV388" s="3"/>
      <c r="BW388" s="3"/>
      <c r="BX388" s="3"/>
      <c r="BY388" s="3"/>
      <c r="BZ388" s="3"/>
      <c r="CA388" s="3"/>
      <c r="CB388" s="3"/>
      <c r="CC388" s="3"/>
      <c r="CD388" s="3"/>
      <c r="CE388" s="3"/>
      <c r="CF388" s="3"/>
      <c r="CG388" s="3"/>
    </row>
    <row r="389" spans="1:85" ht="14.25" customHeight="1" thickTop="1" thickBot="1" x14ac:dyDescent="0.3">
      <c r="A389" s="2" t="s">
        <v>554</v>
      </c>
      <c r="B389" s="2" t="s">
        <v>555</v>
      </c>
      <c r="C389" s="2"/>
      <c r="D389" s="69"/>
      <c r="E389" s="2" t="s">
        <v>106</v>
      </c>
      <c r="F389" s="62" t="s">
        <v>334</v>
      </c>
      <c r="G389" s="2" t="s">
        <v>247</v>
      </c>
      <c r="H389" s="2" t="s">
        <v>248</v>
      </c>
      <c r="I389" s="2" t="s">
        <v>249</v>
      </c>
      <c r="J389" s="2" t="s">
        <v>152</v>
      </c>
      <c r="K389" s="2" t="s">
        <v>556</v>
      </c>
      <c r="L389" s="2"/>
      <c r="M389" s="63" t="s">
        <v>190</v>
      </c>
      <c r="N389" s="63" t="s">
        <v>190</v>
      </c>
      <c r="O389" s="64" t="s">
        <v>190</v>
      </c>
      <c r="P389" s="2" t="s">
        <v>39</v>
      </c>
      <c r="Q389" s="2">
        <v>2</v>
      </c>
      <c r="R389" s="2" t="s">
        <v>156</v>
      </c>
      <c r="S389" s="2" t="s">
        <v>48</v>
      </c>
      <c r="T389" s="2"/>
      <c r="U389" s="2">
        <v>1396</v>
      </c>
      <c r="V389" s="2" t="s">
        <v>17</v>
      </c>
      <c r="W389" s="2">
        <f>VLOOKUP(V389,Tables!$M$4:$N$7,2,FALSE)</f>
        <v>1</v>
      </c>
      <c r="X389" s="2">
        <f t="shared" ref="X389:X398" si="785">U389*W389</f>
        <v>1396</v>
      </c>
      <c r="Y389" s="2"/>
      <c r="Z389" s="2" t="str">
        <f t="shared" ref="Z389:Z398" si="786">P389</f>
        <v>LC10</v>
      </c>
      <c r="AA389" s="2">
        <f>VLOOKUP(Z389,Tables!C$5:D$21,2,FALSE)</f>
        <v>1</v>
      </c>
      <c r="AB389" s="2">
        <f t="shared" ref="AB389:AB398" si="787">X389/AA389</f>
        <v>1396</v>
      </c>
      <c r="AC389" s="2" t="str">
        <f t="shared" ref="AC389:AC398" si="788">S389</f>
        <v>Acute</v>
      </c>
      <c r="AD389" s="2">
        <f>VLOOKUP(AC389,Tables!C$24:D$25,2,FALSE)</f>
        <v>2</v>
      </c>
      <c r="AE389" s="2">
        <f t="shared" ref="AE389:AE398" si="789">AB389/AD389</f>
        <v>698</v>
      </c>
      <c r="AF389" s="7"/>
      <c r="AG389" s="8" t="str">
        <f t="shared" ref="AG389:AG398" si="790">F389</f>
        <v>Psetta maxima</v>
      </c>
      <c r="AH389" s="2" t="str">
        <f t="shared" ref="AH389:AH398" si="791">P389</f>
        <v>LC10</v>
      </c>
      <c r="AI389" s="2" t="str">
        <f t="shared" ref="AI389:AI398" si="792">S389</f>
        <v>Acute</v>
      </c>
      <c r="AJ389" s="2"/>
      <c r="AK389" s="2">
        <f>VLOOKUP(SUM(AA389,AD389),Tables!J$5:K$10,2,FALSE)</f>
        <v>3</v>
      </c>
      <c r="AL389" s="65" t="str">
        <f t="shared" ref="AL389:AL398" si="793">IF(AK389=MIN($AK$389:$AK$398),"YES!!!","Reject")</f>
        <v>YES!!!</v>
      </c>
      <c r="AM389" s="3" t="str">
        <f>O389</f>
        <v>Mortality</v>
      </c>
      <c r="AN389" s="2" t="s">
        <v>118</v>
      </c>
      <c r="AO389" s="2" t="str">
        <f>CONCATENATE(Q389," ",R389)</f>
        <v>2 Day</v>
      </c>
      <c r="AP389" s="2" t="s">
        <v>119</v>
      </c>
      <c r="AQ389" s="2"/>
      <c r="AR389" s="2">
        <f>AE389</f>
        <v>698</v>
      </c>
      <c r="AS389" s="69">
        <f>GEOMEAN(AR389:AR391)</f>
        <v>467.03854230673511</v>
      </c>
      <c r="AT389" s="80">
        <f>MIN(AS389:AS395)</f>
        <v>467.03854230673511</v>
      </c>
      <c r="AU389" s="80">
        <f>MIN(AT389:AT398)</f>
        <v>467.03854230673511</v>
      </c>
      <c r="AV389" s="66" t="s">
        <v>120</v>
      </c>
      <c r="AW389" s="2"/>
      <c r="AX389" s="2"/>
      <c r="AY389" s="2"/>
      <c r="AZ389" s="2" t="str">
        <f>I389</f>
        <v>Fish</v>
      </c>
      <c r="BA389" s="67" t="str">
        <f t="shared" ref="BA389:BC389" si="794">F389</f>
        <v>Psetta maxima</v>
      </c>
      <c r="BB389" s="2" t="str">
        <f t="shared" si="794"/>
        <v>Chordata</v>
      </c>
      <c r="BC389" s="2" t="str">
        <f t="shared" si="794"/>
        <v>Actinopterygii</v>
      </c>
      <c r="BD389" s="2" t="str">
        <f>J389</f>
        <v>Heterotroph</v>
      </c>
      <c r="BE389" s="2">
        <f>AK389</f>
        <v>3</v>
      </c>
      <c r="BF389" s="69">
        <f>AU389</f>
        <v>467.03854230673511</v>
      </c>
      <c r="BG389" s="66" t="s">
        <v>120</v>
      </c>
      <c r="BH389" s="66" t="s">
        <v>120</v>
      </c>
      <c r="BI389" s="2"/>
      <c r="BJ389" s="69"/>
      <c r="BK389" s="2"/>
      <c r="BL389" s="111"/>
      <c r="BM389" s="115"/>
      <c r="BN389" s="111"/>
      <c r="BO389" s="111"/>
      <c r="BP389" s="111"/>
      <c r="BQ389" s="111"/>
      <c r="BR389" s="111"/>
      <c r="BS389" s="111"/>
      <c r="BT389" s="111"/>
      <c r="BU389" s="113"/>
      <c r="BV389" s="3"/>
      <c r="BW389" s="3"/>
      <c r="BX389" s="3"/>
      <c r="BY389" s="3"/>
      <c r="BZ389" s="3"/>
      <c r="CA389" s="3"/>
      <c r="CB389" s="3"/>
      <c r="CC389" s="3"/>
      <c r="CD389" s="3"/>
      <c r="CE389" s="3"/>
      <c r="CF389" s="3"/>
      <c r="CG389" s="3"/>
    </row>
    <row r="390" spans="1:85" ht="14.25" customHeight="1" thickTop="1" thickBot="1" x14ac:dyDescent="0.3">
      <c r="A390" s="2" t="s">
        <v>554</v>
      </c>
      <c r="B390" s="2" t="s">
        <v>557</v>
      </c>
      <c r="C390" s="2"/>
      <c r="D390" s="2"/>
      <c r="E390" s="2" t="s">
        <v>106</v>
      </c>
      <c r="F390" s="62" t="s">
        <v>334</v>
      </c>
      <c r="G390" s="2" t="s">
        <v>247</v>
      </c>
      <c r="H390" s="2" t="s">
        <v>248</v>
      </c>
      <c r="I390" s="2" t="s">
        <v>249</v>
      </c>
      <c r="J390" s="2" t="s">
        <v>152</v>
      </c>
      <c r="K390" s="2" t="s">
        <v>556</v>
      </c>
      <c r="L390" s="2"/>
      <c r="M390" s="63" t="s">
        <v>190</v>
      </c>
      <c r="N390" s="63" t="s">
        <v>190</v>
      </c>
      <c r="O390" s="64" t="s">
        <v>190</v>
      </c>
      <c r="P390" s="2" t="s">
        <v>40</v>
      </c>
      <c r="Q390" s="2">
        <v>2</v>
      </c>
      <c r="R390" s="2" t="s">
        <v>156</v>
      </c>
      <c r="S390" s="2" t="s">
        <v>48</v>
      </c>
      <c r="T390" s="2"/>
      <c r="U390" s="2">
        <v>1076</v>
      </c>
      <c r="V390" s="2" t="s">
        <v>17</v>
      </c>
      <c r="W390" s="2">
        <f>VLOOKUP(V390,Tables!$M$4:$N$7,2,FALSE)</f>
        <v>1</v>
      </c>
      <c r="X390" s="2">
        <f t="shared" si="785"/>
        <v>1076</v>
      </c>
      <c r="Y390" s="2"/>
      <c r="Z390" s="2" t="str">
        <f t="shared" si="786"/>
        <v>LC50</v>
      </c>
      <c r="AA390" s="2">
        <f>VLOOKUP(Z390,Tables!C$5:D$21,2,FALSE)</f>
        <v>5</v>
      </c>
      <c r="AB390" s="2">
        <f t="shared" si="787"/>
        <v>215.2</v>
      </c>
      <c r="AC390" s="2" t="str">
        <f t="shared" si="788"/>
        <v>Acute</v>
      </c>
      <c r="AD390" s="2">
        <f>VLOOKUP(AC390,Tables!C$24:D$25,2,FALSE)</f>
        <v>2</v>
      </c>
      <c r="AE390" s="2">
        <f t="shared" si="789"/>
        <v>107.6</v>
      </c>
      <c r="AF390" s="7"/>
      <c r="AG390" s="8" t="str">
        <f t="shared" si="790"/>
        <v>Psetta maxima</v>
      </c>
      <c r="AH390" s="2" t="str">
        <f t="shared" si="791"/>
        <v>LC50</v>
      </c>
      <c r="AI390" s="2" t="str">
        <f t="shared" si="792"/>
        <v>Acute</v>
      </c>
      <c r="AJ390" s="2"/>
      <c r="AK390" s="2">
        <f>VLOOKUP(SUM(AA390,AD390),Tables!J$5:K$10,2,FALSE)</f>
        <v>4</v>
      </c>
      <c r="AL390" s="65" t="str">
        <f t="shared" si="793"/>
        <v>Reject</v>
      </c>
      <c r="AM390" s="2"/>
      <c r="AN390" s="2"/>
      <c r="AO390" s="2"/>
      <c r="AP390" s="2"/>
      <c r="AQ390" s="2"/>
      <c r="AR390" s="2"/>
      <c r="AS390" s="2"/>
      <c r="AT390" s="2"/>
      <c r="AU390" s="2"/>
      <c r="AV390" s="66" t="s">
        <v>120</v>
      </c>
      <c r="AW390" s="2"/>
      <c r="AX390" s="2"/>
      <c r="AY390" s="2"/>
      <c r="AZ390" s="2"/>
      <c r="BA390" s="67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111"/>
      <c r="BM390" s="115"/>
      <c r="BN390" s="111"/>
      <c r="BO390" s="111"/>
      <c r="BP390" s="111"/>
      <c r="BQ390" s="111"/>
      <c r="BR390" s="111"/>
      <c r="BS390" s="111"/>
      <c r="BT390" s="111"/>
      <c r="BU390" s="113"/>
      <c r="BV390" s="3"/>
      <c r="BW390" s="3"/>
      <c r="BX390" s="3"/>
      <c r="BY390" s="3"/>
      <c r="BZ390" s="3"/>
      <c r="CA390" s="3"/>
      <c r="CB390" s="3"/>
      <c r="CC390" s="3"/>
      <c r="CD390" s="3"/>
      <c r="CE390" s="3"/>
      <c r="CF390" s="3"/>
      <c r="CG390" s="3"/>
    </row>
    <row r="391" spans="1:85" ht="14.25" customHeight="1" thickTop="1" thickBot="1" x14ac:dyDescent="0.3">
      <c r="A391" s="2" t="s">
        <v>554</v>
      </c>
      <c r="B391" s="2" t="s">
        <v>558</v>
      </c>
      <c r="C391" s="2"/>
      <c r="D391" s="2"/>
      <c r="E391" s="2" t="s">
        <v>106</v>
      </c>
      <c r="F391" s="62" t="s">
        <v>334</v>
      </c>
      <c r="G391" s="2" t="s">
        <v>247</v>
      </c>
      <c r="H391" s="2" t="s">
        <v>248</v>
      </c>
      <c r="I391" s="2" t="s">
        <v>249</v>
      </c>
      <c r="J391" s="2" t="s">
        <v>152</v>
      </c>
      <c r="K391" s="2" t="s">
        <v>556</v>
      </c>
      <c r="L391" s="2"/>
      <c r="M391" s="63" t="s">
        <v>190</v>
      </c>
      <c r="N391" s="63" t="s">
        <v>190</v>
      </c>
      <c r="O391" s="64" t="s">
        <v>190</v>
      </c>
      <c r="P391" s="2" t="s">
        <v>27</v>
      </c>
      <c r="Q391" s="2">
        <v>2</v>
      </c>
      <c r="R391" s="2" t="s">
        <v>156</v>
      </c>
      <c r="S391" s="2" t="s">
        <v>48</v>
      </c>
      <c r="T391" s="2"/>
      <c r="U391" s="2">
        <v>625</v>
      </c>
      <c r="V391" s="2" t="s">
        <v>17</v>
      </c>
      <c r="W391" s="2">
        <f>VLOOKUP(V391,Tables!$M$4:$N$7,2,FALSE)</f>
        <v>1</v>
      </c>
      <c r="X391" s="2">
        <f t="shared" si="785"/>
        <v>625</v>
      </c>
      <c r="Y391" s="2"/>
      <c r="Z391" s="2" t="str">
        <f t="shared" si="786"/>
        <v>NOEC</v>
      </c>
      <c r="AA391" s="2">
        <f>VLOOKUP(Z391,Tables!C$5:D$21,2,FALSE)</f>
        <v>1</v>
      </c>
      <c r="AB391" s="2">
        <f t="shared" si="787"/>
        <v>625</v>
      </c>
      <c r="AC391" s="2" t="str">
        <f t="shared" si="788"/>
        <v>Acute</v>
      </c>
      <c r="AD391" s="2">
        <f>VLOOKUP(AC391,Tables!C$24:D$25,2,FALSE)</f>
        <v>2</v>
      </c>
      <c r="AE391" s="2">
        <f t="shared" si="789"/>
        <v>312.5</v>
      </c>
      <c r="AF391" s="7"/>
      <c r="AG391" s="8" t="str">
        <f t="shared" si="790"/>
        <v>Psetta maxima</v>
      </c>
      <c r="AH391" s="2" t="str">
        <f t="shared" si="791"/>
        <v>NOEC</v>
      </c>
      <c r="AI391" s="2" t="str">
        <f t="shared" si="792"/>
        <v>Acute</v>
      </c>
      <c r="AJ391" s="2"/>
      <c r="AK391" s="2">
        <f>VLOOKUP(SUM(AA391,AD391),Tables!J$5:K$10,2,FALSE)</f>
        <v>3</v>
      </c>
      <c r="AL391" s="65" t="str">
        <f t="shared" si="793"/>
        <v>YES!!!</v>
      </c>
      <c r="AM391" s="3" t="str">
        <f>O391</f>
        <v>Mortality</v>
      </c>
      <c r="AN391" s="2" t="s">
        <v>118</v>
      </c>
      <c r="AO391" s="2" t="str">
        <f>CONCATENATE(Q391," ",R391)</f>
        <v>2 Day</v>
      </c>
      <c r="AP391" s="2" t="s">
        <v>119</v>
      </c>
      <c r="AQ391" s="2"/>
      <c r="AR391" s="2">
        <f>AE391</f>
        <v>312.5</v>
      </c>
      <c r="AS391" s="2"/>
      <c r="AT391" s="2"/>
      <c r="AU391" s="2"/>
      <c r="AV391" s="66" t="s">
        <v>120</v>
      </c>
      <c r="AW391" s="2"/>
      <c r="AX391" s="2"/>
      <c r="AY391" s="2"/>
      <c r="AZ391" s="2"/>
      <c r="BA391" s="67"/>
      <c r="BB391" s="2"/>
      <c r="BC391" s="2"/>
      <c r="BD391" s="2"/>
      <c r="BE391" s="2"/>
      <c r="BF391" s="2"/>
      <c r="BG391" s="2"/>
      <c r="BH391" s="2"/>
      <c r="BI391" s="75"/>
      <c r="BJ391" s="2"/>
      <c r="BK391" s="2"/>
      <c r="BL391" s="111"/>
      <c r="BM391" s="115"/>
      <c r="BN391" s="111"/>
      <c r="BO391" s="111"/>
      <c r="BP391" s="111"/>
      <c r="BQ391" s="111"/>
      <c r="BR391" s="111"/>
      <c r="BS391" s="111"/>
      <c r="BT391" s="111"/>
      <c r="BU391" s="113"/>
      <c r="BV391" s="3"/>
      <c r="BW391" s="3"/>
      <c r="BX391" s="3"/>
      <c r="BY391" s="3"/>
      <c r="BZ391" s="3"/>
      <c r="CA391" s="3"/>
      <c r="CB391" s="3"/>
      <c r="CC391" s="3"/>
      <c r="CD391" s="3"/>
      <c r="CE391" s="3"/>
      <c r="CF391" s="3"/>
      <c r="CG391" s="3"/>
    </row>
    <row r="392" spans="1:85" ht="14.25" customHeight="1" thickTop="1" thickBot="1" x14ac:dyDescent="0.3">
      <c r="A392" s="2" t="s">
        <v>554</v>
      </c>
      <c r="B392" s="2" t="s">
        <v>559</v>
      </c>
      <c r="C392" s="2"/>
      <c r="D392" s="2"/>
      <c r="E392" s="2" t="s">
        <v>106</v>
      </c>
      <c r="F392" s="62" t="s">
        <v>334</v>
      </c>
      <c r="G392" s="2" t="s">
        <v>247</v>
      </c>
      <c r="H392" s="2" t="s">
        <v>248</v>
      </c>
      <c r="I392" s="2" t="s">
        <v>249</v>
      </c>
      <c r="J392" s="2" t="s">
        <v>152</v>
      </c>
      <c r="K392" s="2" t="s">
        <v>556</v>
      </c>
      <c r="L392" s="2"/>
      <c r="M392" s="63" t="s">
        <v>190</v>
      </c>
      <c r="N392" s="63" t="s">
        <v>190</v>
      </c>
      <c r="O392" s="64" t="s">
        <v>190</v>
      </c>
      <c r="P392" s="2" t="s">
        <v>33</v>
      </c>
      <c r="Q392" s="2">
        <v>2</v>
      </c>
      <c r="R392" s="2" t="s">
        <v>156</v>
      </c>
      <c r="S392" s="2" t="s">
        <v>48</v>
      </c>
      <c r="T392" s="2"/>
      <c r="U392" s="2">
        <v>1250</v>
      </c>
      <c r="V392" s="2" t="s">
        <v>17</v>
      </c>
      <c r="W392" s="2">
        <f>VLOOKUP(V392,Tables!$M$4:$N$7,2,FALSE)</f>
        <v>1</v>
      </c>
      <c r="X392" s="2">
        <f t="shared" si="785"/>
        <v>1250</v>
      </c>
      <c r="Y392" s="2"/>
      <c r="Z392" s="2" t="str">
        <f t="shared" si="786"/>
        <v>LOEC</v>
      </c>
      <c r="AA392" s="2">
        <f>VLOOKUP(Z392,Tables!C$5:D$21,2,FALSE)</f>
        <v>2.5</v>
      </c>
      <c r="AB392" s="2">
        <f t="shared" si="787"/>
        <v>500</v>
      </c>
      <c r="AC392" s="2" t="str">
        <f t="shared" si="788"/>
        <v>Acute</v>
      </c>
      <c r="AD392" s="2">
        <f>VLOOKUP(AC392,Tables!C$24:D$25,2,FALSE)</f>
        <v>2</v>
      </c>
      <c r="AE392" s="2">
        <f t="shared" si="789"/>
        <v>250</v>
      </c>
      <c r="AF392" s="7"/>
      <c r="AG392" s="8" t="str">
        <f t="shared" si="790"/>
        <v>Psetta maxima</v>
      </c>
      <c r="AH392" s="2" t="str">
        <f t="shared" si="791"/>
        <v>LOEC</v>
      </c>
      <c r="AI392" s="2" t="str">
        <f t="shared" si="792"/>
        <v>Acute</v>
      </c>
      <c r="AJ392" s="2"/>
      <c r="AK392" s="2">
        <f>VLOOKUP(SUM(AA392,AD392),Tables!J$5:K$10,2,FALSE)</f>
        <v>4</v>
      </c>
      <c r="AL392" s="65" t="str">
        <f t="shared" si="793"/>
        <v>Reject</v>
      </c>
      <c r="AM392" s="2"/>
      <c r="AN392" s="2"/>
      <c r="AO392" s="2"/>
      <c r="AP392" s="2"/>
      <c r="AQ392" s="2"/>
      <c r="AR392" s="2"/>
      <c r="AS392" s="2"/>
      <c r="AT392" s="2"/>
      <c r="AU392" s="2"/>
      <c r="AV392" s="66" t="s">
        <v>120</v>
      </c>
      <c r="AW392" s="2"/>
      <c r="AX392" s="2"/>
      <c r="AY392" s="2"/>
      <c r="AZ392" s="2"/>
      <c r="BA392" s="67"/>
      <c r="BB392" s="2"/>
      <c r="BC392" s="2"/>
      <c r="BD392" s="2"/>
      <c r="BE392" s="2"/>
      <c r="BF392" s="2"/>
      <c r="BG392" s="2"/>
      <c r="BH392" s="2"/>
      <c r="BI392" s="69"/>
      <c r="BJ392" s="2"/>
      <c r="BK392" s="2"/>
      <c r="BL392" s="111"/>
      <c r="BM392" s="115"/>
      <c r="BN392" s="111"/>
      <c r="BO392" s="111"/>
      <c r="BP392" s="111"/>
      <c r="BQ392" s="111"/>
      <c r="BR392" s="111"/>
      <c r="BS392" s="111"/>
      <c r="BT392" s="111"/>
      <c r="BU392" s="113"/>
      <c r="BV392" s="3"/>
      <c r="BW392" s="3"/>
      <c r="BX392" s="3"/>
      <c r="BY392" s="3"/>
      <c r="BZ392" s="3"/>
      <c r="CA392" s="3"/>
      <c r="CB392" s="3"/>
      <c r="CC392" s="3"/>
      <c r="CD392" s="3"/>
      <c r="CE392" s="3"/>
      <c r="CF392" s="3"/>
      <c r="CG392" s="3"/>
    </row>
    <row r="393" spans="1:85" ht="14.25" customHeight="1" thickTop="1" thickBot="1" x14ac:dyDescent="0.3">
      <c r="A393" s="2" t="s">
        <v>554</v>
      </c>
      <c r="B393" s="2" t="s">
        <v>560</v>
      </c>
      <c r="C393" s="2"/>
      <c r="D393" s="2"/>
      <c r="E393" s="2" t="s">
        <v>106</v>
      </c>
      <c r="F393" s="62" t="s">
        <v>334</v>
      </c>
      <c r="G393" s="2" t="s">
        <v>247</v>
      </c>
      <c r="H393" s="2" t="s">
        <v>248</v>
      </c>
      <c r="I393" s="2" t="s">
        <v>249</v>
      </c>
      <c r="J393" s="2" t="s">
        <v>152</v>
      </c>
      <c r="K393" s="2" t="s">
        <v>164</v>
      </c>
      <c r="L393" s="2"/>
      <c r="M393" s="63" t="s">
        <v>190</v>
      </c>
      <c r="N393" s="63" t="s">
        <v>190</v>
      </c>
      <c r="O393" s="64" t="s">
        <v>190</v>
      </c>
      <c r="P393" s="2" t="s">
        <v>39</v>
      </c>
      <c r="Q393" s="2">
        <v>4</v>
      </c>
      <c r="R393" s="2" t="s">
        <v>156</v>
      </c>
      <c r="S393" s="2" t="s">
        <v>48</v>
      </c>
      <c r="T393" s="2"/>
      <c r="U393" s="2">
        <v>1617</v>
      </c>
      <c r="V393" s="2" t="s">
        <v>17</v>
      </c>
      <c r="W393" s="2">
        <f>VLOOKUP(V393,Tables!$M$4:$N$7,2,FALSE)</f>
        <v>1</v>
      </c>
      <c r="X393" s="2">
        <f t="shared" si="785"/>
        <v>1617</v>
      </c>
      <c r="Y393" s="2"/>
      <c r="Z393" s="2" t="str">
        <f t="shared" si="786"/>
        <v>LC10</v>
      </c>
      <c r="AA393" s="2">
        <f>VLOOKUP(Z393,Tables!C$5:D$21,2,FALSE)</f>
        <v>1</v>
      </c>
      <c r="AB393" s="2">
        <f t="shared" si="787"/>
        <v>1617</v>
      </c>
      <c r="AC393" s="2" t="str">
        <f t="shared" si="788"/>
        <v>Acute</v>
      </c>
      <c r="AD393" s="2">
        <f>VLOOKUP(AC393,Tables!C$24:D$25,2,FALSE)</f>
        <v>2</v>
      </c>
      <c r="AE393" s="2">
        <f t="shared" si="789"/>
        <v>808.5</v>
      </c>
      <c r="AF393" s="7"/>
      <c r="AG393" s="8" t="str">
        <f t="shared" si="790"/>
        <v>Psetta maxima</v>
      </c>
      <c r="AH393" s="2" t="str">
        <f t="shared" si="791"/>
        <v>LC10</v>
      </c>
      <c r="AI393" s="2" t="str">
        <f t="shared" si="792"/>
        <v>Acute</v>
      </c>
      <c r="AJ393" s="2"/>
      <c r="AK393" s="2">
        <f>VLOOKUP(SUM(AA393,AD393),Tables!J$5:K$10,2,FALSE)</f>
        <v>3</v>
      </c>
      <c r="AL393" s="65" t="str">
        <f t="shared" si="793"/>
        <v>YES!!!</v>
      </c>
      <c r="AM393" s="3" t="str">
        <f>O393</f>
        <v>Mortality</v>
      </c>
      <c r="AN393" s="2" t="s">
        <v>118</v>
      </c>
      <c r="AO393" s="2" t="str">
        <f>CONCATENATE(Q393," ",R393)</f>
        <v>4 Day</v>
      </c>
      <c r="AP393" s="2" t="s">
        <v>318</v>
      </c>
      <c r="AQ393" s="2"/>
      <c r="AR393" s="2">
        <f>AE393</f>
        <v>808.5</v>
      </c>
      <c r="AS393" s="69">
        <f>GEOMEAN(AR393:AR395)</f>
        <v>502.6492315720775</v>
      </c>
      <c r="AT393" s="2"/>
      <c r="AU393" s="2"/>
      <c r="AV393" s="66" t="s">
        <v>120</v>
      </c>
      <c r="AW393" s="2"/>
      <c r="AX393" s="2"/>
      <c r="AY393" s="2"/>
      <c r="AZ393" s="2"/>
      <c r="BA393" s="67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111"/>
      <c r="BM393" s="115"/>
      <c r="BN393" s="111"/>
      <c r="BO393" s="111"/>
      <c r="BP393" s="111"/>
      <c r="BQ393" s="111"/>
      <c r="BR393" s="111"/>
      <c r="BS393" s="111"/>
      <c r="BT393" s="111"/>
      <c r="BU393" s="113"/>
      <c r="BV393" s="3"/>
      <c r="BW393" s="3"/>
      <c r="BX393" s="3"/>
      <c r="BY393" s="3"/>
      <c r="BZ393" s="3"/>
      <c r="CA393" s="3"/>
      <c r="CB393" s="3"/>
      <c r="CC393" s="3"/>
      <c r="CD393" s="3"/>
      <c r="CE393" s="3"/>
      <c r="CF393" s="3"/>
      <c r="CG393" s="3"/>
    </row>
    <row r="394" spans="1:85" ht="14.25" customHeight="1" thickTop="1" thickBot="1" x14ac:dyDescent="0.3">
      <c r="A394" s="2" t="s">
        <v>554</v>
      </c>
      <c r="B394" s="2" t="s">
        <v>561</v>
      </c>
      <c r="C394" s="2"/>
      <c r="D394" s="2"/>
      <c r="E394" s="2" t="s">
        <v>106</v>
      </c>
      <c r="F394" s="62" t="s">
        <v>334</v>
      </c>
      <c r="G394" s="2" t="s">
        <v>247</v>
      </c>
      <c r="H394" s="2" t="s">
        <v>248</v>
      </c>
      <c r="I394" s="2" t="s">
        <v>249</v>
      </c>
      <c r="J394" s="2" t="s">
        <v>152</v>
      </c>
      <c r="K394" s="2" t="s">
        <v>164</v>
      </c>
      <c r="L394" s="2"/>
      <c r="M394" s="63" t="s">
        <v>190</v>
      </c>
      <c r="N394" s="63" t="s">
        <v>190</v>
      </c>
      <c r="O394" s="64" t="s">
        <v>190</v>
      </c>
      <c r="P394" s="2" t="s">
        <v>40</v>
      </c>
      <c r="Q394" s="2">
        <v>4</v>
      </c>
      <c r="R394" s="2" t="s">
        <v>156</v>
      </c>
      <c r="S394" s="2" t="s">
        <v>48</v>
      </c>
      <c r="T394" s="2"/>
      <c r="U394" s="2">
        <v>7826</v>
      </c>
      <c r="V394" s="2" t="s">
        <v>17</v>
      </c>
      <c r="W394" s="2">
        <f>VLOOKUP(V394,Tables!$M$4:$N$7,2,FALSE)</f>
        <v>1</v>
      </c>
      <c r="X394" s="2">
        <f t="shared" si="785"/>
        <v>7826</v>
      </c>
      <c r="Y394" s="2"/>
      <c r="Z394" s="2" t="str">
        <f t="shared" si="786"/>
        <v>LC50</v>
      </c>
      <c r="AA394" s="2">
        <f>VLOOKUP(Z394,Tables!C$5:D$21,2,FALSE)</f>
        <v>5</v>
      </c>
      <c r="AB394" s="2">
        <f t="shared" si="787"/>
        <v>1565.2</v>
      </c>
      <c r="AC394" s="2" t="str">
        <f t="shared" si="788"/>
        <v>Acute</v>
      </c>
      <c r="AD394" s="2">
        <f>VLOOKUP(AC394,Tables!C$24:D$25,2,FALSE)</f>
        <v>2</v>
      </c>
      <c r="AE394" s="2">
        <f t="shared" si="789"/>
        <v>782.6</v>
      </c>
      <c r="AF394" s="7"/>
      <c r="AG394" s="8" t="str">
        <f t="shared" si="790"/>
        <v>Psetta maxima</v>
      </c>
      <c r="AH394" s="2" t="str">
        <f t="shared" si="791"/>
        <v>LC50</v>
      </c>
      <c r="AI394" s="2" t="str">
        <f t="shared" si="792"/>
        <v>Acute</v>
      </c>
      <c r="AJ394" s="2"/>
      <c r="AK394" s="2">
        <f>VLOOKUP(SUM(AA394,AD394),Tables!J$5:K$10,2,FALSE)</f>
        <v>4</v>
      </c>
      <c r="AL394" s="65" t="str">
        <f t="shared" si="793"/>
        <v>Reject</v>
      </c>
      <c r="AM394" s="2"/>
      <c r="AN394" s="2"/>
      <c r="AO394" s="2"/>
      <c r="AP394" s="2"/>
      <c r="AQ394" s="2"/>
      <c r="AR394" s="2"/>
      <c r="AS394" s="2"/>
      <c r="AT394" s="2"/>
      <c r="AU394" s="2"/>
      <c r="AV394" s="66" t="s">
        <v>120</v>
      </c>
      <c r="AW394" s="2"/>
      <c r="AX394" s="2"/>
      <c r="AY394" s="2"/>
      <c r="AZ394" s="2"/>
      <c r="BA394" s="67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111"/>
      <c r="BM394" s="115"/>
      <c r="BN394" s="111"/>
      <c r="BO394" s="111"/>
      <c r="BP394" s="111"/>
      <c r="BQ394" s="111"/>
      <c r="BR394" s="111"/>
      <c r="BS394" s="111"/>
      <c r="BT394" s="111"/>
      <c r="BU394" s="113"/>
      <c r="BV394" s="3"/>
      <c r="BW394" s="3"/>
      <c r="BX394" s="3"/>
      <c r="BY394" s="3"/>
      <c r="BZ394" s="3"/>
      <c r="CA394" s="3"/>
      <c r="CB394" s="3"/>
      <c r="CC394" s="3"/>
      <c r="CD394" s="3"/>
      <c r="CE394" s="3"/>
      <c r="CF394" s="3"/>
      <c r="CG394" s="3"/>
    </row>
    <row r="395" spans="1:85" ht="14.25" customHeight="1" thickTop="1" thickBot="1" x14ac:dyDescent="0.3">
      <c r="A395" s="2" t="s">
        <v>554</v>
      </c>
      <c r="B395" s="2" t="s">
        <v>562</v>
      </c>
      <c r="C395" s="2"/>
      <c r="D395" s="2"/>
      <c r="E395" s="2" t="s">
        <v>106</v>
      </c>
      <c r="F395" s="62" t="s">
        <v>334</v>
      </c>
      <c r="G395" s="2" t="s">
        <v>247</v>
      </c>
      <c r="H395" s="2" t="s">
        <v>248</v>
      </c>
      <c r="I395" s="2" t="s">
        <v>249</v>
      </c>
      <c r="J395" s="2" t="s">
        <v>152</v>
      </c>
      <c r="K395" s="2" t="s">
        <v>164</v>
      </c>
      <c r="L395" s="2"/>
      <c r="M395" s="63" t="s">
        <v>190</v>
      </c>
      <c r="N395" s="63" t="s">
        <v>190</v>
      </c>
      <c r="O395" s="64" t="s">
        <v>190</v>
      </c>
      <c r="P395" s="2" t="s">
        <v>27</v>
      </c>
      <c r="Q395" s="2">
        <v>4</v>
      </c>
      <c r="R395" s="2" t="s">
        <v>156</v>
      </c>
      <c r="S395" s="2" t="s">
        <v>48</v>
      </c>
      <c r="T395" s="2"/>
      <c r="U395" s="2">
        <v>625</v>
      </c>
      <c r="V395" s="2" t="s">
        <v>17</v>
      </c>
      <c r="W395" s="2">
        <f>VLOOKUP(V395,Tables!$M$4:$N$7,2,FALSE)</f>
        <v>1</v>
      </c>
      <c r="X395" s="2">
        <f t="shared" si="785"/>
        <v>625</v>
      </c>
      <c r="Y395" s="2"/>
      <c r="Z395" s="2" t="str">
        <f t="shared" si="786"/>
        <v>NOEC</v>
      </c>
      <c r="AA395" s="2">
        <f>VLOOKUP(Z395,Tables!C$5:D$21,2,FALSE)</f>
        <v>1</v>
      </c>
      <c r="AB395" s="2">
        <f t="shared" si="787"/>
        <v>625</v>
      </c>
      <c r="AC395" s="2" t="str">
        <f t="shared" si="788"/>
        <v>Acute</v>
      </c>
      <c r="AD395" s="2">
        <f>VLOOKUP(AC395,Tables!C$24:D$25,2,FALSE)</f>
        <v>2</v>
      </c>
      <c r="AE395" s="2">
        <f t="shared" si="789"/>
        <v>312.5</v>
      </c>
      <c r="AF395" s="7"/>
      <c r="AG395" s="8" t="str">
        <f t="shared" si="790"/>
        <v>Psetta maxima</v>
      </c>
      <c r="AH395" s="2" t="str">
        <f t="shared" si="791"/>
        <v>NOEC</v>
      </c>
      <c r="AI395" s="2" t="str">
        <f t="shared" si="792"/>
        <v>Acute</v>
      </c>
      <c r="AJ395" s="2"/>
      <c r="AK395" s="2">
        <f>VLOOKUP(SUM(AA395,AD395),Tables!J$5:K$10,2,FALSE)</f>
        <v>3</v>
      </c>
      <c r="AL395" s="65" t="str">
        <f t="shared" si="793"/>
        <v>YES!!!</v>
      </c>
      <c r="AM395" s="3" t="str">
        <f>O395</f>
        <v>Mortality</v>
      </c>
      <c r="AN395" s="2" t="s">
        <v>118</v>
      </c>
      <c r="AO395" s="2" t="str">
        <f>CONCATENATE(Q395," ",R395)</f>
        <v>4 Day</v>
      </c>
      <c r="AP395" s="2" t="s">
        <v>318</v>
      </c>
      <c r="AQ395" s="2"/>
      <c r="AR395" s="2">
        <f>AE395</f>
        <v>312.5</v>
      </c>
      <c r="AS395" s="2"/>
      <c r="AT395" s="2"/>
      <c r="AU395" s="2"/>
      <c r="AV395" s="66" t="s">
        <v>120</v>
      </c>
      <c r="AW395" s="2"/>
      <c r="AX395" s="2"/>
      <c r="AY395" s="2"/>
      <c r="AZ395" s="2"/>
      <c r="BA395" s="67"/>
      <c r="BB395" s="2"/>
      <c r="BC395" s="2"/>
      <c r="BD395" s="2"/>
      <c r="BE395" s="2"/>
      <c r="BF395" s="2"/>
      <c r="BG395" s="2"/>
      <c r="BH395" s="2"/>
      <c r="BI395" s="2"/>
      <c r="BJ395" s="75"/>
      <c r="BK395" s="2"/>
      <c r="BL395" s="111"/>
      <c r="BM395" s="115"/>
      <c r="BN395" s="111"/>
      <c r="BO395" s="111"/>
      <c r="BP395" s="111"/>
      <c r="BQ395" s="111"/>
      <c r="BR395" s="111"/>
      <c r="BS395" s="111"/>
      <c r="BT395" s="111"/>
      <c r="BU395" s="113"/>
      <c r="BV395" s="3"/>
      <c r="BW395" s="3"/>
      <c r="BX395" s="3"/>
      <c r="BY395" s="3"/>
      <c r="BZ395" s="3"/>
      <c r="CA395" s="3"/>
      <c r="CB395" s="3"/>
      <c r="CC395" s="3"/>
      <c r="CD395" s="3"/>
      <c r="CE395" s="3"/>
      <c r="CF395" s="3"/>
      <c r="CG395" s="3"/>
    </row>
    <row r="396" spans="1:85" ht="14.25" customHeight="1" thickTop="1" thickBot="1" x14ac:dyDescent="0.3">
      <c r="A396" s="2" t="s">
        <v>554</v>
      </c>
      <c r="B396" s="2" t="s">
        <v>563</v>
      </c>
      <c r="C396" s="2"/>
      <c r="D396" s="2"/>
      <c r="E396" s="2" t="s">
        <v>106</v>
      </c>
      <c r="F396" s="62" t="s">
        <v>334</v>
      </c>
      <c r="G396" s="2" t="s">
        <v>247</v>
      </c>
      <c r="H396" s="2" t="s">
        <v>248</v>
      </c>
      <c r="I396" s="2" t="s">
        <v>249</v>
      </c>
      <c r="J396" s="2" t="s">
        <v>152</v>
      </c>
      <c r="K396" s="2" t="s">
        <v>164</v>
      </c>
      <c r="L396" s="2"/>
      <c r="M396" s="63" t="s">
        <v>190</v>
      </c>
      <c r="N396" s="63" t="s">
        <v>190</v>
      </c>
      <c r="O396" s="64" t="s">
        <v>190</v>
      </c>
      <c r="P396" s="2" t="s">
        <v>33</v>
      </c>
      <c r="Q396" s="2">
        <v>4</v>
      </c>
      <c r="R396" s="2" t="s">
        <v>156</v>
      </c>
      <c r="S396" s="2" t="s">
        <v>48</v>
      </c>
      <c r="T396" s="2"/>
      <c r="U396" s="2">
        <v>1250</v>
      </c>
      <c r="V396" s="2" t="s">
        <v>17</v>
      </c>
      <c r="W396" s="2">
        <f>VLOOKUP(V396,Tables!$M$4:$N$7,2,FALSE)</f>
        <v>1</v>
      </c>
      <c r="X396" s="2">
        <f t="shared" si="785"/>
        <v>1250</v>
      </c>
      <c r="Y396" s="2"/>
      <c r="Z396" s="2" t="str">
        <f t="shared" si="786"/>
        <v>LOEC</v>
      </c>
      <c r="AA396" s="2">
        <f>VLOOKUP(Z396,Tables!C$5:D$21,2,FALSE)</f>
        <v>2.5</v>
      </c>
      <c r="AB396" s="2">
        <f t="shared" si="787"/>
        <v>500</v>
      </c>
      <c r="AC396" s="2" t="str">
        <f t="shared" si="788"/>
        <v>Acute</v>
      </c>
      <c r="AD396" s="2">
        <f>VLOOKUP(AC396,Tables!C$24:D$25,2,FALSE)</f>
        <v>2</v>
      </c>
      <c r="AE396" s="2">
        <f t="shared" si="789"/>
        <v>250</v>
      </c>
      <c r="AF396" s="7"/>
      <c r="AG396" s="8" t="str">
        <f t="shared" si="790"/>
        <v>Psetta maxima</v>
      </c>
      <c r="AH396" s="2" t="str">
        <f t="shared" si="791"/>
        <v>LOEC</v>
      </c>
      <c r="AI396" s="2" t="str">
        <f t="shared" si="792"/>
        <v>Acute</v>
      </c>
      <c r="AJ396" s="2"/>
      <c r="AK396" s="2">
        <f>VLOOKUP(SUM(AA396,AD396),Tables!J$5:K$10,2,FALSE)</f>
        <v>4</v>
      </c>
      <c r="AL396" s="65" t="str">
        <f t="shared" si="793"/>
        <v>Reject</v>
      </c>
      <c r="AM396" s="2"/>
      <c r="AN396" s="2"/>
      <c r="AO396" s="2"/>
      <c r="AP396" s="2"/>
      <c r="AQ396" s="2"/>
      <c r="AR396" s="2"/>
      <c r="AS396" s="2"/>
      <c r="AT396" s="2"/>
      <c r="AU396" s="2"/>
      <c r="AV396" s="66" t="s">
        <v>120</v>
      </c>
      <c r="AW396" s="2"/>
      <c r="AX396" s="2"/>
      <c r="AY396" s="2"/>
      <c r="AZ396" s="2"/>
      <c r="BA396" s="67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111"/>
      <c r="BM396" s="115"/>
      <c r="BN396" s="111"/>
      <c r="BO396" s="111"/>
      <c r="BP396" s="111"/>
      <c r="BQ396" s="111"/>
      <c r="BR396" s="111"/>
      <c r="BS396" s="111"/>
      <c r="BT396" s="111"/>
      <c r="BU396" s="113"/>
      <c r="BV396" s="3"/>
      <c r="BW396" s="3"/>
      <c r="BX396" s="3"/>
      <c r="BY396" s="3"/>
      <c r="BZ396" s="3"/>
      <c r="CA396" s="3"/>
      <c r="CB396" s="3"/>
      <c r="CC396" s="3"/>
      <c r="CD396" s="3"/>
      <c r="CE396" s="3"/>
      <c r="CF396" s="3"/>
      <c r="CG396" s="3"/>
    </row>
    <row r="397" spans="1:85" ht="14.25" customHeight="1" thickTop="1" thickBot="1" x14ac:dyDescent="0.3">
      <c r="A397" s="2" t="s">
        <v>554</v>
      </c>
      <c r="B397" s="2" t="s">
        <v>564</v>
      </c>
      <c r="C397" s="2"/>
      <c r="D397" s="2"/>
      <c r="E397" s="2" t="s">
        <v>106</v>
      </c>
      <c r="F397" s="62" t="s">
        <v>334</v>
      </c>
      <c r="G397" s="2" t="s">
        <v>247</v>
      </c>
      <c r="H397" s="2" t="s">
        <v>248</v>
      </c>
      <c r="I397" s="2" t="s">
        <v>249</v>
      </c>
      <c r="J397" s="2" t="s">
        <v>152</v>
      </c>
      <c r="K397" s="2" t="s">
        <v>556</v>
      </c>
      <c r="L397" s="2"/>
      <c r="M397" s="63" t="s">
        <v>565</v>
      </c>
      <c r="N397" s="63" t="s">
        <v>259</v>
      </c>
      <c r="O397" s="64" t="s">
        <v>532</v>
      </c>
      <c r="P397" s="2" t="s">
        <v>27</v>
      </c>
      <c r="Q397" s="2">
        <v>2</v>
      </c>
      <c r="R397" s="2" t="s">
        <v>156</v>
      </c>
      <c r="S397" s="2" t="s">
        <v>48</v>
      </c>
      <c r="T397" s="2"/>
      <c r="U397" s="2">
        <v>5000</v>
      </c>
      <c r="V397" s="2" t="s">
        <v>17</v>
      </c>
      <c r="W397" s="2">
        <f>VLOOKUP(V397,Tables!$M$4:$N$7,2,FALSE)</f>
        <v>1</v>
      </c>
      <c r="X397" s="2">
        <f t="shared" si="785"/>
        <v>5000</v>
      </c>
      <c r="Y397" s="2"/>
      <c r="Z397" s="2" t="str">
        <f t="shared" si="786"/>
        <v>NOEC</v>
      </c>
      <c r="AA397" s="2">
        <f>VLOOKUP(Z397,Tables!C$5:D$21,2,FALSE)</f>
        <v>1</v>
      </c>
      <c r="AB397" s="2">
        <f t="shared" si="787"/>
        <v>5000</v>
      </c>
      <c r="AC397" s="2" t="str">
        <f t="shared" si="788"/>
        <v>Acute</v>
      </c>
      <c r="AD397" s="2">
        <f>VLOOKUP(AC397,Tables!C$24:D$25,2,FALSE)</f>
        <v>2</v>
      </c>
      <c r="AE397" s="2">
        <f t="shared" si="789"/>
        <v>2500</v>
      </c>
      <c r="AF397" s="7"/>
      <c r="AG397" s="8" t="str">
        <f t="shared" si="790"/>
        <v>Psetta maxima</v>
      </c>
      <c r="AH397" s="2" t="str">
        <f t="shared" si="791"/>
        <v>NOEC</v>
      </c>
      <c r="AI397" s="2" t="str">
        <f t="shared" si="792"/>
        <v>Acute</v>
      </c>
      <c r="AJ397" s="2"/>
      <c r="AK397" s="2">
        <f>VLOOKUP(SUM(AA397,AD397),Tables!J$5:K$10,2,FALSE)</f>
        <v>3</v>
      </c>
      <c r="AL397" s="65" t="str">
        <f t="shared" si="793"/>
        <v>YES!!!</v>
      </c>
      <c r="AM397" s="3" t="str">
        <f t="shared" ref="AM397:AM398" si="795">O397</f>
        <v>Hatching success</v>
      </c>
      <c r="AN397" s="2" t="s">
        <v>170</v>
      </c>
      <c r="AO397" s="2" t="str">
        <f t="shared" ref="AO397:AO398" si="796">CONCATENATE(Q397," ",R397)</f>
        <v>2 Day</v>
      </c>
      <c r="AP397" s="2" t="s">
        <v>171</v>
      </c>
      <c r="AQ397" s="2"/>
      <c r="AR397" s="2">
        <f t="shared" ref="AR397:AR398" si="797">AE397</f>
        <v>2500</v>
      </c>
      <c r="AS397" s="2">
        <f t="shared" ref="AS397:AS398" si="798">GEOMEAN(AR397)</f>
        <v>2500</v>
      </c>
      <c r="AT397" s="3">
        <f>MIN(AS397:AS398)</f>
        <v>2500</v>
      </c>
      <c r="AU397" s="2"/>
      <c r="AV397" s="66" t="s">
        <v>120</v>
      </c>
      <c r="AW397" s="2"/>
      <c r="AX397" s="2"/>
      <c r="AY397" s="2"/>
      <c r="AZ397" s="2"/>
      <c r="BA397" s="67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111"/>
      <c r="BM397" s="115"/>
      <c r="BN397" s="111"/>
      <c r="BO397" s="111"/>
      <c r="BP397" s="111"/>
      <c r="BQ397" s="111"/>
      <c r="BR397" s="111"/>
      <c r="BS397" s="111"/>
      <c r="BT397" s="111"/>
      <c r="BU397" s="113"/>
      <c r="BV397" s="3"/>
      <c r="BW397" s="3"/>
      <c r="BX397" s="3"/>
      <c r="BY397" s="3"/>
      <c r="BZ397" s="3"/>
      <c r="CA397" s="3"/>
      <c r="CB397" s="3"/>
      <c r="CC397" s="3"/>
      <c r="CD397" s="3"/>
      <c r="CE397" s="3"/>
      <c r="CF397" s="3"/>
      <c r="CG397" s="3"/>
    </row>
    <row r="398" spans="1:85" ht="14.25" customHeight="1" thickTop="1" thickBot="1" x14ac:dyDescent="0.3">
      <c r="A398" s="2" t="s">
        <v>554</v>
      </c>
      <c r="B398" s="2" t="s">
        <v>566</v>
      </c>
      <c r="C398" s="2"/>
      <c r="D398" s="2"/>
      <c r="E398" s="2" t="s">
        <v>106</v>
      </c>
      <c r="F398" s="62" t="s">
        <v>334</v>
      </c>
      <c r="G398" s="2" t="s">
        <v>247</v>
      </c>
      <c r="H398" s="2" t="s">
        <v>248</v>
      </c>
      <c r="I398" s="2" t="s">
        <v>249</v>
      </c>
      <c r="J398" s="2" t="s">
        <v>152</v>
      </c>
      <c r="K398" s="2" t="s">
        <v>164</v>
      </c>
      <c r="L398" s="2"/>
      <c r="M398" s="63" t="s">
        <v>565</v>
      </c>
      <c r="N398" s="63" t="s">
        <v>259</v>
      </c>
      <c r="O398" s="64" t="s">
        <v>532</v>
      </c>
      <c r="P398" s="2" t="s">
        <v>27</v>
      </c>
      <c r="Q398" s="2">
        <v>4</v>
      </c>
      <c r="R398" s="2" t="s">
        <v>156</v>
      </c>
      <c r="S398" s="2" t="s">
        <v>48</v>
      </c>
      <c r="T398" s="2"/>
      <c r="U398" s="2">
        <v>5000</v>
      </c>
      <c r="V398" s="2" t="s">
        <v>17</v>
      </c>
      <c r="W398" s="2">
        <f>VLOOKUP(V398,Tables!$M$4:$N$7,2,FALSE)</f>
        <v>1</v>
      </c>
      <c r="X398" s="2">
        <f t="shared" si="785"/>
        <v>5000</v>
      </c>
      <c r="Y398" s="2"/>
      <c r="Z398" s="2" t="str">
        <f t="shared" si="786"/>
        <v>NOEC</v>
      </c>
      <c r="AA398" s="2">
        <f>VLOOKUP(Z398,Tables!C$5:D$21,2,FALSE)</f>
        <v>1</v>
      </c>
      <c r="AB398" s="2">
        <f t="shared" si="787"/>
        <v>5000</v>
      </c>
      <c r="AC398" s="2" t="str">
        <f t="shared" si="788"/>
        <v>Acute</v>
      </c>
      <c r="AD398" s="2">
        <f>VLOOKUP(AC398,Tables!C$24:D$25,2,FALSE)</f>
        <v>2</v>
      </c>
      <c r="AE398" s="2">
        <f t="shared" si="789"/>
        <v>2500</v>
      </c>
      <c r="AF398" s="7"/>
      <c r="AG398" s="8" t="str">
        <f t="shared" si="790"/>
        <v>Psetta maxima</v>
      </c>
      <c r="AH398" s="2" t="str">
        <f t="shared" si="791"/>
        <v>NOEC</v>
      </c>
      <c r="AI398" s="2" t="str">
        <f t="shared" si="792"/>
        <v>Acute</v>
      </c>
      <c r="AJ398" s="2"/>
      <c r="AK398" s="2">
        <f>VLOOKUP(SUM(AA398,AD398),Tables!J$5:K$10,2,FALSE)</f>
        <v>3</v>
      </c>
      <c r="AL398" s="65" t="str">
        <f t="shared" si="793"/>
        <v>YES!!!</v>
      </c>
      <c r="AM398" s="3" t="str">
        <f t="shared" si="795"/>
        <v>Hatching success</v>
      </c>
      <c r="AN398" s="2" t="s">
        <v>170</v>
      </c>
      <c r="AO398" s="2" t="str">
        <f t="shared" si="796"/>
        <v>4 Day</v>
      </c>
      <c r="AP398" s="2" t="s">
        <v>567</v>
      </c>
      <c r="AQ398" s="2"/>
      <c r="AR398" s="2">
        <f t="shared" si="797"/>
        <v>2500</v>
      </c>
      <c r="AS398" s="2">
        <f t="shared" si="798"/>
        <v>2500</v>
      </c>
      <c r="AT398" s="2"/>
      <c r="AU398" s="2"/>
      <c r="AV398" s="66" t="s">
        <v>120</v>
      </c>
      <c r="AW398" s="2"/>
      <c r="AX398" s="2"/>
      <c r="AY398" s="2"/>
      <c r="AZ398" s="2"/>
      <c r="BA398" s="67"/>
      <c r="BB398" s="2"/>
      <c r="BC398" s="2"/>
      <c r="BD398" s="2"/>
      <c r="BE398" s="2"/>
      <c r="BF398" s="2"/>
      <c r="BG398" s="2"/>
      <c r="BH398" s="2"/>
      <c r="BI398" s="75"/>
      <c r="BJ398" s="2"/>
      <c r="BK398" s="2"/>
      <c r="BL398" s="111"/>
      <c r="BM398" s="115"/>
      <c r="BN398" s="111"/>
      <c r="BO398" s="111"/>
      <c r="BP398" s="111"/>
      <c r="BQ398" s="111"/>
      <c r="BR398" s="111"/>
      <c r="BS398" s="111"/>
      <c r="BT398" s="111"/>
      <c r="BU398" s="113"/>
      <c r="BV398" s="3"/>
      <c r="BW398" s="3"/>
      <c r="BX398" s="3"/>
      <c r="BY398" s="3"/>
      <c r="BZ398" s="3"/>
      <c r="CA398" s="3"/>
      <c r="CB398" s="3"/>
      <c r="CC398" s="3"/>
      <c r="CD398" s="3"/>
      <c r="CE398" s="3"/>
      <c r="CF398" s="3"/>
      <c r="CG398" s="3"/>
    </row>
    <row r="399" spans="1:85" ht="14.25" customHeight="1" thickTop="1" thickBot="1" x14ac:dyDescent="0.3">
      <c r="A399" s="7"/>
      <c r="B399" s="7"/>
      <c r="C399" s="7"/>
      <c r="D399" s="70"/>
      <c r="E399" s="7"/>
      <c r="F399" s="71"/>
      <c r="G399" s="7"/>
      <c r="H399" s="7"/>
      <c r="I399" s="7"/>
      <c r="J399" s="7"/>
      <c r="K399" s="7"/>
      <c r="L399" s="7"/>
      <c r="M399" s="72"/>
      <c r="N399" s="72"/>
      <c r="O399" s="7"/>
      <c r="P399" s="7"/>
      <c r="Q399" s="7"/>
      <c r="R399" s="7"/>
      <c r="S399" s="7"/>
      <c r="T399" s="73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4"/>
      <c r="AH399" s="7"/>
      <c r="AI399" s="7"/>
      <c r="AJ399" s="7"/>
      <c r="AK399" s="7"/>
      <c r="AL399" s="7"/>
      <c r="AM399" s="7"/>
      <c r="AN399" s="7"/>
      <c r="AO399" s="7"/>
      <c r="AP399" s="7"/>
      <c r="AQ399" s="7"/>
      <c r="AR399" s="7"/>
      <c r="AS399" s="7"/>
      <c r="AT399" s="7"/>
      <c r="AU399" s="7"/>
      <c r="AV399" s="72"/>
      <c r="AW399" s="75"/>
      <c r="AX399" s="75"/>
      <c r="AY399" s="75"/>
      <c r="AZ399" s="76"/>
      <c r="BA399" s="77"/>
      <c r="BB399" s="7"/>
      <c r="BC399" s="7"/>
      <c r="BD399" s="7"/>
      <c r="BE399" s="7"/>
      <c r="BF399" s="7"/>
      <c r="BG399" s="7"/>
      <c r="BH399" s="7"/>
      <c r="BI399" s="2"/>
      <c r="BJ399" s="75"/>
      <c r="BK399" s="2"/>
      <c r="BL399" s="116"/>
      <c r="BM399" s="117"/>
      <c r="BN399" s="116"/>
      <c r="BO399" s="116"/>
      <c r="BP399" s="116"/>
      <c r="BQ399" s="116"/>
      <c r="BR399" s="116"/>
      <c r="BS399" s="116"/>
      <c r="BT399" s="111"/>
      <c r="BU399" s="113"/>
      <c r="BV399" s="3"/>
      <c r="BW399" s="3"/>
      <c r="BX399" s="3"/>
      <c r="BY399" s="3"/>
      <c r="BZ399" s="3"/>
      <c r="CA399" s="3"/>
      <c r="CB399" s="3"/>
      <c r="CC399" s="3"/>
      <c r="CD399" s="3"/>
      <c r="CE399" s="3"/>
      <c r="CF399" s="3"/>
      <c r="CG399" s="3"/>
    </row>
    <row r="400" spans="1:85" ht="14.25" customHeight="1" thickTop="1" thickBot="1" x14ac:dyDescent="0.3">
      <c r="A400" s="2">
        <v>660</v>
      </c>
      <c r="B400" s="2">
        <v>634</v>
      </c>
      <c r="C400" s="2"/>
      <c r="D400" s="69"/>
      <c r="E400" s="2" t="s">
        <v>121</v>
      </c>
      <c r="F400" s="62" t="s">
        <v>294</v>
      </c>
      <c r="G400" s="2" t="s">
        <v>247</v>
      </c>
      <c r="H400" s="2" t="s">
        <v>295</v>
      </c>
      <c r="I400" s="2" t="s">
        <v>293</v>
      </c>
      <c r="J400" s="2" t="s">
        <v>152</v>
      </c>
      <c r="K400" s="2" t="s">
        <v>556</v>
      </c>
      <c r="L400" s="2"/>
      <c r="M400" s="63" t="s">
        <v>253</v>
      </c>
      <c r="N400" s="63" t="s">
        <v>568</v>
      </c>
      <c r="O400" s="64" t="s">
        <v>568</v>
      </c>
      <c r="P400" s="2" t="s">
        <v>27</v>
      </c>
      <c r="Q400" s="2">
        <v>14</v>
      </c>
      <c r="R400" s="2" t="s">
        <v>156</v>
      </c>
      <c r="S400" s="2" t="s">
        <v>47</v>
      </c>
      <c r="T400" s="2"/>
      <c r="U400" s="2">
        <v>14500</v>
      </c>
      <c r="V400" s="2" t="s">
        <v>17</v>
      </c>
      <c r="W400" s="2">
        <f>VLOOKUP(V400,Tables!$M$4:$N$7,2,FALSE)</f>
        <v>1</v>
      </c>
      <c r="X400" s="124">
        <f t="shared" ref="X400:X405" si="799">U400*W400</f>
        <v>14500</v>
      </c>
      <c r="Y400" s="2"/>
      <c r="Z400" s="2" t="str">
        <f t="shared" ref="Z400:Z405" si="800">P400</f>
        <v>NOEC</v>
      </c>
      <c r="AA400" s="2">
        <f>VLOOKUP(Z400,Tables!C$5:D$21,2,FALSE)</f>
        <v>1</v>
      </c>
      <c r="AB400" s="2">
        <f t="shared" ref="AB400:AB405" si="801">X400/AA400</f>
        <v>14500</v>
      </c>
      <c r="AC400" s="2" t="str">
        <f t="shared" ref="AC400:AC405" si="802">S400</f>
        <v>Chronic</v>
      </c>
      <c r="AD400" s="2">
        <f>VLOOKUP(AC400,Tables!C$24:D$25,2,FALSE)</f>
        <v>1</v>
      </c>
      <c r="AE400" s="2">
        <f t="shared" ref="AE400:AE405" si="803">AB400/AD400</f>
        <v>14500</v>
      </c>
      <c r="AF400" s="7"/>
      <c r="AG400" s="8" t="str">
        <f t="shared" ref="AG400:AG405" si="804">F400</f>
        <v>Pseudacris regilla</v>
      </c>
      <c r="AH400" s="2" t="str">
        <f t="shared" ref="AH400:AH405" si="805">P400</f>
        <v>NOEC</v>
      </c>
      <c r="AI400" s="2" t="str">
        <f t="shared" ref="AI400:AI405" si="806">S400</f>
        <v>Chronic</v>
      </c>
      <c r="AJ400" s="2"/>
      <c r="AK400" s="2">
        <f>VLOOKUP(SUM(AA400,AD400),Tables!J$5:K$10,2,FALSE)</f>
        <v>1</v>
      </c>
      <c r="AL400" s="65" t="str">
        <f t="shared" ref="AL400:AL405" si="807">IF(AK400=MIN($AK$400:$AK$405),"YES!!!","Reject")</f>
        <v>YES!!!</v>
      </c>
      <c r="AM400" s="3" t="str">
        <f t="shared" ref="AM400:AM403" si="808">O400</f>
        <v>Deformity</v>
      </c>
      <c r="AN400" s="2" t="s">
        <v>118</v>
      </c>
      <c r="AO400" s="2" t="str">
        <f t="shared" ref="AO400:AO403" si="809">CONCATENATE(Q400," ",R400)</f>
        <v>14 Day</v>
      </c>
      <c r="AP400" s="2" t="s">
        <v>119</v>
      </c>
      <c r="AQ400" s="2"/>
      <c r="AR400" s="2">
        <f t="shared" ref="AR400:AR403" si="810">AE400</f>
        <v>14500</v>
      </c>
      <c r="AS400" s="2">
        <f>GEOMEAN(AR400)</f>
        <v>14500</v>
      </c>
      <c r="AT400" s="3">
        <f>MIN(AS400)</f>
        <v>14500</v>
      </c>
      <c r="AU400" s="3">
        <f>MIN(AT400:AT403)</f>
        <v>14500</v>
      </c>
      <c r="AV400" s="66" t="s">
        <v>120</v>
      </c>
      <c r="AW400" s="2"/>
      <c r="AX400" s="2"/>
      <c r="AY400" s="2"/>
      <c r="AZ400" s="2" t="str">
        <f>I400</f>
        <v>Amphibian</v>
      </c>
      <c r="BA400" s="67" t="str">
        <f t="shared" ref="BA400:BC400" si="811">F400</f>
        <v>Pseudacris regilla</v>
      </c>
      <c r="BB400" s="2" t="str">
        <f t="shared" si="811"/>
        <v>Chordata</v>
      </c>
      <c r="BC400" s="2" t="str">
        <f t="shared" si="811"/>
        <v>Amphibia</v>
      </c>
      <c r="BD400" s="2" t="str">
        <f>J400</f>
        <v>Heterotroph</v>
      </c>
      <c r="BE400" s="2">
        <f>AK400</f>
        <v>1</v>
      </c>
      <c r="BF400" s="69">
        <f>AU400</f>
        <v>14500</v>
      </c>
      <c r="BG400" s="66" t="s">
        <v>120</v>
      </c>
      <c r="BH400" s="66" t="s">
        <v>120</v>
      </c>
      <c r="BI400" s="2"/>
      <c r="BJ400" s="88"/>
      <c r="BK400" s="2"/>
      <c r="BL400" s="116"/>
      <c r="BM400" s="117"/>
      <c r="BN400" s="116"/>
      <c r="BO400" s="116"/>
      <c r="BP400" s="116"/>
      <c r="BQ400" s="116"/>
      <c r="BR400" s="116"/>
      <c r="BS400" s="116"/>
      <c r="BT400" s="111"/>
      <c r="BU400" s="113"/>
      <c r="BV400" s="3"/>
      <c r="BW400" s="3"/>
      <c r="BX400" s="3"/>
      <c r="BY400" s="3"/>
      <c r="BZ400" s="3"/>
      <c r="CA400" s="3"/>
      <c r="CB400" s="3"/>
      <c r="CC400" s="3"/>
      <c r="CD400" s="3"/>
      <c r="CE400" s="3"/>
      <c r="CF400" s="3"/>
      <c r="CG400" s="3"/>
    </row>
    <row r="401" spans="1:85" ht="14.25" customHeight="1" thickTop="1" thickBot="1" x14ac:dyDescent="0.3">
      <c r="A401" s="2">
        <v>660</v>
      </c>
      <c r="B401" s="2">
        <v>631</v>
      </c>
      <c r="C401" s="2"/>
      <c r="D401" s="2"/>
      <c r="E401" s="2" t="s">
        <v>121</v>
      </c>
      <c r="F401" s="62" t="s">
        <v>294</v>
      </c>
      <c r="G401" s="2" t="s">
        <v>247</v>
      </c>
      <c r="H401" s="2" t="s">
        <v>295</v>
      </c>
      <c r="I401" s="2" t="s">
        <v>293</v>
      </c>
      <c r="J401" s="2" t="s">
        <v>152</v>
      </c>
      <c r="K401" s="2" t="s">
        <v>164</v>
      </c>
      <c r="L401" s="2"/>
      <c r="M401" s="63" t="s">
        <v>253</v>
      </c>
      <c r="N401" s="63" t="s">
        <v>569</v>
      </c>
      <c r="O401" s="64" t="s">
        <v>570</v>
      </c>
      <c r="P401" s="2" t="s">
        <v>27</v>
      </c>
      <c r="Q401" s="2">
        <v>14</v>
      </c>
      <c r="R401" s="2" t="s">
        <v>156</v>
      </c>
      <c r="S401" s="2" t="s">
        <v>47</v>
      </c>
      <c r="T401" s="2"/>
      <c r="U401" s="2">
        <v>21000</v>
      </c>
      <c r="V401" s="2" t="s">
        <v>17</v>
      </c>
      <c r="W401" s="2">
        <f>VLOOKUP(V401,Tables!$M$4:$N$7,2,FALSE)</f>
        <v>1</v>
      </c>
      <c r="X401" s="124">
        <f t="shared" si="799"/>
        <v>21000</v>
      </c>
      <c r="Y401" s="2"/>
      <c r="Z401" s="2" t="str">
        <f t="shared" si="800"/>
        <v>NOEC</v>
      </c>
      <c r="AA401" s="2">
        <f>VLOOKUP(Z401,Tables!C$5:D$21,2,FALSE)</f>
        <v>1</v>
      </c>
      <c r="AB401" s="2">
        <f t="shared" si="801"/>
        <v>21000</v>
      </c>
      <c r="AC401" s="2" t="str">
        <f t="shared" si="802"/>
        <v>Chronic</v>
      </c>
      <c r="AD401" s="2">
        <f>VLOOKUP(AC401,Tables!C$24:D$25,2,FALSE)</f>
        <v>1</v>
      </c>
      <c r="AE401" s="2">
        <f t="shared" si="803"/>
        <v>21000</v>
      </c>
      <c r="AF401" s="7"/>
      <c r="AG401" s="8" t="str">
        <f t="shared" si="804"/>
        <v>Pseudacris regilla</v>
      </c>
      <c r="AH401" s="2" t="str">
        <f t="shared" si="805"/>
        <v>NOEC</v>
      </c>
      <c r="AI401" s="2" t="str">
        <f t="shared" si="806"/>
        <v>Chronic</v>
      </c>
      <c r="AJ401" s="2"/>
      <c r="AK401" s="2">
        <f>VLOOKUP(SUM(AA401,AD401),Tables!J$5:K$10,2,FALSE)</f>
        <v>1</v>
      </c>
      <c r="AL401" s="65" t="str">
        <f t="shared" si="807"/>
        <v>YES!!!</v>
      </c>
      <c r="AM401" s="3" t="str">
        <f t="shared" si="808"/>
        <v>Dry Weight</v>
      </c>
      <c r="AN401" s="2" t="s">
        <v>170</v>
      </c>
      <c r="AO401" s="2" t="str">
        <f t="shared" si="809"/>
        <v>14 Day</v>
      </c>
      <c r="AP401" s="2" t="s">
        <v>171</v>
      </c>
      <c r="AQ401" s="2"/>
      <c r="AR401" s="2">
        <f t="shared" si="810"/>
        <v>21000</v>
      </c>
      <c r="AS401" s="2">
        <f>GEOMEAN(AR401:AR402)</f>
        <v>21000</v>
      </c>
      <c r="AT401" s="3">
        <f>MIN(AS401:AS402)</f>
        <v>21000</v>
      </c>
      <c r="AU401" s="2"/>
      <c r="AV401" s="66" t="s">
        <v>120</v>
      </c>
      <c r="AW401" s="2"/>
      <c r="AX401" s="2"/>
      <c r="AY401" s="2"/>
      <c r="AZ401" s="2"/>
      <c r="BA401" s="67"/>
      <c r="BB401" s="2"/>
      <c r="BC401" s="2"/>
      <c r="BD401" s="2"/>
      <c r="BE401" s="2"/>
      <c r="BF401" s="2"/>
      <c r="BG401" s="2"/>
      <c r="BH401" s="2"/>
      <c r="BI401" s="2"/>
      <c r="BJ401" s="75"/>
      <c r="BK401" s="2"/>
      <c r="BL401" s="111"/>
      <c r="BM401" s="115"/>
      <c r="BN401" s="111"/>
      <c r="BO401" s="111"/>
      <c r="BP401" s="111"/>
      <c r="BQ401" s="111"/>
      <c r="BR401" s="111"/>
      <c r="BS401" s="111"/>
      <c r="BT401" s="111"/>
      <c r="BU401" s="113"/>
      <c r="BV401" s="3"/>
      <c r="BW401" s="3"/>
      <c r="BX401" s="3"/>
      <c r="BY401" s="3"/>
      <c r="BZ401" s="3"/>
      <c r="CA401" s="3"/>
      <c r="CB401" s="3"/>
      <c r="CC401" s="3"/>
      <c r="CD401" s="3"/>
      <c r="CE401" s="3"/>
      <c r="CF401" s="3"/>
      <c r="CG401" s="3"/>
    </row>
    <row r="402" spans="1:85" ht="14.25" customHeight="1" thickTop="1" thickBot="1" x14ac:dyDescent="0.3">
      <c r="A402" s="2">
        <v>660</v>
      </c>
      <c r="B402" s="2">
        <v>637</v>
      </c>
      <c r="C402" s="2"/>
      <c r="D402" s="2"/>
      <c r="E402" s="2" t="s">
        <v>121</v>
      </c>
      <c r="F402" s="62" t="s">
        <v>294</v>
      </c>
      <c r="G402" s="2" t="s">
        <v>247</v>
      </c>
      <c r="H402" s="2" t="s">
        <v>295</v>
      </c>
      <c r="I402" s="2" t="s">
        <v>293</v>
      </c>
      <c r="J402" s="2" t="s">
        <v>152</v>
      </c>
      <c r="K402" s="2" t="s">
        <v>164</v>
      </c>
      <c r="L402" s="2"/>
      <c r="M402" s="63" t="s">
        <v>253</v>
      </c>
      <c r="N402" s="63" t="s">
        <v>569</v>
      </c>
      <c r="O402" s="64" t="s">
        <v>570</v>
      </c>
      <c r="P402" s="2" t="s">
        <v>27</v>
      </c>
      <c r="Q402" s="2">
        <v>14</v>
      </c>
      <c r="R402" s="2" t="s">
        <v>156</v>
      </c>
      <c r="S402" s="2" t="s">
        <v>47</v>
      </c>
      <c r="T402" s="2"/>
      <c r="U402" s="2">
        <v>21000</v>
      </c>
      <c r="V402" s="2" t="s">
        <v>17</v>
      </c>
      <c r="W402" s="2">
        <f>VLOOKUP(V402,Tables!$M$4:$N$7,2,FALSE)</f>
        <v>1</v>
      </c>
      <c r="X402" s="124">
        <f t="shared" si="799"/>
        <v>21000</v>
      </c>
      <c r="Y402" s="2"/>
      <c r="Z402" s="2" t="str">
        <f t="shared" si="800"/>
        <v>NOEC</v>
      </c>
      <c r="AA402" s="2">
        <f>VLOOKUP(Z402,Tables!C$5:D$21,2,FALSE)</f>
        <v>1</v>
      </c>
      <c r="AB402" s="2">
        <f t="shared" si="801"/>
        <v>21000</v>
      </c>
      <c r="AC402" s="2" t="str">
        <f t="shared" si="802"/>
        <v>Chronic</v>
      </c>
      <c r="AD402" s="2">
        <f>VLOOKUP(AC402,Tables!C$24:D$25,2,FALSE)</f>
        <v>1</v>
      </c>
      <c r="AE402" s="2">
        <f t="shared" si="803"/>
        <v>21000</v>
      </c>
      <c r="AF402" s="7"/>
      <c r="AG402" s="8" t="str">
        <f t="shared" si="804"/>
        <v>Pseudacris regilla</v>
      </c>
      <c r="AH402" s="2" t="str">
        <f t="shared" si="805"/>
        <v>NOEC</v>
      </c>
      <c r="AI402" s="2" t="str">
        <f t="shared" si="806"/>
        <v>Chronic</v>
      </c>
      <c r="AJ402" s="2"/>
      <c r="AK402" s="2">
        <f>VLOOKUP(SUM(AA402,AD402),Tables!J$5:K$10,2,FALSE)</f>
        <v>1</v>
      </c>
      <c r="AL402" s="65" t="str">
        <f t="shared" si="807"/>
        <v>YES!!!</v>
      </c>
      <c r="AM402" s="3" t="str">
        <f t="shared" si="808"/>
        <v>Dry Weight</v>
      </c>
      <c r="AN402" s="2" t="s">
        <v>170</v>
      </c>
      <c r="AO402" s="2" t="str">
        <f t="shared" si="809"/>
        <v>14 Day</v>
      </c>
      <c r="AP402" s="2" t="s">
        <v>171</v>
      </c>
      <c r="AQ402" s="2"/>
      <c r="AR402" s="2">
        <f t="shared" si="810"/>
        <v>21000</v>
      </c>
      <c r="AS402" s="2"/>
      <c r="AT402" s="2"/>
      <c r="AU402" s="2"/>
      <c r="AV402" s="66" t="s">
        <v>120</v>
      </c>
      <c r="AW402" s="2"/>
      <c r="AX402" s="2"/>
      <c r="AY402" s="2"/>
      <c r="AZ402" s="2"/>
      <c r="BA402" s="67"/>
      <c r="BB402" s="2"/>
      <c r="BC402" s="2"/>
      <c r="BD402" s="2"/>
      <c r="BE402" s="2"/>
      <c r="BF402" s="2"/>
      <c r="BG402" s="2"/>
      <c r="BH402" s="2"/>
      <c r="BI402" s="75"/>
      <c r="BJ402" s="2"/>
      <c r="BK402" s="2"/>
      <c r="BL402" s="111"/>
      <c r="BM402" s="115"/>
      <c r="BN402" s="111"/>
      <c r="BO402" s="111"/>
      <c r="BP402" s="111"/>
      <c r="BQ402" s="111"/>
      <c r="BR402" s="111"/>
      <c r="BS402" s="111"/>
      <c r="BT402" s="111"/>
      <c r="BU402" s="113"/>
      <c r="BV402" s="3"/>
      <c r="BW402" s="3"/>
      <c r="BX402" s="3"/>
      <c r="BY402" s="3"/>
      <c r="BZ402" s="3"/>
      <c r="CA402" s="3"/>
      <c r="CB402" s="3"/>
      <c r="CC402" s="3"/>
      <c r="CD402" s="3"/>
      <c r="CE402" s="3"/>
      <c r="CF402" s="3"/>
      <c r="CG402" s="3"/>
    </row>
    <row r="403" spans="1:85" ht="14.25" customHeight="1" thickTop="1" thickBot="1" x14ac:dyDescent="0.3">
      <c r="A403" s="2">
        <v>660</v>
      </c>
      <c r="B403" s="2">
        <v>633</v>
      </c>
      <c r="C403" s="2"/>
      <c r="D403" s="2"/>
      <c r="E403" s="2" t="s">
        <v>121</v>
      </c>
      <c r="F403" s="62" t="s">
        <v>294</v>
      </c>
      <c r="G403" s="2" t="s">
        <v>247</v>
      </c>
      <c r="H403" s="2" t="s">
        <v>295</v>
      </c>
      <c r="I403" s="2" t="s">
        <v>293</v>
      </c>
      <c r="J403" s="2" t="s">
        <v>152</v>
      </c>
      <c r="K403" s="2" t="s">
        <v>164</v>
      </c>
      <c r="L403" s="2"/>
      <c r="M403" s="63" t="s">
        <v>253</v>
      </c>
      <c r="N403" s="63" t="s">
        <v>571</v>
      </c>
      <c r="O403" s="64" t="s">
        <v>571</v>
      </c>
      <c r="P403" s="2" t="s">
        <v>27</v>
      </c>
      <c r="Q403" s="2">
        <v>14</v>
      </c>
      <c r="R403" s="2" t="s">
        <v>156</v>
      </c>
      <c r="S403" s="2" t="s">
        <v>47</v>
      </c>
      <c r="T403" s="2"/>
      <c r="U403" s="2">
        <v>14500</v>
      </c>
      <c r="V403" s="2" t="s">
        <v>17</v>
      </c>
      <c r="W403" s="2">
        <f>VLOOKUP(V403,Tables!$M$4:$N$7,2,FALSE)</f>
        <v>1</v>
      </c>
      <c r="X403" s="124">
        <f t="shared" si="799"/>
        <v>14500</v>
      </c>
      <c r="Y403" s="2"/>
      <c r="Z403" s="2" t="str">
        <f t="shared" si="800"/>
        <v>NOEC</v>
      </c>
      <c r="AA403" s="2">
        <f>VLOOKUP(Z403,Tables!C$5:D$21,2,FALSE)</f>
        <v>1</v>
      </c>
      <c r="AB403" s="2">
        <f t="shared" si="801"/>
        <v>14500</v>
      </c>
      <c r="AC403" s="2" t="str">
        <f t="shared" si="802"/>
        <v>Chronic</v>
      </c>
      <c r="AD403" s="2">
        <f>VLOOKUP(AC403,Tables!C$24:D$25,2,FALSE)</f>
        <v>1</v>
      </c>
      <c r="AE403" s="2">
        <f t="shared" si="803"/>
        <v>14500</v>
      </c>
      <c r="AF403" s="7"/>
      <c r="AG403" s="8" t="str">
        <f t="shared" si="804"/>
        <v>Pseudacris regilla</v>
      </c>
      <c r="AH403" s="2" t="str">
        <f t="shared" si="805"/>
        <v>NOEC</v>
      </c>
      <c r="AI403" s="2" t="str">
        <f t="shared" si="806"/>
        <v>Chronic</v>
      </c>
      <c r="AJ403" s="2"/>
      <c r="AK403" s="2">
        <f>VLOOKUP(SUM(AA403,AD403),Tables!J$5:K$10,2,FALSE)</f>
        <v>1</v>
      </c>
      <c r="AL403" s="65" t="str">
        <f t="shared" si="807"/>
        <v>YES!!!</v>
      </c>
      <c r="AM403" s="3" t="str">
        <f t="shared" si="808"/>
        <v>Length</v>
      </c>
      <c r="AN403" s="2" t="s">
        <v>433</v>
      </c>
      <c r="AO403" s="2" t="str">
        <f t="shared" si="809"/>
        <v>14 Day</v>
      </c>
      <c r="AP403" s="2" t="s">
        <v>434</v>
      </c>
      <c r="AQ403" s="2"/>
      <c r="AR403" s="2">
        <f t="shared" si="810"/>
        <v>14500</v>
      </c>
      <c r="AS403" s="2">
        <f>GEOMEAN(AR403)</f>
        <v>14500</v>
      </c>
      <c r="AT403" s="3">
        <f>MIN(AS403)</f>
        <v>14500</v>
      </c>
      <c r="AU403" s="2"/>
      <c r="AV403" s="66" t="s">
        <v>120</v>
      </c>
      <c r="AW403" s="2"/>
      <c r="AX403" s="2"/>
      <c r="AY403" s="2"/>
      <c r="AZ403" s="2"/>
      <c r="BA403" s="67"/>
      <c r="BB403" s="2"/>
      <c r="BC403" s="2"/>
      <c r="BD403" s="2"/>
      <c r="BE403" s="2"/>
      <c r="BF403" s="2"/>
      <c r="BG403" s="2"/>
      <c r="BH403" s="2"/>
      <c r="BI403" s="88"/>
      <c r="BJ403" s="2"/>
      <c r="BK403" s="2"/>
      <c r="BL403" s="111"/>
      <c r="BM403" s="115"/>
      <c r="BN403" s="111"/>
      <c r="BO403" s="111"/>
      <c r="BP403" s="111"/>
      <c r="BQ403" s="111"/>
      <c r="BR403" s="119"/>
      <c r="BS403" s="111"/>
      <c r="BT403" s="111"/>
      <c r="BU403" s="113"/>
      <c r="BV403" s="3"/>
      <c r="BW403" s="3"/>
      <c r="BX403" s="3"/>
      <c r="BY403" s="3"/>
      <c r="BZ403" s="3"/>
      <c r="CA403" s="3"/>
      <c r="CB403" s="3"/>
      <c r="CC403" s="3"/>
      <c r="CD403" s="3"/>
      <c r="CE403" s="3"/>
      <c r="CF403" s="3"/>
      <c r="CG403" s="3"/>
    </row>
    <row r="404" spans="1:85" ht="14.25" customHeight="1" thickTop="1" thickBot="1" x14ac:dyDescent="0.3">
      <c r="A404" s="2">
        <v>660</v>
      </c>
      <c r="B404" s="2">
        <v>629</v>
      </c>
      <c r="C404" s="2"/>
      <c r="D404" s="2"/>
      <c r="E404" s="2" t="s">
        <v>121</v>
      </c>
      <c r="F404" s="62" t="s">
        <v>294</v>
      </c>
      <c r="G404" s="2" t="s">
        <v>247</v>
      </c>
      <c r="H404" s="2" t="s">
        <v>295</v>
      </c>
      <c r="I404" s="2" t="s">
        <v>293</v>
      </c>
      <c r="J404" s="2" t="s">
        <v>152</v>
      </c>
      <c r="K404" s="2" t="s">
        <v>164</v>
      </c>
      <c r="L404" s="2"/>
      <c r="M404" s="63" t="s">
        <v>190</v>
      </c>
      <c r="N404" s="63" t="s">
        <v>190</v>
      </c>
      <c r="O404" s="64" t="s">
        <v>190</v>
      </c>
      <c r="P404" s="2" t="s">
        <v>40</v>
      </c>
      <c r="Q404" s="2">
        <v>14</v>
      </c>
      <c r="R404" s="2" t="s">
        <v>156</v>
      </c>
      <c r="S404" s="2" t="s">
        <v>47</v>
      </c>
      <c r="T404" s="2"/>
      <c r="U404" s="2">
        <v>10800</v>
      </c>
      <c r="V404" s="2" t="s">
        <v>17</v>
      </c>
      <c r="W404" s="2">
        <f>VLOOKUP(V404,Tables!$M$4:$N$7,2,FALSE)</f>
        <v>1</v>
      </c>
      <c r="X404" s="124">
        <f t="shared" si="799"/>
        <v>10800</v>
      </c>
      <c r="Y404" s="2"/>
      <c r="Z404" s="2" t="str">
        <f t="shared" si="800"/>
        <v>LC50</v>
      </c>
      <c r="AA404" s="2">
        <f>VLOOKUP(Z404,Tables!C$5:D$21,2,FALSE)</f>
        <v>5</v>
      </c>
      <c r="AB404" s="2">
        <f t="shared" si="801"/>
        <v>2160</v>
      </c>
      <c r="AC404" s="2" t="str">
        <f t="shared" si="802"/>
        <v>Chronic</v>
      </c>
      <c r="AD404" s="2">
        <f>VLOOKUP(AC404,Tables!C$24:D$25,2,FALSE)</f>
        <v>1</v>
      </c>
      <c r="AE404" s="2">
        <f t="shared" si="803"/>
        <v>2160</v>
      </c>
      <c r="AF404" s="7"/>
      <c r="AG404" s="8" t="str">
        <f t="shared" si="804"/>
        <v>Pseudacris regilla</v>
      </c>
      <c r="AH404" s="2" t="str">
        <f t="shared" si="805"/>
        <v>LC50</v>
      </c>
      <c r="AI404" s="2" t="str">
        <f t="shared" si="806"/>
        <v>Chronic</v>
      </c>
      <c r="AJ404" s="2"/>
      <c r="AK404" s="2">
        <f>VLOOKUP(SUM(AA404,AD404),Tables!J$5:K$10,2,FALSE)</f>
        <v>2</v>
      </c>
      <c r="AL404" s="65" t="str">
        <f t="shared" si="807"/>
        <v>Reject</v>
      </c>
      <c r="AM404" s="3"/>
      <c r="AN404" s="2"/>
      <c r="AO404" s="2"/>
      <c r="AP404" s="2"/>
      <c r="AQ404" s="2"/>
      <c r="AR404" s="2"/>
      <c r="AS404" s="2"/>
      <c r="AT404" s="3"/>
      <c r="AU404" s="2"/>
      <c r="AV404" s="66" t="s">
        <v>120</v>
      </c>
      <c r="AW404" s="2"/>
      <c r="AX404" s="2"/>
      <c r="AY404" s="2"/>
      <c r="AZ404" s="2"/>
      <c r="BA404" s="67"/>
      <c r="BB404" s="2"/>
      <c r="BC404" s="2"/>
      <c r="BD404" s="2"/>
      <c r="BE404" s="2"/>
      <c r="BF404" s="2"/>
      <c r="BG404" s="2"/>
      <c r="BH404" s="2"/>
      <c r="BI404" s="75"/>
      <c r="BJ404" s="75"/>
      <c r="BK404" s="2"/>
      <c r="BL404" s="116"/>
      <c r="BM404" s="117"/>
      <c r="BN404" s="116"/>
      <c r="BO404" s="116"/>
      <c r="BP404" s="116"/>
      <c r="BQ404" s="116"/>
      <c r="BR404" s="116"/>
      <c r="BS404" s="116"/>
      <c r="BT404" s="111"/>
      <c r="BU404" s="113"/>
      <c r="BV404" s="3"/>
      <c r="BW404" s="3"/>
      <c r="BX404" s="3"/>
      <c r="BY404" s="3"/>
      <c r="BZ404" s="3"/>
      <c r="CA404" s="3"/>
      <c r="CB404" s="3"/>
      <c r="CC404" s="3"/>
      <c r="CD404" s="3"/>
      <c r="CE404" s="3"/>
      <c r="CF404" s="3"/>
      <c r="CG404" s="3"/>
    </row>
    <row r="405" spans="1:85" ht="14.25" customHeight="1" thickTop="1" thickBot="1" x14ac:dyDescent="0.3">
      <c r="A405" s="2">
        <v>660</v>
      </c>
      <c r="B405" s="2">
        <v>630</v>
      </c>
      <c r="C405" s="2"/>
      <c r="D405" s="2"/>
      <c r="E405" s="2" t="s">
        <v>121</v>
      </c>
      <c r="F405" s="62" t="s">
        <v>294</v>
      </c>
      <c r="G405" s="2" t="s">
        <v>247</v>
      </c>
      <c r="H405" s="2" t="s">
        <v>295</v>
      </c>
      <c r="I405" s="2" t="s">
        <v>293</v>
      </c>
      <c r="J405" s="2" t="s">
        <v>152</v>
      </c>
      <c r="K405" s="2" t="s">
        <v>164</v>
      </c>
      <c r="L405" s="2"/>
      <c r="M405" s="63" t="s">
        <v>190</v>
      </c>
      <c r="N405" s="63" t="s">
        <v>190</v>
      </c>
      <c r="O405" s="64" t="s">
        <v>190</v>
      </c>
      <c r="P405" s="2" t="s">
        <v>40</v>
      </c>
      <c r="Q405" s="2">
        <v>14</v>
      </c>
      <c r="R405" s="2" t="s">
        <v>156</v>
      </c>
      <c r="S405" s="2" t="s">
        <v>47</v>
      </c>
      <c r="T405" s="2"/>
      <c r="U405" s="2">
        <v>19600</v>
      </c>
      <c r="V405" s="2" t="s">
        <v>17</v>
      </c>
      <c r="W405" s="2">
        <f>VLOOKUP(V405,Tables!$M$4:$N$7,2,FALSE)</f>
        <v>1</v>
      </c>
      <c r="X405" s="124">
        <f t="shared" si="799"/>
        <v>19600</v>
      </c>
      <c r="Y405" s="2"/>
      <c r="Z405" s="2" t="str">
        <f t="shared" si="800"/>
        <v>LC50</v>
      </c>
      <c r="AA405" s="2">
        <f>VLOOKUP(Z405,Tables!C$5:D$21,2,FALSE)</f>
        <v>5</v>
      </c>
      <c r="AB405" s="2">
        <f t="shared" si="801"/>
        <v>3920</v>
      </c>
      <c r="AC405" s="2" t="str">
        <f t="shared" si="802"/>
        <v>Chronic</v>
      </c>
      <c r="AD405" s="2">
        <f>VLOOKUP(AC405,Tables!C$24:D$25,2,FALSE)</f>
        <v>1</v>
      </c>
      <c r="AE405" s="2">
        <f t="shared" si="803"/>
        <v>3920</v>
      </c>
      <c r="AF405" s="7"/>
      <c r="AG405" s="8" t="str">
        <f t="shared" si="804"/>
        <v>Pseudacris regilla</v>
      </c>
      <c r="AH405" s="2" t="str">
        <f t="shared" si="805"/>
        <v>LC50</v>
      </c>
      <c r="AI405" s="2" t="str">
        <f t="shared" si="806"/>
        <v>Chronic</v>
      </c>
      <c r="AJ405" s="2"/>
      <c r="AK405" s="2">
        <f>VLOOKUP(SUM(AA405,AD405),Tables!J$5:K$10,2,FALSE)</f>
        <v>2</v>
      </c>
      <c r="AL405" s="65" t="str">
        <f t="shared" si="807"/>
        <v>Reject</v>
      </c>
      <c r="AM405" s="3"/>
      <c r="AN405" s="2"/>
      <c r="AO405" s="2"/>
      <c r="AP405" s="2"/>
      <c r="AQ405" s="2"/>
      <c r="AR405" s="2"/>
      <c r="AS405" s="2"/>
      <c r="AT405" s="2"/>
      <c r="AU405" s="2"/>
      <c r="AV405" s="66" t="s">
        <v>120</v>
      </c>
      <c r="AW405" s="2"/>
      <c r="AX405" s="2"/>
      <c r="AY405" s="2"/>
      <c r="AZ405" s="2"/>
      <c r="BA405" s="67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111"/>
      <c r="BM405" s="115"/>
      <c r="BN405" s="111"/>
      <c r="BO405" s="111"/>
      <c r="BP405" s="111"/>
      <c r="BQ405" s="111"/>
      <c r="BR405" s="111"/>
      <c r="BS405" s="111"/>
      <c r="BT405" s="111"/>
      <c r="BU405" s="113"/>
      <c r="BV405" s="3"/>
      <c r="BW405" s="3"/>
      <c r="BX405" s="3"/>
      <c r="BY405" s="3"/>
      <c r="BZ405" s="3"/>
      <c r="CA405" s="3"/>
      <c r="CB405" s="3"/>
      <c r="CC405" s="3"/>
      <c r="CD405" s="3"/>
      <c r="CE405" s="3"/>
      <c r="CF405" s="3"/>
      <c r="CG405" s="3"/>
    </row>
    <row r="406" spans="1:85" ht="14.25" customHeight="1" thickTop="1" thickBot="1" x14ac:dyDescent="0.3">
      <c r="A406" s="7"/>
      <c r="B406" s="7"/>
      <c r="C406" s="7"/>
      <c r="D406" s="70"/>
      <c r="E406" s="7"/>
      <c r="F406" s="71"/>
      <c r="G406" s="7"/>
      <c r="H406" s="7"/>
      <c r="I406" s="7"/>
      <c r="J406" s="7"/>
      <c r="K406" s="7"/>
      <c r="L406" s="7"/>
      <c r="M406" s="72"/>
      <c r="N406" s="72"/>
      <c r="O406" s="7"/>
      <c r="P406" s="7"/>
      <c r="Q406" s="7"/>
      <c r="R406" s="7"/>
      <c r="S406" s="7"/>
      <c r="T406" s="73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4"/>
      <c r="AH406" s="7"/>
      <c r="AI406" s="7"/>
      <c r="AJ406" s="7"/>
      <c r="AK406" s="7"/>
      <c r="AL406" s="7"/>
      <c r="AM406" s="7"/>
      <c r="AN406" s="7"/>
      <c r="AO406" s="7"/>
      <c r="AP406" s="7"/>
      <c r="AQ406" s="7"/>
      <c r="AR406" s="7"/>
      <c r="AS406" s="7"/>
      <c r="AT406" s="7"/>
      <c r="AU406" s="7"/>
      <c r="AV406" s="72"/>
      <c r="AW406" s="75"/>
      <c r="AX406" s="75"/>
      <c r="AY406" s="75"/>
      <c r="AZ406" s="76"/>
      <c r="BA406" s="77"/>
      <c r="BB406" s="7"/>
      <c r="BC406" s="7"/>
      <c r="BD406" s="7"/>
      <c r="BE406" s="7"/>
      <c r="BF406" s="7"/>
      <c r="BG406" s="7"/>
      <c r="BH406" s="7"/>
      <c r="BI406" s="2"/>
      <c r="BJ406" s="2"/>
      <c r="BK406" s="2"/>
      <c r="BL406" s="111"/>
      <c r="BM406" s="115"/>
      <c r="BN406" s="111"/>
      <c r="BO406" s="111"/>
      <c r="BP406" s="111"/>
      <c r="BQ406" s="111"/>
      <c r="BR406" s="111"/>
      <c r="BS406" s="111"/>
      <c r="BT406" s="111"/>
      <c r="BU406" s="113"/>
      <c r="BV406" s="3"/>
      <c r="BW406" s="3"/>
      <c r="BX406" s="3"/>
      <c r="BY406" s="3"/>
      <c r="BZ406" s="3"/>
      <c r="CA406" s="3"/>
      <c r="CB406" s="3"/>
      <c r="CC406" s="3"/>
      <c r="CD406" s="3"/>
      <c r="CE406" s="3"/>
      <c r="CF406" s="3"/>
      <c r="CG406" s="3"/>
    </row>
    <row r="407" spans="1:85" ht="14.25" customHeight="1" thickTop="1" thickBot="1" x14ac:dyDescent="0.3">
      <c r="A407" s="2" t="s">
        <v>199</v>
      </c>
      <c r="B407" s="2">
        <v>200889</v>
      </c>
      <c r="C407" s="2"/>
      <c r="D407" s="2"/>
      <c r="E407" s="2" t="s">
        <v>121</v>
      </c>
      <c r="F407" s="62" t="s">
        <v>374</v>
      </c>
      <c r="G407" s="2" t="s">
        <v>201</v>
      </c>
      <c r="H407" s="2" t="s">
        <v>202</v>
      </c>
      <c r="I407" s="2" t="s">
        <v>203</v>
      </c>
      <c r="J407" s="2" t="s">
        <v>152</v>
      </c>
      <c r="K407" s="2" t="s">
        <v>112</v>
      </c>
      <c r="L407" s="2"/>
      <c r="M407" s="63" t="s">
        <v>190</v>
      </c>
      <c r="N407" s="63" t="s">
        <v>190</v>
      </c>
      <c r="O407" s="64" t="s">
        <v>190</v>
      </c>
      <c r="P407" s="2" t="s">
        <v>40</v>
      </c>
      <c r="Q407" s="2">
        <v>48</v>
      </c>
      <c r="R407" s="2" t="s">
        <v>116</v>
      </c>
      <c r="S407" s="2" t="s">
        <v>48</v>
      </c>
      <c r="T407" s="2"/>
      <c r="U407" s="2">
        <v>2800</v>
      </c>
      <c r="V407" s="2" t="s">
        <v>17</v>
      </c>
      <c r="W407" s="2">
        <f>VLOOKUP(V407,Tables!$M$4:$N$7,2,FALSE)</f>
        <v>1</v>
      </c>
      <c r="X407" s="2">
        <f t="shared" ref="X407:X409" si="812">U407*W407</f>
        <v>2800</v>
      </c>
      <c r="Y407" s="2"/>
      <c r="Z407" s="2" t="str">
        <f t="shared" ref="Z407:Z409" si="813">P407</f>
        <v>LC50</v>
      </c>
      <c r="AA407" s="2">
        <f>VLOOKUP(Z407,Tables!C$5:D$21,2,FALSE)</f>
        <v>5</v>
      </c>
      <c r="AB407" s="2">
        <f t="shared" ref="AB407:AB409" si="814">X407/AA407</f>
        <v>560</v>
      </c>
      <c r="AC407" s="2" t="str">
        <f t="shared" ref="AC407:AC409" si="815">S407</f>
        <v>Acute</v>
      </c>
      <c r="AD407" s="2">
        <f>VLOOKUP(AC407,Tables!C$24:D$25,2,FALSE)</f>
        <v>2</v>
      </c>
      <c r="AE407" s="2">
        <f t="shared" ref="AE407:AE409" si="816">AB407/AD407</f>
        <v>280</v>
      </c>
      <c r="AF407" s="7"/>
      <c r="AG407" s="8" t="str">
        <f t="shared" ref="AG407:AG409" si="817">F407</f>
        <v xml:space="preserve">Pteronarcys californica </v>
      </c>
      <c r="AH407" s="2" t="str">
        <f t="shared" ref="AH407:AH409" si="818">P407</f>
        <v>LC50</v>
      </c>
      <c r="AI407" s="2" t="str">
        <f t="shared" ref="AI407:AI409" si="819">S407</f>
        <v>Acute</v>
      </c>
      <c r="AJ407" s="2"/>
      <c r="AK407" s="2">
        <f>VLOOKUP(SUM(AA407,AD407),Tables!J$5:K$10,2,FALSE)</f>
        <v>4</v>
      </c>
      <c r="AL407" s="65" t="str">
        <f t="shared" ref="AL407:AL409" si="820">IF(AK407=MIN($AK$407:$AK$409),"YES!!!","Reject")</f>
        <v>YES!!!</v>
      </c>
      <c r="AM407" s="3" t="str">
        <f t="shared" ref="AM407:AM409" si="821">O407</f>
        <v>Mortality</v>
      </c>
      <c r="AN407" s="2" t="s">
        <v>118</v>
      </c>
      <c r="AO407" s="2" t="str">
        <f t="shared" ref="AO407:AO409" si="822">CONCATENATE(Q407," ",R407)</f>
        <v>48 Hour</v>
      </c>
      <c r="AP407" s="2" t="s">
        <v>119</v>
      </c>
      <c r="AQ407" s="2"/>
      <c r="AR407" s="2">
        <f t="shared" ref="AR407:AR409" si="823">AE407</f>
        <v>280</v>
      </c>
      <c r="AS407" s="2">
        <f>GEOMEAN(AR407)</f>
        <v>280</v>
      </c>
      <c r="AT407" s="3">
        <f>MIN(AS407:AS409)</f>
        <v>120</v>
      </c>
      <c r="AU407" s="3">
        <f>MIN(AT407)</f>
        <v>120</v>
      </c>
      <c r="AV407" s="66" t="s">
        <v>120</v>
      </c>
      <c r="AW407" s="2"/>
      <c r="AX407" s="2"/>
      <c r="AY407" s="2"/>
      <c r="AZ407" s="2" t="str">
        <f>I407</f>
        <v>Macroinvertebrate</v>
      </c>
      <c r="BA407" s="67" t="str">
        <f t="shared" ref="BA407:BC407" si="824">F407</f>
        <v xml:space="preserve">Pteronarcys californica </v>
      </c>
      <c r="BB407" s="2" t="str">
        <f t="shared" si="824"/>
        <v>Arthropoda</v>
      </c>
      <c r="BC407" s="2" t="str">
        <f t="shared" si="824"/>
        <v>Insecta</v>
      </c>
      <c r="BD407" s="2" t="str">
        <f>J407</f>
        <v>Heterotroph</v>
      </c>
      <c r="BE407" s="2">
        <f>AK407</f>
        <v>4</v>
      </c>
      <c r="BF407" s="2">
        <f>AU407</f>
        <v>120</v>
      </c>
      <c r="BG407" s="66" t="s">
        <v>120</v>
      </c>
      <c r="BH407" s="66" t="s">
        <v>120</v>
      </c>
      <c r="BI407" s="75"/>
      <c r="BJ407" s="2"/>
      <c r="BK407" s="2"/>
      <c r="BL407" s="111"/>
      <c r="BM407" s="115"/>
      <c r="BN407" s="111"/>
      <c r="BO407" s="111"/>
      <c r="BP407" s="111"/>
      <c r="BQ407" s="111"/>
      <c r="BR407" s="111"/>
      <c r="BS407" s="111"/>
      <c r="BT407" s="111"/>
      <c r="BU407" s="113"/>
      <c r="BV407" s="3"/>
      <c r="BW407" s="3"/>
      <c r="BX407" s="3"/>
      <c r="BY407" s="3"/>
      <c r="BZ407" s="3"/>
      <c r="CA407" s="3"/>
      <c r="CB407" s="3"/>
      <c r="CC407" s="3"/>
      <c r="CD407" s="3"/>
      <c r="CE407" s="3"/>
      <c r="CF407" s="3"/>
      <c r="CG407" s="3"/>
    </row>
    <row r="408" spans="1:85" ht="14.25" customHeight="1" thickTop="1" thickBot="1" x14ac:dyDescent="0.3">
      <c r="A408" s="2" t="s">
        <v>199</v>
      </c>
      <c r="B408" s="2">
        <v>200889</v>
      </c>
      <c r="C408" s="2"/>
      <c r="D408" s="2"/>
      <c r="E408" s="2" t="s">
        <v>121</v>
      </c>
      <c r="F408" s="62" t="s">
        <v>374</v>
      </c>
      <c r="G408" s="2" t="s">
        <v>201</v>
      </c>
      <c r="H408" s="2" t="s">
        <v>202</v>
      </c>
      <c r="I408" s="2" t="s">
        <v>203</v>
      </c>
      <c r="J408" s="2" t="s">
        <v>152</v>
      </c>
      <c r="K408" s="2" t="s">
        <v>112</v>
      </c>
      <c r="L408" s="2"/>
      <c r="M408" s="63" t="s">
        <v>190</v>
      </c>
      <c r="N408" s="63" t="s">
        <v>190</v>
      </c>
      <c r="O408" s="64" t="s">
        <v>190</v>
      </c>
      <c r="P408" s="2" t="s">
        <v>40</v>
      </c>
      <c r="Q408" s="2">
        <v>96</v>
      </c>
      <c r="R408" s="2" t="s">
        <v>116</v>
      </c>
      <c r="S408" s="2" t="s">
        <v>48</v>
      </c>
      <c r="T408" s="2"/>
      <c r="U408" s="2">
        <v>1200</v>
      </c>
      <c r="V408" s="2" t="s">
        <v>17</v>
      </c>
      <c r="W408" s="2">
        <f>VLOOKUP(V408,Tables!$M$4:$N$7,2,FALSE)</f>
        <v>1</v>
      </c>
      <c r="X408" s="2">
        <f t="shared" si="812"/>
        <v>1200</v>
      </c>
      <c r="Y408" s="2"/>
      <c r="Z408" s="2" t="str">
        <f t="shared" si="813"/>
        <v>LC50</v>
      </c>
      <c r="AA408" s="2">
        <f>VLOOKUP(Z408,Tables!C$5:D$21,2,FALSE)</f>
        <v>5</v>
      </c>
      <c r="AB408" s="2">
        <f t="shared" si="814"/>
        <v>240</v>
      </c>
      <c r="AC408" s="2" t="str">
        <f t="shared" si="815"/>
        <v>Acute</v>
      </c>
      <c r="AD408" s="2">
        <f>VLOOKUP(AC408,Tables!C$24:D$25,2,FALSE)</f>
        <v>2</v>
      </c>
      <c r="AE408" s="2">
        <f t="shared" si="816"/>
        <v>120</v>
      </c>
      <c r="AF408" s="7"/>
      <c r="AG408" s="8" t="str">
        <f t="shared" si="817"/>
        <v xml:space="preserve">Pteronarcys californica </v>
      </c>
      <c r="AH408" s="2" t="str">
        <f t="shared" si="818"/>
        <v>LC50</v>
      </c>
      <c r="AI408" s="2" t="str">
        <f t="shared" si="819"/>
        <v>Acute</v>
      </c>
      <c r="AJ408" s="2"/>
      <c r="AK408" s="2">
        <f>VLOOKUP(SUM(AA408,AD408),Tables!J$5:K$10,2,FALSE)</f>
        <v>4</v>
      </c>
      <c r="AL408" s="65" t="str">
        <f t="shared" si="820"/>
        <v>YES!!!</v>
      </c>
      <c r="AM408" s="3" t="str">
        <f t="shared" si="821"/>
        <v>Mortality</v>
      </c>
      <c r="AN408" s="2" t="s">
        <v>118</v>
      </c>
      <c r="AO408" s="2" t="str">
        <f t="shared" si="822"/>
        <v>96 Hour</v>
      </c>
      <c r="AP408" s="2" t="s">
        <v>318</v>
      </c>
      <c r="AQ408" s="2"/>
      <c r="AR408" s="2">
        <f t="shared" si="823"/>
        <v>120</v>
      </c>
      <c r="AS408" s="2">
        <f>GEOMEAN(AR408:AR409)</f>
        <v>120</v>
      </c>
      <c r="AT408" s="2"/>
      <c r="AU408" s="2"/>
      <c r="AV408" s="66" t="s">
        <v>120</v>
      </c>
      <c r="AW408" s="2"/>
      <c r="AX408" s="2"/>
      <c r="AY408" s="2"/>
      <c r="AZ408" s="2"/>
      <c r="BA408" s="67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116"/>
      <c r="BM408" s="117"/>
      <c r="BN408" s="116"/>
      <c r="BO408" s="116"/>
      <c r="BP408" s="116"/>
      <c r="BQ408" s="116"/>
      <c r="BR408" s="116"/>
      <c r="BS408" s="116"/>
      <c r="BT408" s="111"/>
      <c r="BU408" s="113"/>
      <c r="BV408" s="3"/>
      <c r="BW408" s="3"/>
      <c r="BX408" s="3"/>
      <c r="BY408" s="3"/>
      <c r="BZ408" s="3"/>
      <c r="CA408" s="3"/>
      <c r="CB408" s="3"/>
      <c r="CC408" s="3"/>
      <c r="CD408" s="3"/>
      <c r="CE408" s="3"/>
      <c r="CF408" s="3"/>
      <c r="CG408" s="3"/>
    </row>
    <row r="409" spans="1:85" ht="14.25" customHeight="1" thickTop="1" thickBot="1" x14ac:dyDescent="0.3">
      <c r="A409" s="2" t="s">
        <v>199</v>
      </c>
      <c r="B409" s="2">
        <v>200666</v>
      </c>
      <c r="C409" s="2"/>
      <c r="D409" s="2"/>
      <c r="E409" s="2" t="s">
        <v>121</v>
      </c>
      <c r="F409" s="62" t="s">
        <v>374</v>
      </c>
      <c r="G409" s="2" t="s">
        <v>201</v>
      </c>
      <c r="H409" s="2" t="s">
        <v>202</v>
      </c>
      <c r="I409" s="2" t="s">
        <v>203</v>
      </c>
      <c r="J409" s="2" t="s">
        <v>152</v>
      </c>
      <c r="K409" s="2" t="s">
        <v>112</v>
      </c>
      <c r="L409" s="2"/>
      <c r="M409" s="63" t="s">
        <v>190</v>
      </c>
      <c r="N409" s="63" t="s">
        <v>190</v>
      </c>
      <c r="O409" s="64" t="s">
        <v>190</v>
      </c>
      <c r="P409" s="2" t="s">
        <v>40</v>
      </c>
      <c r="Q409" s="2">
        <v>96</v>
      </c>
      <c r="R409" s="2" t="s">
        <v>116</v>
      </c>
      <c r="S409" s="2" t="s">
        <v>48</v>
      </c>
      <c r="T409" s="2"/>
      <c r="U409" s="2">
        <v>1200</v>
      </c>
      <c r="V409" s="2" t="s">
        <v>17</v>
      </c>
      <c r="W409" s="2">
        <f>VLOOKUP(V409,Tables!$M$4:$N$7,2,FALSE)</f>
        <v>1</v>
      </c>
      <c r="X409" s="2">
        <f t="shared" si="812"/>
        <v>1200</v>
      </c>
      <c r="Y409" s="2"/>
      <c r="Z409" s="2" t="str">
        <f t="shared" si="813"/>
        <v>LC50</v>
      </c>
      <c r="AA409" s="2">
        <f>VLOOKUP(Z409,Tables!C$5:D$21,2,FALSE)</f>
        <v>5</v>
      </c>
      <c r="AB409" s="2">
        <f t="shared" si="814"/>
        <v>240</v>
      </c>
      <c r="AC409" s="2" t="str">
        <f t="shared" si="815"/>
        <v>Acute</v>
      </c>
      <c r="AD409" s="2">
        <f>VLOOKUP(AC409,Tables!C$24:D$25,2,FALSE)</f>
        <v>2</v>
      </c>
      <c r="AE409" s="2">
        <f t="shared" si="816"/>
        <v>120</v>
      </c>
      <c r="AF409" s="7"/>
      <c r="AG409" s="8" t="str">
        <f t="shared" si="817"/>
        <v xml:space="preserve">Pteronarcys californica </v>
      </c>
      <c r="AH409" s="2" t="str">
        <f t="shared" si="818"/>
        <v>LC50</v>
      </c>
      <c r="AI409" s="2" t="str">
        <f t="shared" si="819"/>
        <v>Acute</v>
      </c>
      <c r="AJ409" s="2"/>
      <c r="AK409" s="2">
        <f>VLOOKUP(SUM(AA409,AD409),Tables!J$5:K$10,2,FALSE)</f>
        <v>4</v>
      </c>
      <c r="AL409" s="65" t="str">
        <f t="shared" si="820"/>
        <v>YES!!!</v>
      </c>
      <c r="AM409" s="3" t="str">
        <f t="shared" si="821"/>
        <v>Mortality</v>
      </c>
      <c r="AN409" s="2" t="s">
        <v>118</v>
      </c>
      <c r="AO409" s="2" t="str">
        <f t="shared" si="822"/>
        <v>96 Hour</v>
      </c>
      <c r="AP409" s="2" t="s">
        <v>318</v>
      </c>
      <c r="AQ409" s="2"/>
      <c r="AR409" s="2">
        <f t="shared" si="823"/>
        <v>120</v>
      </c>
      <c r="AS409" s="2"/>
      <c r="AT409" s="2"/>
      <c r="AU409" s="2"/>
      <c r="AV409" s="66" t="s">
        <v>120</v>
      </c>
      <c r="AW409" s="2"/>
      <c r="AX409" s="2"/>
      <c r="AY409" s="2"/>
      <c r="AZ409" s="2"/>
      <c r="BA409" s="67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116"/>
      <c r="BM409" s="117"/>
      <c r="BN409" s="116"/>
      <c r="BO409" s="116"/>
      <c r="BP409" s="116"/>
      <c r="BQ409" s="116"/>
      <c r="BR409" s="116"/>
      <c r="BS409" s="116"/>
      <c r="BT409" s="111"/>
      <c r="BU409" s="113"/>
      <c r="BV409" s="3"/>
      <c r="BW409" s="3"/>
      <c r="BX409" s="3"/>
      <c r="BY409" s="3"/>
      <c r="BZ409" s="3"/>
      <c r="CA409" s="3"/>
      <c r="CB409" s="3"/>
      <c r="CC409" s="3"/>
      <c r="CD409" s="3"/>
      <c r="CE409" s="3"/>
      <c r="CF409" s="3"/>
      <c r="CG409" s="3"/>
    </row>
    <row r="410" spans="1:85" ht="14.25" customHeight="1" thickTop="1" thickBot="1" x14ac:dyDescent="0.3">
      <c r="A410" s="7"/>
      <c r="B410" s="7"/>
      <c r="C410" s="7"/>
      <c r="D410" s="70"/>
      <c r="E410" s="7"/>
      <c r="F410" s="71"/>
      <c r="G410" s="7"/>
      <c r="H410" s="7"/>
      <c r="I410" s="7"/>
      <c r="J410" s="7"/>
      <c r="K410" s="7"/>
      <c r="L410" s="7"/>
      <c r="M410" s="72"/>
      <c r="N410" s="72"/>
      <c r="O410" s="7"/>
      <c r="P410" s="7"/>
      <c r="Q410" s="7"/>
      <c r="R410" s="7"/>
      <c r="S410" s="7"/>
      <c r="T410" s="73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4"/>
      <c r="AH410" s="7"/>
      <c r="AI410" s="7"/>
      <c r="AJ410" s="7"/>
      <c r="AK410" s="7"/>
      <c r="AL410" s="7"/>
      <c r="AM410" s="7"/>
      <c r="AN410" s="7"/>
      <c r="AO410" s="7"/>
      <c r="AP410" s="7"/>
      <c r="AQ410" s="7"/>
      <c r="AR410" s="7"/>
      <c r="AS410" s="7"/>
      <c r="AT410" s="7"/>
      <c r="AU410" s="7"/>
      <c r="AV410" s="72"/>
      <c r="AW410" s="75"/>
      <c r="AX410" s="75"/>
      <c r="AY410" s="75"/>
      <c r="AZ410" s="76"/>
      <c r="BA410" s="77"/>
      <c r="BB410" s="7"/>
      <c r="BC410" s="7"/>
      <c r="BD410" s="7"/>
      <c r="BE410" s="7"/>
      <c r="BF410" s="7"/>
      <c r="BG410" s="7"/>
      <c r="BH410" s="7"/>
      <c r="BI410" s="2"/>
      <c r="BJ410" s="2"/>
      <c r="BK410" s="2"/>
      <c r="BL410" s="111"/>
      <c r="BM410" s="115"/>
      <c r="BN410" s="111"/>
      <c r="BO410" s="111"/>
      <c r="BP410" s="111"/>
      <c r="BQ410" s="111"/>
      <c r="BR410" s="111"/>
      <c r="BS410" s="111"/>
      <c r="BT410" s="111"/>
      <c r="BU410" s="113"/>
      <c r="BV410" s="3"/>
      <c r="BW410" s="3"/>
      <c r="BX410" s="3"/>
      <c r="BY410" s="3"/>
      <c r="BZ410" s="3"/>
      <c r="CA410" s="3"/>
      <c r="CB410" s="3"/>
      <c r="CC410" s="3"/>
      <c r="CD410" s="3"/>
      <c r="CE410" s="3"/>
      <c r="CF410" s="3"/>
      <c r="CG410" s="3"/>
    </row>
    <row r="411" spans="1:85" ht="14.25" customHeight="1" thickTop="1" thickBot="1" x14ac:dyDescent="0.3">
      <c r="A411" s="2" t="s">
        <v>187</v>
      </c>
      <c r="B411" s="2" t="s">
        <v>572</v>
      </c>
      <c r="C411" s="2"/>
      <c r="D411" s="100" t="s">
        <v>147</v>
      </c>
      <c r="E411" s="2" t="s">
        <v>106</v>
      </c>
      <c r="F411" s="62" t="s">
        <v>573</v>
      </c>
      <c r="G411" s="2" t="s">
        <v>574</v>
      </c>
      <c r="H411" s="2" t="s">
        <v>125</v>
      </c>
      <c r="I411" s="2" t="s">
        <v>110</v>
      </c>
      <c r="J411" s="2" t="s">
        <v>152</v>
      </c>
      <c r="K411" s="2" t="s">
        <v>112</v>
      </c>
      <c r="L411" s="2"/>
      <c r="M411" s="82" t="s">
        <v>575</v>
      </c>
      <c r="N411" s="82" t="s">
        <v>263</v>
      </c>
      <c r="O411" s="83" t="s">
        <v>576</v>
      </c>
      <c r="P411" s="84" t="s">
        <v>38</v>
      </c>
      <c r="Q411" s="84">
        <v>24</v>
      </c>
      <c r="R411" s="84" t="s">
        <v>116</v>
      </c>
      <c r="S411" s="84" t="s">
        <v>48</v>
      </c>
      <c r="T411" s="2"/>
      <c r="U411" s="84">
        <v>43000</v>
      </c>
      <c r="V411" s="84" t="s">
        <v>17</v>
      </c>
      <c r="W411" s="84">
        <f>VLOOKUP(V411,Tables!$M$4:$N$7,2,FALSE)</f>
        <v>1</v>
      </c>
      <c r="X411" s="84">
        <f>U411*W411</f>
        <v>43000</v>
      </c>
      <c r="Y411" s="84"/>
      <c r="Z411" s="84" t="str">
        <f>P411</f>
        <v>EC50</v>
      </c>
      <c r="AA411" s="84">
        <f>VLOOKUP(Z411,Tables!C$5:D$21,2,FALSE)</f>
        <v>5</v>
      </c>
      <c r="AB411" s="84">
        <f>X411/AA411</f>
        <v>8600</v>
      </c>
      <c r="AC411" s="84" t="str">
        <f>S411</f>
        <v>Acute</v>
      </c>
      <c r="AD411" s="84">
        <f>VLOOKUP(AC411,Tables!C$24:D$25,2,FALSE)</f>
        <v>2</v>
      </c>
      <c r="AE411" s="84">
        <f>AB411/AD411</f>
        <v>4300</v>
      </c>
      <c r="AF411" s="101"/>
      <c r="AG411" s="85" t="str">
        <f>F411</f>
        <v>Pyrocystis lunula</v>
      </c>
      <c r="AH411" s="84" t="str">
        <f>P411</f>
        <v>EC50</v>
      </c>
      <c r="AI411" s="84" t="str">
        <f>S411</f>
        <v>Acute</v>
      </c>
      <c r="AJ411" s="84"/>
      <c r="AK411" s="84">
        <f>VLOOKUP(SUM(AA411,AD411),Tables!J$5:K$10,2,FALSE)</f>
        <v>4</v>
      </c>
      <c r="AL411" s="86" t="str">
        <f>IF(AK411=MIN($AK$411),"YES!!!","Reject")</f>
        <v>YES!!!</v>
      </c>
      <c r="AM411" s="86"/>
      <c r="AN411" s="84"/>
      <c r="AO411" s="84"/>
      <c r="AP411" s="84"/>
      <c r="AQ411" s="84"/>
      <c r="AR411" s="84"/>
      <c r="AS411" s="84"/>
      <c r="AT411" s="86"/>
      <c r="AU411" s="86"/>
      <c r="AV411" s="66" t="s">
        <v>120</v>
      </c>
      <c r="AW411" s="2"/>
      <c r="AX411" s="2"/>
      <c r="AY411" s="2"/>
      <c r="AZ411" s="84"/>
      <c r="BA411" s="87"/>
      <c r="BB411" s="84"/>
      <c r="BC411" s="84"/>
      <c r="BD411" s="84"/>
      <c r="BE411" s="84"/>
      <c r="BF411" s="84"/>
      <c r="BG411" s="84"/>
      <c r="BH411" s="84"/>
      <c r="BI411" s="2"/>
      <c r="BJ411" s="2"/>
      <c r="BK411" s="2"/>
      <c r="BL411" s="111"/>
      <c r="BM411" s="115"/>
      <c r="BN411" s="111"/>
      <c r="BO411" s="111"/>
      <c r="BP411" s="111"/>
      <c r="BQ411" s="111"/>
      <c r="BR411" s="111"/>
      <c r="BS411" s="111"/>
      <c r="BT411" s="111"/>
      <c r="BU411" s="113"/>
      <c r="BV411" s="3"/>
      <c r="BW411" s="3"/>
      <c r="BX411" s="3"/>
      <c r="BY411" s="3"/>
      <c r="BZ411" s="3"/>
      <c r="CA411" s="3"/>
      <c r="CB411" s="3"/>
      <c r="CC411" s="3"/>
      <c r="CD411" s="3"/>
      <c r="CE411" s="3"/>
      <c r="CF411" s="3"/>
      <c r="CG411" s="3"/>
    </row>
    <row r="412" spans="1:85" ht="14.25" customHeight="1" thickTop="1" thickBot="1" x14ac:dyDescent="0.3">
      <c r="A412" s="7"/>
      <c r="B412" s="7"/>
      <c r="C412" s="7"/>
      <c r="D412" s="70"/>
      <c r="E412" s="7"/>
      <c r="F412" s="71"/>
      <c r="G412" s="7"/>
      <c r="H412" s="7"/>
      <c r="I412" s="7"/>
      <c r="J412" s="7"/>
      <c r="K412" s="7"/>
      <c r="L412" s="7"/>
      <c r="M412" s="72"/>
      <c r="N412" s="72"/>
      <c r="O412" s="7"/>
      <c r="P412" s="7"/>
      <c r="Q412" s="7"/>
      <c r="R412" s="7"/>
      <c r="S412" s="7"/>
      <c r="T412" s="73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4"/>
      <c r="AH412" s="7"/>
      <c r="AI412" s="7"/>
      <c r="AJ412" s="7"/>
      <c r="AK412" s="7"/>
      <c r="AL412" s="7"/>
      <c r="AM412" s="7"/>
      <c r="AN412" s="7"/>
      <c r="AO412" s="7"/>
      <c r="AP412" s="7"/>
      <c r="AQ412" s="7"/>
      <c r="AR412" s="7"/>
      <c r="AS412" s="7"/>
      <c r="AT412" s="7"/>
      <c r="AU412" s="7"/>
      <c r="AV412" s="72"/>
      <c r="AW412" s="75"/>
      <c r="AX412" s="75"/>
      <c r="AY412" s="75"/>
      <c r="AZ412" s="76"/>
      <c r="BA412" s="77"/>
      <c r="BB412" s="7"/>
      <c r="BC412" s="7"/>
      <c r="BD412" s="7"/>
      <c r="BE412" s="7"/>
      <c r="BF412" s="7"/>
      <c r="BG412" s="7"/>
      <c r="BH412" s="7"/>
      <c r="BI412" s="2"/>
      <c r="BJ412" s="2"/>
      <c r="BK412" s="2"/>
      <c r="BL412" s="111"/>
      <c r="BM412" s="115"/>
      <c r="BN412" s="111"/>
      <c r="BO412" s="111"/>
      <c r="BP412" s="111"/>
      <c r="BQ412" s="111"/>
      <c r="BR412" s="111"/>
      <c r="BS412" s="111"/>
      <c r="BT412" s="111"/>
      <c r="BU412" s="113"/>
      <c r="BV412" s="3"/>
      <c r="BW412" s="3"/>
      <c r="BX412" s="3"/>
      <c r="BY412" s="3"/>
      <c r="BZ412" s="3"/>
      <c r="CA412" s="3"/>
      <c r="CB412" s="3"/>
      <c r="CC412" s="3"/>
      <c r="CD412" s="3"/>
      <c r="CE412" s="3"/>
      <c r="CF412" s="3"/>
      <c r="CG412" s="3"/>
    </row>
    <row r="413" spans="1:85" ht="14.25" customHeight="1" thickTop="1" thickBot="1" x14ac:dyDescent="0.3">
      <c r="A413" s="2">
        <v>660</v>
      </c>
      <c r="B413" s="2">
        <v>638</v>
      </c>
      <c r="C413" s="2"/>
      <c r="D413" s="2"/>
      <c r="E413" s="2" t="s">
        <v>121</v>
      </c>
      <c r="F413" s="62" t="s">
        <v>296</v>
      </c>
      <c r="G413" s="2" t="s">
        <v>247</v>
      </c>
      <c r="H413" s="2" t="s">
        <v>295</v>
      </c>
      <c r="I413" s="2" t="s">
        <v>293</v>
      </c>
      <c r="J413" s="2" t="s">
        <v>152</v>
      </c>
      <c r="K413" s="2" t="s">
        <v>164</v>
      </c>
      <c r="L413" s="2"/>
      <c r="M413" s="63" t="s">
        <v>190</v>
      </c>
      <c r="N413" s="63" t="s">
        <v>190</v>
      </c>
      <c r="O413" s="64" t="s">
        <v>190</v>
      </c>
      <c r="P413" s="2" t="s">
        <v>40</v>
      </c>
      <c r="Q413" s="2">
        <v>14</v>
      </c>
      <c r="R413" s="2" t="s">
        <v>156</v>
      </c>
      <c r="S413" s="2" t="s">
        <v>47</v>
      </c>
      <c r="T413" s="2"/>
      <c r="U413" s="2">
        <v>22200</v>
      </c>
      <c r="V413" s="2" t="s">
        <v>17</v>
      </c>
      <c r="W413" s="2">
        <f>VLOOKUP(V413,Tables!$M$4:$N$7,2,FALSE)</f>
        <v>1</v>
      </c>
      <c r="X413" s="124">
        <f t="shared" ref="X413:X414" si="825">U413*W413</f>
        <v>22200</v>
      </c>
      <c r="Y413" s="2"/>
      <c r="Z413" s="2" t="str">
        <f t="shared" ref="Z413:Z414" si="826">P413</f>
        <v>LC50</v>
      </c>
      <c r="AA413" s="2">
        <f>VLOOKUP(Z413,Tables!C$5:D$21,2,FALSE)</f>
        <v>5</v>
      </c>
      <c r="AB413" s="2">
        <f t="shared" ref="AB413:AB414" si="827">X413/AA413</f>
        <v>4440</v>
      </c>
      <c r="AC413" s="2" t="str">
        <f t="shared" ref="AC413:AC414" si="828">S413</f>
        <v>Chronic</v>
      </c>
      <c r="AD413" s="2">
        <f>VLOOKUP(AC413,Tables!C$24:D$25,2,FALSE)</f>
        <v>1</v>
      </c>
      <c r="AE413" s="2">
        <f t="shared" ref="AE413:AE414" si="829">AB413/AD413</f>
        <v>4440</v>
      </c>
      <c r="AF413" s="7"/>
      <c r="AG413" s="8" t="str">
        <f t="shared" ref="AG413:AG414" si="830">F413</f>
        <v>Rana aurora</v>
      </c>
      <c r="AH413" s="2" t="str">
        <f t="shared" ref="AH413:AH414" si="831">P413</f>
        <v>LC50</v>
      </c>
      <c r="AI413" s="2" t="str">
        <f t="shared" ref="AI413:AI414" si="832">S413</f>
        <v>Chronic</v>
      </c>
      <c r="AJ413" s="2"/>
      <c r="AK413" s="2">
        <f>VLOOKUP(SUM(AA413,AD413),Tables!J$5:K$10,2,FALSE)</f>
        <v>2</v>
      </c>
      <c r="AL413" s="65" t="str">
        <f t="shared" ref="AL413:AL414" si="833">IF(AK413=MIN($AK$413:$AK$414),"YES!!!","Reject")</f>
        <v>Reject</v>
      </c>
      <c r="AM413" s="3"/>
      <c r="AN413" s="2"/>
      <c r="AO413" s="2"/>
      <c r="AP413" s="2"/>
      <c r="AQ413" s="2"/>
      <c r="AR413" s="2"/>
      <c r="AS413" s="2"/>
      <c r="AT413" s="3"/>
      <c r="AU413" s="3"/>
      <c r="AV413" s="66" t="s">
        <v>120</v>
      </c>
      <c r="AW413" s="2"/>
      <c r="AX413" s="2"/>
      <c r="AY413" s="2"/>
      <c r="AZ413" s="2"/>
      <c r="BA413" s="67"/>
      <c r="BB413" s="2"/>
      <c r="BC413" s="2"/>
      <c r="BD413" s="2"/>
      <c r="BE413" s="2"/>
      <c r="BF413" s="2"/>
      <c r="BG413" s="2"/>
      <c r="BH413" s="2"/>
      <c r="BI413" s="2"/>
      <c r="BJ413" s="75"/>
      <c r="BK413" s="2"/>
      <c r="BL413" s="111"/>
      <c r="BM413" s="115"/>
      <c r="BN413" s="111"/>
      <c r="BO413" s="111"/>
      <c r="BP413" s="111"/>
      <c r="BQ413" s="111"/>
      <c r="BR413" s="111"/>
      <c r="BS413" s="111"/>
      <c r="BT413" s="111"/>
      <c r="BU413" s="113"/>
      <c r="BV413" s="3"/>
      <c r="BW413" s="3"/>
      <c r="BX413" s="3"/>
      <c r="BY413" s="3"/>
      <c r="BZ413" s="3"/>
      <c r="CA413" s="3"/>
      <c r="CB413" s="3"/>
      <c r="CC413" s="3"/>
      <c r="CD413" s="3"/>
      <c r="CE413" s="3"/>
      <c r="CF413" s="3"/>
      <c r="CG413" s="3"/>
    </row>
    <row r="414" spans="1:85" ht="14.25" customHeight="1" thickTop="1" thickBot="1" x14ac:dyDescent="0.3">
      <c r="A414" s="2">
        <v>660</v>
      </c>
      <c r="B414" s="2">
        <v>639</v>
      </c>
      <c r="C414" s="2"/>
      <c r="D414" s="2"/>
      <c r="E414" s="2" t="s">
        <v>121</v>
      </c>
      <c r="F414" s="62" t="s">
        <v>296</v>
      </c>
      <c r="G414" s="2" t="s">
        <v>247</v>
      </c>
      <c r="H414" s="2" t="s">
        <v>295</v>
      </c>
      <c r="I414" s="2" t="s">
        <v>293</v>
      </c>
      <c r="J414" s="2" t="s">
        <v>152</v>
      </c>
      <c r="K414" s="2" t="s">
        <v>164</v>
      </c>
      <c r="L414" s="2"/>
      <c r="M414" s="63" t="s">
        <v>253</v>
      </c>
      <c r="N414" s="63" t="s">
        <v>577</v>
      </c>
      <c r="O414" s="64" t="s">
        <v>578</v>
      </c>
      <c r="P414" s="2" t="s">
        <v>27</v>
      </c>
      <c r="Q414" s="2">
        <v>14</v>
      </c>
      <c r="R414" s="2" t="s">
        <v>156</v>
      </c>
      <c r="S414" s="2" t="s">
        <v>47</v>
      </c>
      <c r="T414" s="2"/>
      <c r="U414" s="2">
        <v>7600</v>
      </c>
      <c r="V414" s="2" t="s">
        <v>17</v>
      </c>
      <c r="W414" s="2">
        <f>VLOOKUP(V414,Tables!$M$4:$N$7,2,FALSE)</f>
        <v>1</v>
      </c>
      <c r="X414" s="124">
        <f t="shared" si="825"/>
        <v>7600</v>
      </c>
      <c r="Y414" s="2"/>
      <c r="Z414" s="2" t="str">
        <f t="shared" si="826"/>
        <v>NOEC</v>
      </c>
      <c r="AA414" s="2">
        <f>VLOOKUP(Z414,Tables!C$5:D$21,2,FALSE)</f>
        <v>1</v>
      </c>
      <c r="AB414" s="2">
        <f t="shared" si="827"/>
        <v>7600</v>
      </c>
      <c r="AC414" s="2" t="str">
        <f t="shared" si="828"/>
        <v>Chronic</v>
      </c>
      <c r="AD414" s="2">
        <f>VLOOKUP(AC414,Tables!C$24:D$25,2,FALSE)</f>
        <v>1</v>
      </c>
      <c r="AE414" s="2">
        <f t="shared" si="829"/>
        <v>7600</v>
      </c>
      <c r="AF414" s="7"/>
      <c r="AG414" s="8" t="str">
        <f t="shared" si="830"/>
        <v>Rana aurora</v>
      </c>
      <c r="AH414" s="2" t="str">
        <f t="shared" si="831"/>
        <v>NOEC</v>
      </c>
      <c r="AI414" s="2" t="str">
        <f t="shared" si="832"/>
        <v>Chronic</v>
      </c>
      <c r="AJ414" s="2"/>
      <c r="AK414" s="2">
        <f>VLOOKUP(SUM(AA414,AD414),Tables!J$5:K$10,2,FALSE)</f>
        <v>1</v>
      </c>
      <c r="AL414" s="65" t="str">
        <f t="shared" si="833"/>
        <v>YES!!!</v>
      </c>
      <c r="AM414" s="3" t="str">
        <f>O414</f>
        <v>Wet Weight</v>
      </c>
      <c r="AN414" s="2" t="s">
        <v>118</v>
      </c>
      <c r="AO414" s="2" t="str">
        <f>CONCATENATE(Q414," ",R414)</f>
        <v>14 Day</v>
      </c>
      <c r="AP414" s="2" t="s">
        <v>119</v>
      </c>
      <c r="AQ414" s="2"/>
      <c r="AR414" s="2">
        <f>AE414</f>
        <v>7600</v>
      </c>
      <c r="AS414" s="2">
        <f>GEOMEAN(AR414)</f>
        <v>7600</v>
      </c>
      <c r="AT414" s="3">
        <f t="shared" ref="AT414:AU414" si="834">MIN(AS414)</f>
        <v>7600</v>
      </c>
      <c r="AU414" s="3">
        <f t="shared" si="834"/>
        <v>7600</v>
      </c>
      <c r="AV414" s="66" t="s">
        <v>120</v>
      </c>
      <c r="AW414" s="2"/>
      <c r="AX414" s="2"/>
      <c r="AY414" s="2"/>
      <c r="AZ414" s="2" t="str">
        <f>I414</f>
        <v>Amphibian</v>
      </c>
      <c r="BA414" s="67" t="str">
        <f t="shared" ref="BA414:BC414" si="835">F414</f>
        <v>Rana aurora</v>
      </c>
      <c r="BB414" s="2" t="str">
        <f t="shared" si="835"/>
        <v>Chordata</v>
      </c>
      <c r="BC414" s="2" t="str">
        <f t="shared" si="835"/>
        <v>Amphibia</v>
      </c>
      <c r="BD414" s="2" t="str">
        <f>J414</f>
        <v>Heterotroph</v>
      </c>
      <c r="BE414" s="2">
        <f>AK414</f>
        <v>1</v>
      </c>
      <c r="BF414" s="2">
        <f>AU414</f>
        <v>7600</v>
      </c>
      <c r="BG414" s="66" t="s">
        <v>120</v>
      </c>
      <c r="BH414" s="66" t="s">
        <v>120</v>
      </c>
      <c r="BI414" s="2"/>
      <c r="BJ414" s="2"/>
      <c r="BK414" s="2"/>
      <c r="BL414" s="111"/>
      <c r="BM414" s="115"/>
      <c r="BN414" s="111"/>
      <c r="BO414" s="111"/>
      <c r="BP414" s="111"/>
      <c r="BQ414" s="111"/>
      <c r="BR414" s="111"/>
      <c r="BS414" s="111"/>
      <c r="BT414" s="111"/>
      <c r="BU414" s="113"/>
      <c r="BV414" s="3"/>
      <c r="BW414" s="3"/>
      <c r="BX414" s="3"/>
      <c r="BY414" s="3"/>
      <c r="BZ414" s="3"/>
      <c r="CA414" s="3"/>
      <c r="CB414" s="3"/>
      <c r="CC414" s="3"/>
      <c r="CD414" s="3"/>
      <c r="CE414" s="3"/>
      <c r="CF414" s="3"/>
      <c r="CG414" s="3"/>
    </row>
    <row r="415" spans="1:85" ht="14.25" customHeight="1" thickTop="1" thickBot="1" x14ac:dyDescent="0.3">
      <c r="A415" s="7"/>
      <c r="B415" s="7"/>
      <c r="C415" s="7"/>
      <c r="D415" s="70"/>
      <c r="E415" s="7"/>
      <c r="F415" s="71"/>
      <c r="G415" s="7"/>
      <c r="H415" s="7"/>
      <c r="I415" s="7"/>
      <c r="J415" s="7"/>
      <c r="K415" s="7"/>
      <c r="L415" s="7"/>
      <c r="M415" s="72"/>
      <c r="N415" s="72"/>
      <c r="O415" s="7"/>
      <c r="P415" s="7"/>
      <c r="Q415" s="7"/>
      <c r="R415" s="7"/>
      <c r="S415" s="7"/>
      <c r="T415" s="73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74"/>
      <c r="AH415" s="7"/>
      <c r="AI415" s="7"/>
      <c r="AJ415" s="7"/>
      <c r="AK415" s="7"/>
      <c r="AL415" s="7"/>
      <c r="AM415" s="7"/>
      <c r="AN415" s="7"/>
      <c r="AO415" s="7"/>
      <c r="AP415" s="7"/>
      <c r="AQ415" s="7"/>
      <c r="AR415" s="7"/>
      <c r="AS415" s="7"/>
      <c r="AT415" s="7"/>
      <c r="AU415" s="7"/>
      <c r="AV415" s="72"/>
      <c r="AW415" s="75"/>
      <c r="AX415" s="75"/>
      <c r="AY415" s="75"/>
      <c r="AZ415" s="76"/>
      <c r="BA415" s="77"/>
      <c r="BB415" s="7"/>
      <c r="BC415" s="7"/>
      <c r="BD415" s="7"/>
      <c r="BE415" s="7"/>
      <c r="BF415" s="7"/>
      <c r="BG415" s="7"/>
      <c r="BH415" s="7"/>
      <c r="BI415" s="2"/>
      <c r="BJ415" s="75"/>
      <c r="BK415" s="2"/>
      <c r="BL415" s="111"/>
      <c r="BM415" s="115"/>
      <c r="BN415" s="111"/>
      <c r="BO415" s="111"/>
      <c r="BP415" s="111"/>
      <c r="BQ415" s="111"/>
      <c r="BR415" s="111"/>
      <c r="BS415" s="111"/>
      <c r="BT415" s="111"/>
      <c r="BU415" s="113"/>
      <c r="BV415" s="3"/>
      <c r="BW415" s="3"/>
      <c r="BX415" s="3"/>
      <c r="BY415" s="3"/>
      <c r="BZ415" s="3"/>
      <c r="CA415" s="3"/>
      <c r="CB415" s="3"/>
      <c r="CC415" s="3"/>
      <c r="CD415" s="3"/>
      <c r="CE415" s="3"/>
      <c r="CF415" s="3"/>
      <c r="CG415" s="3"/>
    </row>
    <row r="416" spans="1:85" ht="14.25" customHeight="1" thickTop="1" thickBot="1" x14ac:dyDescent="0.3">
      <c r="A416" s="2">
        <v>660</v>
      </c>
      <c r="B416" s="2">
        <v>644</v>
      </c>
      <c r="C416" s="2"/>
      <c r="D416" s="2"/>
      <c r="E416" s="2" t="s">
        <v>121</v>
      </c>
      <c r="F416" s="62" t="s">
        <v>297</v>
      </c>
      <c r="G416" s="2" t="s">
        <v>247</v>
      </c>
      <c r="H416" s="2" t="s">
        <v>295</v>
      </c>
      <c r="I416" s="2" t="s">
        <v>293</v>
      </c>
      <c r="J416" s="2" t="s">
        <v>152</v>
      </c>
      <c r="K416" s="2" t="s">
        <v>164</v>
      </c>
      <c r="L416" s="2"/>
      <c r="M416" s="63" t="s">
        <v>253</v>
      </c>
      <c r="N416" s="63" t="s">
        <v>569</v>
      </c>
      <c r="O416" s="64" t="s">
        <v>570</v>
      </c>
      <c r="P416" s="2" t="s">
        <v>27</v>
      </c>
      <c r="Q416" s="2">
        <v>10</v>
      </c>
      <c r="R416" s="2" t="s">
        <v>156</v>
      </c>
      <c r="S416" s="2" t="s">
        <v>47</v>
      </c>
      <c r="T416" s="2"/>
      <c r="U416" s="2">
        <v>7600</v>
      </c>
      <c r="V416" s="2" t="s">
        <v>17</v>
      </c>
      <c r="W416" s="2">
        <f>VLOOKUP(V416,Tables!$M$4:$N$7,2,FALSE)</f>
        <v>1</v>
      </c>
      <c r="X416" s="124">
        <f t="shared" ref="X416:X423" si="836">U416*W416</f>
        <v>7600</v>
      </c>
      <c r="Y416" s="2"/>
      <c r="Z416" s="2" t="str">
        <f t="shared" ref="Z416:Z423" si="837">P416</f>
        <v>NOEC</v>
      </c>
      <c r="AA416" s="2">
        <f>VLOOKUP(Z416,Tables!C$5:D$21,2,FALSE)</f>
        <v>1</v>
      </c>
      <c r="AB416" s="2">
        <f t="shared" ref="AB416:AB423" si="838">X416/AA416</f>
        <v>7600</v>
      </c>
      <c r="AC416" s="2" t="str">
        <f t="shared" ref="AC416:AC423" si="839">S416</f>
        <v>Chronic</v>
      </c>
      <c r="AD416" s="2">
        <f>VLOOKUP(AC416,Tables!C$24:D$25,2,FALSE)</f>
        <v>1</v>
      </c>
      <c r="AE416" s="2">
        <f t="shared" ref="AE416:AE423" si="840">AB416/AD416</f>
        <v>7600</v>
      </c>
      <c r="AF416" s="7"/>
      <c r="AG416" s="8" t="str">
        <f t="shared" ref="AG416:AG423" si="841">F416</f>
        <v>Rana catesbeiana</v>
      </c>
      <c r="AH416" s="2" t="str">
        <f t="shared" ref="AH416:AH423" si="842">P416</f>
        <v>NOEC</v>
      </c>
      <c r="AI416" s="2" t="str">
        <f t="shared" ref="AI416:AI423" si="843">S416</f>
        <v>Chronic</v>
      </c>
      <c r="AJ416" s="2"/>
      <c r="AK416" s="2">
        <f>VLOOKUP(SUM(AA416,AD416),Tables!J$5:K$10,2,FALSE)</f>
        <v>1</v>
      </c>
      <c r="AL416" s="65" t="str">
        <f t="shared" ref="AL416:AL423" si="844">IF(AK416=MIN($AK$416:$AK$423),"YES!!!","Reject")</f>
        <v>YES!!!</v>
      </c>
      <c r="AM416" s="3" t="str">
        <f t="shared" ref="AM416:AM420" si="845">O416</f>
        <v>Dry Weight</v>
      </c>
      <c r="AN416" s="2" t="s">
        <v>118</v>
      </c>
      <c r="AO416" s="2" t="str">
        <f t="shared" ref="AO416:AO420" si="846">CONCATENATE(Q416," ",R416)</f>
        <v>10 Day</v>
      </c>
      <c r="AP416" s="2" t="s">
        <v>119</v>
      </c>
      <c r="AQ416" s="2"/>
      <c r="AR416" s="2">
        <f t="shared" ref="AR416:AR420" si="847">AE416</f>
        <v>7600</v>
      </c>
      <c r="AS416" s="2">
        <f t="shared" ref="AS416:AS420" si="848">GEOMEAN(AR416)</f>
        <v>7600</v>
      </c>
      <c r="AT416" s="3">
        <f>MIN(AS416:AS418)</f>
        <v>7600</v>
      </c>
      <c r="AU416" s="3">
        <f>MIN(AT416:AT423)</f>
        <v>7600</v>
      </c>
      <c r="AV416" s="66" t="s">
        <v>120</v>
      </c>
      <c r="AW416" s="2"/>
      <c r="AX416" s="2"/>
      <c r="AY416" s="2"/>
      <c r="AZ416" s="2" t="str">
        <f>I416</f>
        <v>Amphibian</v>
      </c>
      <c r="BA416" s="67" t="str">
        <f t="shared" ref="BA416:BC416" si="849">F416</f>
        <v>Rana catesbeiana</v>
      </c>
      <c r="BB416" s="2" t="str">
        <f t="shared" si="849"/>
        <v>Chordata</v>
      </c>
      <c r="BC416" s="2" t="str">
        <f t="shared" si="849"/>
        <v>Amphibia</v>
      </c>
      <c r="BD416" s="2" t="str">
        <f>J416</f>
        <v>Heterotroph</v>
      </c>
      <c r="BE416" s="2">
        <f>AK416</f>
        <v>1</v>
      </c>
      <c r="BF416" s="2">
        <f>AU416</f>
        <v>7600</v>
      </c>
      <c r="BG416" s="66" t="s">
        <v>120</v>
      </c>
      <c r="BH416" s="66" t="s">
        <v>120</v>
      </c>
      <c r="BI416" s="75"/>
      <c r="BJ416" s="2"/>
      <c r="BK416" s="2"/>
      <c r="BL416" s="111"/>
      <c r="BM416" s="115"/>
      <c r="BN416" s="111"/>
      <c r="BO416" s="111"/>
      <c r="BP416" s="111"/>
      <c r="BQ416" s="111"/>
      <c r="BR416" s="111"/>
      <c r="BS416" s="111"/>
      <c r="BT416" s="111"/>
      <c r="BU416" s="113"/>
      <c r="BV416" s="3"/>
      <c r="BW416" s="3"/>
      <c r="BX416" s="3"/>
      <c r="BY416" s="3"/>
      <c r="BZ416" s="3"/>
      <c r="CA416" s="3"/>
      <c r="CB416" s="3"/>
      <c r="CC416" s="3"/>
      <c r="CD416" s="3"/>
      <c r="CE416" s="3"/>
      <c r="CF416" s="3"/>
      <c r="CG416" s="3"/>
    </row>
    <row r="417" spans="1:85" ht="14.25" customHeight="1" thickTop="1" thickBot="1" x14ac:dyDescent="0.3">
      <c r="A417" s="2">
        <v>660</v>
      </c>
      <c r="B417" s="2">
        <v>645</v>
      </c>
      <c r="C417" s="2"/>
      <c r="D417" s="2"/>
      <c r="E417" s="2" t="s">
        <v>121</v>
      </c>
      <c r="F417" s="62" t="s">
        <v>297</v>
      </c>
      <c r="G417" s="2" t="s">
        <v>247</v>
      </c>
      <c r="H417" s="2" t="s">
        <v>295</v>
      </c>
      <c r="I417" s="2" t="s">
        <v>293</v>
      </c>
      <c r="J417" s="2" t="s">
        <v>152</v>
      </c>
      <c r="K417" s="2" t="s">
        <v>164</v>
      </c>
      <c r="L417" s="2"/>
      <c r="M417" s="63" t="s">
        <v>253</v>
      </c>
      <c r="N417" s="63" t="s">
        <v>569</v>
      </c>
      <c r="O417" s="64" t="s">
        <v>570</v>
      </c>
      <c r="P417" s="2" t="s">
        <v>27</v>
      </c>
      <c r="Q417" s="2">
        <v>14</v>
      </c>
      <c r="R417" s="2" t="s">
        <v>156</v>
      </c>
      <c r="S417" s="2" t="s">
        <v>47</v>
      </c>
      <c r="T417" s="2"/>
      <c r="U417" s="2">
        <v>14500</v>
      </c>
      <c r="V417" s="2" t="s">
        <v>17</v>
      </c>
      <c r="W417" s="2">
        <f>VLOOKUP(V417,Tables!$M$4:$N$7,2,FALSE)</f>
        <v>1</v>
      </c>
      <c r="X417" s="124">
        <f t="shared" si="836"/>
        <v>14500</v>
      </c>
      <c r="Y417" s="2"/>
      <c r="Z417" s="2" t="str">
        <f t="shared" si="837"/>
        <v>NOEC</v>
      </c>
      <c r="AA417" s="2">
        <f>VLOOKUP(Z417,Tables!C$5:D$21,2,FALSE)</f>
        <v>1</v>
      </c>
      <c r="AB417" s="2">
        <f t="shared" si="838"/>
        <v>14500</v>
      </c>
      <c r="AC417" s="2" t="str">
        <f t="shared" si="839"/>
        <v>Chronic</v>
      </c>
      <c r="AD417" s="2">
        <f>VLOOKUP(AC417,Tables!C$24:D$25,2,FALSE)</f>
        <v>1</v>
      </c>
      <c r="AE417" s="2">
        <f t="shared" si="840"/>
        <v>14500</v>
      </c>
      <c r="AF417" s="7"/>
      <c r="AG417" s="8" t="str">
        <f t="shared" si="841"/>
        <v>Rana catesbeiana</v>
      </c>
      <c r="AH417" s="2" t="str">
        <f t="shared" si="842"/>
        <v>NOEC</v>
      </c>
      <c r="AI417" s="2" t="str">
        <f t="shared" si="843"/>
        <v>Chronic</v>
      </c>
      <c r="AJ417" s="2"/>
      <c r="AK417" s="2">
        <f>VLOOKUP(SUM(AA417,AD417),Tables!J$5:K$10,2,FALSE)</f>
        <v>1</v>
      </c>
      <c r="AL417" s="65" t="str">
        <f t="shared" si="844"/>
        <v>YES!!!</v>
      </c>
      <c r="AM417" s="3" t="str">
        <f t="shared" si="845"/>
        <v>Dry Weight</v>
      </c>
      <c r="AN417" s="2" t="s">
        <v>118</v>
      </c>
      <c r="AO417" s="2" t="str">
        <f t="shared" si="846"/>
        <v>14 Day</v>
      </c>
      <c r="AP417" s="2" t="s">
        <v>318</v>
      </c>
      <c r="AQ417" s="2"/>
      <c r="AR417" s="2">
        <f t="shared" si="847"/>
        <v>14500</v>
      </c>
      <c r="AS417" s="2">
        <f t="shared" si="848"/>
        <v>14500</v>
      </c>
      <c r="AT417" s="2"/>
      <c r="AU417" s="2"/>
      <c r="AV417" s="66" t="s">
        <v>120</v>
      </c>
      <c r="AW417" s="2"/>
      <c r="AX417" s="2"/>
      <c r="AY417" s="2"/>
      <c r="AZ417" s="2"/>
      <c r="BA417" s="67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111"/>
      <c r="BM417" s="115"/>
      <c r="BN417" s="111"/>
      <c r="BO417" s="111"/>
      <c r="BP417" s="111"/>
      <c r="BQ417" s="111"/>
      <c r="BR417" s="111"/>
      <c r="BS417" s="111"/>
      <c r="BT417" s="111"/>
      <c r="BU417" s="113"/>
      <c r="BV417" s="3"/>
      <c r="BW417" s="3"/>
      <c r="BX417" s="3"/>
      <c r="BY417" s="3"/>
      <c r="BZ417" s="3"/>
      <c r="CA417" s="3"/>
      <c r="CB417" s="3"/>
      <c r="CC417" s="3"/>
      <c r="CD417" s="3"/>
      <c r="CE417" s="3"/>
      <c r="CF417" s="3"/>
      <c r="CG417" s="3"/>
    </row>
    <row r="418" spans="1:85" ht="14.25" customHeight="1" thickTop="1" thickBot="1" x14ac:dyDescent="0.3">
      <c r="A418" s="2">
        <v>660</v>
      </c>
      <c r="B418" s="2">
        <v>646</v>
      </c>
      <c r="C418" s="2"/>
      <c r="D418" s="2"/>
      <c r="E418" s="2" t="s">
        <v>121</v>
      </c>
      <c r="F418" s="62" t="s">
        <v>297</v>
      </c>
      <c r="G418" s="2" t="s">
        <v>247</v>
      </c>
      <c r="H418" s="2" t="s">
        <v>295</v>
      </c>
      <c r="I418" s="2" t="s">
        <v>293</v>
      </c>
      <c r="J418" s="2" t="s">
        <v>152</v>
      </c>
      <c r="K418" s="2" t="s">
        <v>164</v>
      </c>
      <c r="L418" s="2"/>
      <c r="M418" s="63" t="s">
        <v>253</v>
      </c>
      <c r="N418" s="63" t="s">
        <v>569</v>
      </c>
      <c r="O418" s="64" t="s">
        <v>570</v>
      </c>
      <c r="P418" s="2" t="s">
        <v>27</v>
      </c>
      <c r="Q418" s="2">
        <v>21</v>
      </c>
      <c r="R418" s="2" t="s">
        <v>156</v>
      </c>
      <c r="S418" s="2" t="s">
        <v>47</v>
      </c>
      <c r="T418" s="2"/>
      <c r="U418" s="2">
        <v>7600</v>
      </c>
      <c r="V418" s="2" t="s">
        <v>17</v>
      </c>
      <c r="W418" s="2">
        <f>VLOOKUP(V418,Tables!$M$4:$N$7,2,FALSE)</f>
        <v>1</v>
      </c>
      <c r="X418" s="124">
        <f t="shared" si="836"/>
        <v>7600</v>
      </c>
      <c r="Y418" s="2"/>
      <c r="Z418" s="2" t="str">
        <f t="shared" si="837"/>
        <v>NOEC</v>
      </c>
      <c r="AA418" s="2">
        <f>VLOOKUP(Z418,Tables!C$5:D$21,2,FALSE)</f>
        <v>1</v>
      </c>
      <c r="AB418" s="2">
        <f t="shared" si="838"/>
        <v>7600</v>
      </c>
      <c r="AC418" s="2" t="str">
        <f t="shared" si="839"/>
        <v>Chronic</v>
      </c>
      <c r="AD418" s="2">
        <f>VLOOKUP(AC418,Tables!C$24:D$25,2,FALSE)</f>
        <v>1</v>
      </c>
      <c r="AE418" s="2">
        <f t="shared" si="840"/>
        <v>7600</v>
      </c>
      <c r="AF418" s="7"/>
      <c r="AG418" s="8" t="str">
        <f t="shared" si="841"/>
        <v>Rana catesbeiana</v>
      </c>
      <c r="AH418" s="2" t="str">
        <f t="shared" si="842"/>
        <v>NOEC</v>
      </c>
      <c r="AI418" s="2" t="str">
        <f t="shared" si="843"/>
        <v>Chronic</v>
      </c>
      <c r="AJ418" s="2"/>
      <c r="AK418" s="2">
        <f>VLOOKUP(SUM(AA418,AD418),Tables!J$5:K$10,2,FALSE)</f>
        <v>1</v>
      </c>
      <c r="AL418" s="65" t="str">
        <f t="shared" si="844"/>
        <v>YES!!!</v>
      </c>
      <c r="AM418" s="3" t="str">
        <f t="shared" si="845"/>
        <v>Dry Weight</v>
      </c>
      <c r="AN418" s="2" t="s">
        <v>118</v>
      </c>
      <c r="AO418" s="2" t="str">
        <f t="shared" si="846"/>
        <v>21 Day</v>
      </c>
      <c r="AP418" s="2" t="s">
        <v>348</v>
      </c>
      <c r="AQ418" s="2"/>
      <c r="AR418" s="2">
        <f t="shared" si="847"/>
        <v>7600</v>
      </c>
      <c r="AS418" s="2">
        <f t="shared" si="848"/>
        <v>7600</v>
      </c>
      <c r="AT418" s="2"/>
      <c r="AU418" s="2"/>
      <c r="AV418" s="66" t="s">
        <v>120</v>
      </c>
      <c r="AW418" s="2"/>
      <c r="AX418" s="2"/>
      <c r="AY418" s="2"/>
      <c r="AZ418" s="2"/>
      <c r="BA418" s="67"/>
      <c r="BB418" s="2"/>
      <c r="BC418" s="2"/>
      <c r="BD418" s="2"/>
      <c r="BE418" s="2"/>
      <c r="BF418" s="2"/>
      <c r="BG418" s="2"/>
      <c r="BH418" s="2"/>
      <c r="BI418" s="75"/>
      <c r="BJ418" s="2"/>
      <c r="BK418" s="2"/>
      <c r="BL418" s="111"/>
      <c r="BM418" s="115"/>
      <c r="BN418" s="111"/>
      <c r="BO418" s="111"/>
      <c r="BP418" s="111"/>
      <c r="BQ418" s="111"/>
      <c r="BR418" s="111"/>
      <c r="BS418" s="111"/>
      <c r="BT418" s="111"/>
      <c r="BU418" s="113"/>
      <c r="BV418" s="3"/>
      <c r="BW418" s="3"/>
      <c r="BX418" s="3"/>
      <c r="BY418" s="3"/>
      <c r="BZ418" s="3"/>
      <c r="CA418" s="3"/>
      <c r="CB418" s="3"/>
      <c r="CC418" s="3"/>
      <c r="CD418" s="3"/>
      <c r="CE418" s="3"/>
      <c r="CF418" s="3"/>
      <c r="CG418" s="3"/>
    </row>
    <row r="419" spans="1:85" ht="14.25" customHeight="1" thickTop="1" thickBot="1" x14ac:dyDescent="0.3">
      <c r="A419" s="2">
        <v>660</v>
      </c>
      <c r="B419" s="2">
        <v>647</v>
      </c>
      <c r="C419" s="2"/>
      <c r="D419" s="2"/>
      <c r="E419" s="2" t="s">
        <v>121</v>
      </c>
      <c r="F419" s="62" t="s">
        <v>297</v>
      </c>
      <c r="G419" s="2" t="s">
        <v>247</v>
      </c>
      <c r="H419" s="2" t="s">
        <v>295</v>
      </c>
      <c r="I419" s="2" t="s">
        <v>293</v>
      </c>
      <c r="J419" s="2" t="s">
        <v>152</v>
      </c>
      <c r="K419" s="2" t="s">
        <v>164</v>
      </c>
      <c r="L419" s="2"/>
      <c r="M419" s="63" t="s">
        <v>253</v>
      </c>
      <c r="N419" s="63" t="s">
        <v>571</v>
      </c>
      <c r="O419" s="64" t="s">
        <v>571</v>
      </c>
      <c r="P419" s="2" t="s">
        <v>27</v>
      </c>
      <c r="Q419" s="2">
        <v>10</v>
      </c>
      <c r="R419" s="2" t="s">
        <v>156</v>
      </c>
      <c r="S419" s="2" t="s">
        <v>47</v>
      </c>
      <c r="T419" s="2"/>
      <c r="U419" s="2">
        <v>14500</v>
      </c>
      <c r="V419" s="2" t="s">
        <v>17</v>
      </c>
      <c r="W419" s="2">
        <f>VLOOKUP(V419,Tables!$M$4:$N$7,2,FALSE)</f>
        <v>1</v>
      </c>
      <c r="X419" s="124">
        <f t="shared" si="836"/>
        <v>14500</v>
      </c>
      <c r="Y419" s="2"/>
      <c r="Z419" s="2" t="str">
        <f t="shared" si="837"/>
        <v>NOEC</v>
      </c>
      <c r="AA419" s="2">
        <f>VLOOKUP(Z419,Tables!C$5:D$21,2,FALSE)</f>
        <v>1</v>
      </c>
      <c r="AB419" s="2">
        <f t="shared" si="838"/>
        <v>14500</v>
      </c>
      <c r="AC419" s="2" t="str">
        <f t="shared" si="839"/>
        <v>Chronic</v>
      </c>
      <c r="AD419" s="2">
        <f>VLOOKUP(AC419,Tables!C$24:D$25,2,FALSE)</f>
        <v>1</v>
      </c>
      <c r="AE419" s="2">
        <f t="shared" si="840"/>
        <v>14500</v>
      </c>
      <c r="AF419" s="7"/>
      <c r="AG419" s="8" t="str">
        <f t="shared" si="841"/>
        <v>Rana catesbeiana</v>
      </c>
      <c r="AH419" s="2" t="str">
        <f t="shared" si="842"/>
        <v>NOEC</v>
      </c>
      <c r="AI419" s="2" t="str">
        <f t="shared" si="843"/>
        <v>Chronic</v>
      </c>
      <c r="AJ419" s="2"/>
      <c r="AK419" s="2">
        <f>VLOOKUP(SUM(AA419,AD419),Tables!J$5:K$10,2,FALSE)</f>
        <v>1</v>
      </c>
      <c r="AL419" s="65" t="str">
        <f t="shared" si="844"/>
        <v>YES!!!</v>
      </c>
      <c r="AM419" s="3" t="str">
        <f t="shared" si="845"/>
        <v>Length</v>
      </c>
      <c r="AN419" s="2" t="s">
        <v>170</v>
      </c>
      <c r="AO419" s="2" t="str">
        <f t="shared" si="846"/>
        <v>10 Day</v>
      </c>
      <c r="AP419" s="2" t="s">
        <v>171</v>
      </c>
      <c r="AQ419" s="2"/>
      <c r="AR419" s="2">
        <f t="shared" si="847"/>
        <v>14500</v>
      </c>
      <c r="AS419" s="2">
        <f t="shared" si="848"/>
        <v>14500</v>
      </c>
      <c r="AT419" s="3">
        <f>MIN(AS419:AS420)</f>
        <v>14500</v>
      </c>
      <c r="AU419" s="2"/>
      <c r="AV419" s="66" t="s">
        <v>120</v>
      </c>
      <c r="AW419" s="2"/>
      <c r="AX419" s="2"/>
      <c r="AY419" s="2"/>
      <c r="AZ419" s="2"/>
      <c r="BA419" s="67"/>
      <c r="BB419" s="2"/>
      <c r="BC419" s="2"/>
      <c r="BD419" s="2"/>
      <c r="BE419" s="2"/>
      <c r="BF419" s="2"/>
      <c r="BG419" s="2"/>
      <c r="BH419" s="2"/>
      <c r="BI419" s="2"/>
      <c r="BJ419" s="75"/>
      <c r="BK419" s="2"/>
      <c r="BL419" s="116"/>
      <c r="BM419" s="117"/>
      <c r="BN419" s="116"/>
      <c r="BO419" s="116"/>
      <c r="BP419" s="116"/>
      <c r="BQ419" s="116"/>
      <c r="BR419" s="116"/>
      <c r="BS419" s="116"/>
      <c r="BT419" s="111"/>
      <c r="BU419" s="113"/>
      <c r="BV419" s="3"/>
      <c r="BW419" s="3"/>
      <c r="BX419" s="3"/>
      <c r="BY419" s="3"/>
      <c r="BZ419" s="3"/>
      <c r="CA419" s="3"/>
      <c r="CB419" s="3"/>
      <c r="CC419" s="3"/>
      <c r="CD419" s="3"/>
      <c r="CE419" s="3"/>
      <c r="CF419" s="3"/>
      <c r="CG419" s="3"/>
    </row>
    <row r="420" spans="1:85" ht="14.25" customHeight="1" thickTop="1" thickBot="1" x14ac:dyDescent="0.3">
      <c r="A420" s="2">
        <v>660</v>
      </c>
      <c r="B420" s="2">
        <v>648</v>
      </c>
      <c r="C420" s="2"/>
      <c r="D420" s="2"/>
      <c r="E420" s="2" t="s">
        <v>121</v>
      </c>
      <c r="F420" s="62" t="s">
        <v>297</v>
      </c>
      <c r="G420" s="2" t="s">
        <v>247</v>
      </c>
      <c r="H420" s="2" t="s">
        <v>295</v>
      </c>
      <c r="I420" s="2" t="s">
        <v>293</v>
      </c>
      <c r="J420" s="2" t="s">
        <v>152</v>
      </c>
      <c r="K420" s="2" t="s">
        <v>164</v>
      </c>
      <c r="L420" s="2"/>
      <c r="M420" s="63" t="s">
        <v>253</v>
      </c>
      <c r="N420" s="63" t="s">
        <v>571</v>
      </c>
      <c r="O420" s="64" t="s">
        <v>571</v>
      </c>
      <c r="P420" s="2" t="s">
        <v>27</v>
      </c>
      <c r="Q420" s="2">
        <v>14</v>
      </c>
      <c r="R420" s="2" t="s">
        <v>156</v>
      </c>
      <c r="S420" s="2" t="s">
        <v>47</v>
      </c>
      <c r="T420" s="2"/>
      <c r="U420" s="2">
        <v>14500</v>
      </c>
      <c r="V420" s="2" t="s">
        <v>17</v>
      </c>
      <c r="W420" s="2">
        <f>VLOOKUP(V420,Tables!$M$4:$N$7,2,FALSE)</f>
        <v>1</v>
      </c>
      <c r="X420" s="124">
        <f t="shared" si="836"/>
        <v>14500</v>
      </c>
      <c r="Y420" s="2"/>
      <c r="Z420" s="2" t="str">
        <f t="shared" si="837"/>
        <v>NOEC</v>
      </c>
      <c r="AA420" s="2">
        <f>VLOOKUP(Z420,Tables!C$5:D$21,2,FALSE)</f>
        <v>1</v>
      </c>
      <c r="AB420" s="2">
        <f t="shared" si="838"/>
        <v>14500</v>
      </c>
      <c r="AC420" s="2" t="str">
        <f t="shared" si="839"/>
        <v>Chronic</v>
      </c>
      <c r="AD420" s="2">
        <f>VLOOKUP(AC420,Tables!C$24:D$25,2,FALSE)</f>
        <v>1</v>
      </c>
      <c r="AE420" s="2">
        <f t="shared" si="840"/>
        <v>14500</v>
      </c>
      <c r="AF420" s="7"/>
      <c r="AG420" s="8" t="str">
        <f t="shared" si="841"/>
        <v>Rana catesbeiana</v>
      </c>
      <c r="AH420" s="2" t="str">
        <f t="shared" si="842"/>
        <v>NOEC</v>
      </c>
      <c r="AI420" s="2" t="str">
        <f t="shared" si="843"/>
        <v>Chronic</v>
      </c>
      <c r="AJ420" s="2"/>
      <c r="AK420" s="2">
        <f>VLOOKUP(SUM(AA420,AD420),Tables!J$5:K$10,2,FALSE)</f>
        <v>1</v>
      </c>
      <c r="AL420" s="65" t="str">
        <f t="shared" si="844"/>
        <v>YES!!!</v>
      </c>
      <c r="AM420" s="3" t="str">
        <f t="shared" si="845"/>
        <v>Length</v>
      </c>
      <c r="AN420" s="2" t="s">
        <v>170</v>
      </c>
      <c r="AO420" s="2" t="str">
        <f t="shared" si="846"/>
        <v>14 Day</v>
      </c>
      <c r="AP420" s="2" t="s">
        <v>567</v>
      </c>
      <c r="AQ420" s="2"/>
      <c r="AR420" s="2">
        <f t="shared" si="847"/>
        <v>14500</v>
      </c>
      <c r="AS420" s="2">
        <f t="shared" si="848"/>
        <v>14500</v>
      </c>
      <c r="AT420" s="2"/>
      <c r="AU420" s="2"/>
      <c r="AV420" s="66" t="s">
        <v>120</v>
      </c>
      <c r="AW420" s="2"/>
      <c r="AX420" s="2"/>
      <c r="AY420" s="2"/>
      <c r="AZ420" s="2"/>
      <c r="BA420" s="67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111"/>
      <c r="BM420" s="115"/>
      <c r="BN420" s="111"/>
      <c r="BO420" s="111"/>
      <c r="BP420" s="111"/>
      <c r="BQ420" s="111"/>
      <c r="BR420" s="111"/>
      <c r="BS420" s="111"/>
      <c r="BT420" s="111"/>
      <c r="BU420" s="113"/>
      <c r="BV420" s="3"/>
      <c r="BW420" s="3"/>
      <c r="BX420" s="3"/>
      <c r="BY420" s="3"/>
      <c r="BZ420" s="3"/>
      <c r="CA420" s="3"/>
      <c r="CB420" s="3"/>
      <c r="CC420" s="3"/>
      <c r="CD420" s="3"/>
      <c r="CE420" s="3"/>
      <c r="CF420" s="3"/>
      <c r="CG420" s="3"/>
    </row>
    <row r="421" spans="1:85" ht="14.25" customHeight="1" thickTop="1" thickBot="1" x14ac:dyDescent="0.3">
      <c r="A421" s="2">
        <v>660</v>
      </c>
      <c r="B421" s="2">
        <v>643</v>
      </c>
      <c r="C421" s="2"/>
      <c r="D421" s="2"/>
      <c r="E421" s="2" t="s">
        <v>121</v>
      </c>
      <c r="F421" s="62" t="s">
        <v>297</v>
      </c>
      <c r="G421" s="2" t="s">
        <v>247</v>
      </c>
      <c r="H421" s="2" t="s">
        <v>295</v>
      </c>
      <c r="I421" s="2" t="s">
        <v>293</v>
      </c>
      <c r="J421" s="2" t="s">
        <v>152</v>
      </c>
      <c r="K421" s="2" t="s">
        <v>164</v>
      </c>
      <c r="L421" s="2"/>
      <c r="M421" s="63" t="s">
        <v>190</v>
      </c>
      <c r="N421" s="63" t="s">
        <v>190</v>
      </c>
      <c r="O421" s="64" t="s">
        <v>190</v>
      </c>
      <c r="P421" s="2" t="s">
        <v>40</v>
      </c>
      <c r="Q421" s="2">
        <v>21</v>
      </c>
      <c r="R421" s="2" t="s">
        <v>156</v>
      </c>
      <c r="S421" s="2" t="s">
        <v>47</v>
      </c>
      <c r="T421" s="2"/>
      <c r="U421" s="2">
        <v>12700</v>
      </c>
      <c r="V421" s="2" t="s">
        <v>17</v>
      </c>
      <c r="W421" s="2">
        <f>VLOOKUP(V421,Tables!$M$4:$N$7,2,FALSE)</f>
        <v>1</v>
      </c>
      <c r="X421" s="124">
        <f t="shared" si="836"/>
        <v>12700</v>
      </c>
      <c r="Y421" s="2"/>
      <c r="Z421" s="2" t="str">
        <f t="shared" si="837"/>
        <v>LC50</v>
      </c>
      <c r="AA421" s="2">
        <f>VLOOKUP(Z421,Tables!C$5:D$21,2,FALSE)</f>
        <v>5</v>
      </c>
      <c r="AB421" s="2">
        <f t="shared" si="838"/>
        <v>2540</v>
      </c>
      <c r="AC421" s="2" t="str">
        <f t="shared" si="839"/>
        <v>Chronic</v>
      </c>
      <c r="AD421" s="2">
        <f>VLOOKUP(AC421,Tables!C$24:D$25,2,FALSE)</f>
        <v>1</v>
      </c>
      <c r="AE421" s="2">
        <f t="shared" si="840"/>
        <v>2540</v>
      </c>
      <c r="AF421" s="7"/>
      <c r="AG421" s="8" t="str">
        <f t="shared" si="841"/>
        <v>Rana catesbeiana</v>
      </c>
      <c r="AH421" s="2" t="str">
        <f t="shared" si="842"/>
        <v>LC50</v>
      </c>
      <c r="AI421" s="2" t="str">
        <f t="shared" si="843"/>
        <v>Chronic</v>
      </c>
      <c r="AJ421" s="2"/>
      <c r="AK421" s="2">
        <f>VLOOKUP(SUM(AA421,AD421),Tables!J$5:K$10,2,FALSE)</f>
        <v>2</v>
      </c>
      <c r="AL421" s="65" t="str">
        <f t="shared" si="844"/>
        <v>Reject</v>
      </c>
      <c r="AM421" s="3"/>
      <c r="AN421" s="2"/>
      <c r="AO421" s="2"/>
      <c r="AP421" s="2"/>
      <c r="AQ421" s="2"/>
      <c r="AR421" s="2"/>
      <c r="AS421" s="2"/>
      <c r="AT421" s="3"/>
      <c r="AU421" s="2"/>
      <c r="AV421" s="66" t="s">
        <v>120</v>
      </c>
      <c r="AW421" s="2"/>
      <c r="AX421" s="2"/>
      <c r="AY421" s="2"/>
      <c r="AZ421" s="2"/>
      <c r="BA421" s="67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111"/>
      <c r="BM421" s="115"/>
      <c r="BN421" s="111"/>
      <c r="BO421" s="111"/>
      <c r="BP421" s="111"/>
      <c r="BQ421" s="111"/>
      <c r="BR421" s="111"/>
      <c r="BS421" s="111"/>
      <c r="BT421" s="111"/>
      <c r="BU421" s="113"/>
      <c r="BV421" s="3"/>
      <c r="BW421" s="3"/>
      <c r="BX421" s="3"/>
      <c r="BY421" s="3"/>
      <c r="BZ421" s="3"/>
      <c r="CA421" s="3"/>
      <c r="CB421" s="3"/>
      <c r="CC421" s="3"/>
      <c r="CD421" s="3"/>
      <c r="CE421" s="3"/>
      <c r="CF421" s="3"/>
      <c r="CG421" s="3"/>
    </row>
    <row r="422" spans="1:85" ht="14.25" customHeight="1" thickTop="1" thickBot="1" x14ac:dyDescent="0.3">
      <c r="A422" s="2">
        <v>660</v>
      </c>
      <c r="B422" s="2">
        <v>650</v>
      </c>
      <c r="C422" s="2"/>
      <c r="D422" s="2"/>
      <c r="E422" s="2" t="s">
        <v>121</v>
      </c>
      <c r="F422" s="62" t="s">
        <v>297</v>
      </c>
      <c r="G422" s="2" t="s">
        <v>247</v>
      </c>
      <c r="H422" s="2" t="s">
        <v>295</v>
      </c>
      <c r="I422" s="2" t="s">
        <v>293</v>
      </c>
      <c r="J422" s="2" t="s">
        <v>152</v>
      </c>
      <c r="K422" s="2" t="s">
        <v>164</v>
      </c>
      <c r="L422" s="2"/>
      <c r="M422" s="63" t="s">
        <v>253</v>
      </c>
      <c r="N422" s="63" t="s">
        <v>577</v>
      </c>
      <c r="O422" s="64" t="s">
        <v>578</v>
      </c>
      <c r="P422" s="2" t="s">
        <v>27</v>
      </c>
      <c r="Q422" s="2">
        <v>10</v>
      </c>
      <c r="R422" s="2" t="s">
        <v>156</v>
      </c>
      <c r="S422" s="2" t="s">
        <v>47</v>
      </c>
      <c r="T422" s="2"/>
      <c r="U422" s="2">
        <v>14500</v>
      </c>
      <c r="V422" s="2" t="s">
        <v>17</v>
      </c>
      <c r="W422" s="2">
        <f>VLOOKUP(V422,Tables!$M$4:$N$7,2,FALSE)</f>
        <v>1</v>
      </c>
      <c r="X422" s="124">
        <f t="shared" si="836"/>
        <v>14500</v>
      </c>
      <c r="Y422" s="2"/>
      <c r="Z422" s="2" t="str">
        <f t="shared" si="837"/>
        <v>NOEC</v>
      </c>
      <c r="AA422" s="2">
        <f>VLOOKUP(Z422,Tables!C$5:D$21,2,FALSE)</f>
        <v>1</v>
      </c>
      <c r="AB422" s="2">
        <f t="shared" si="838"/>
        <v>14500</v>
      </c>
      <c r="AC422" s="2" t="str">
        <f t="shared" si="839"/>
        <v>Chronic</v>
      </c>
      <c r="AD422" s="2">
        <f>VLOOKUP(AC422,Tables!C$24:D$25,2,FALSE)</f>
        <v>1</v>
      </c>
      <c r="AE422" s="2">
        <f t="shared" si="840"/>
        <v>14500</v>
      </c>
      <c r="AF422" s="7"/>
      <c r="AG422" s="8" t="str">
        <f t="shared" si="841"/>
        <v>Rana catesbeiana</v>
      </c>
      <c r="AH422" s="2" t="str">
        <f t="shared" si="842"/>
        <v>NOEC</v>
      </c>
      <c r="AI422" s="2" t="str">
        <f t="shared" si="843"/>
        <v>Chronic</v>
      </c>
      <c r="AJ422" s="2"/>
      <c r="AK422" s="2">
        <f>VLOOKUP(SUM(AA422,AD422),Tables!J$5:K$10,2,FALSE)</f>
        <v>1</v>
      </c>
      <c r="AL422" s="65" t="str">
        <f t="shared" si="844"/>
        <v>YES!!!</v>
      </c>
      <c r="AM422" s="3" t="str">
        <f t="shared" ref="AM422:AM423" si="850">O422</f>
        <v>Wet Weight</v>
      </c>
      <c r="AN422" s="2" t="s">
        <v>433</v>
      </c>
      <c r="AO422" s="2" t="str">
        <f t="shared" ref="AO422:AO423" si="851">CONCATENATE(Q422," ",R422)</f>
        <v>10 Day</v>
      </c>
      <c r="AP422" s="2" t="s">
        <v>434</v>
      </c>
      <c r="AQ422" s="2"/>
      <c r="AR422" s="2">
        <f t="shared" ref="AR422:AR423" si="852">AE422</f>
        <v>14500</v>
      </c>
      <c r="AS422" s="2">
        <f t="shared" ref="AS422:AS423" si="853">GEOMEAN(AR422)</f>
        <v>14500</v>
      </c>
      <c r="AT422" s="3">
        <f>MIN(AS422:AS423)</f>
        <v>14500</v>
      </c>
      <c r="AU422" s="2"/>
      <c r="AV422" s="66" t="s">
        <v>120</v>
      </c>
      <c r="AW422" s="2"/>
      <c r="AX422" s="2"/>
      <c r="AY422" s="2"/>
      <c r="AZ422" s="2"/>
      <c r="BA422" s="67"/>
      <c r="BB422" s="2"/>
      <c r="BC422" s="2"/>
      <c r="BD422" s="2"/>
      <c r="BE422" s="2"/>
      <c r="BF422" s="2"/>
      <c r="BG422" s="2"/>
      <c r="BH422" s="2"/>
      <c r="BI422" s="75"/>
      <c r="BJ422" s="2"/>
      <c r="BK422" s="2"/>
      <c r="BL422" s="111"/>
      <c r="BM422" s="115"/>
      <c r="BN422" s="111"/>
      <c r="BO422" s="111"/>
      <c r="BP422" s="111"/>
      <c r="BQ422" s="111"/>
      <c r="BR422" s="111"/>
      <c r="BS422" s="111"/>
      <c r="BT422" s="111"/>
      <c r="BU422" s="113"/>
      <c r="BV422" s="3"/>
      <c r="BW422" s="3"/>
      <c r="BX422" s="3"/>
      <c r="BY422" s="3"/>
      <c r="BZ422" s="3"/>
      <c r="CA422" s="3"/>
      <c r="CB422" s="3"/>
      <c r="CC422" s="3"/>
      <c r="CD422" s="3"/>
      <c r="CE422" s="3"/>
      <c r="CF422" s="3"/>
      <c r="CG422" s="3"/>
    </row>
    <row r="423" spans="1:85" ht="14.25" customHeight="1" thickTop="1" thickBot="1" x14ac:dyDescent="0.3">
      <c r="A423" s="2">
        <v>660</v>
      </c>
      <c r="B423" s="2">
        <v>651</v>
      </c>
      <c r="C423" s="2"/>
      <c r="D423" s="2"/>
      <c r="E423" s="2" t="s">
        <v>121</v>
      </c>
      <c r="F423" s="62" t="s">
        <v>297</v>
      </c>
      <c r="G423" s="2" t="s">
        <v>247</v>
      </c>
      <c r="H423" s="2" t="s">
        <v>295</v>
      </c>
      <c r="I423" s="2" t="s">
        <v>293</v>
      </c>
      <c r="J423" s="2" t="s">
        <v>152</v>
      </c>
      <c r="K423" s="2" t="s">
        <v>164</v>
      </c>
      <c r="L423" s="2"/>
      <c r="M423" s="63" t="s">
        <v>253</v>
      </c>
      <c r="N423" s="63" t="s">
        <v>577</v>
      </c>
      <c r="O423" s="64" t="s">
        <v>578</v>
      </c>
      <c r="P423" s="2" t="s">
        <v>27</v>
      </c>
      <c r="Q423" s="2">
        <v>14</v>
      </c>
      <c r="R423" s="2" t="s">
        <v>156</v>
      </c>
      <c r="S423" s="2" t="s">
        <v>47</v>
      </c>
      <c r="T423" s="2"/>
      <c r="U423" s="2">
        <v>21100</v>
      </c>
      <c r="V423" s="2" t="s">
        <v>17</v>
      </c>
      <c r="W423" s="2">
        <f>VLOOKUP(V423,Tables!$M$4:$N$7,2,FALSE)</f>
        <v>1</v>
      </c>
      <c r="X423" s="124">
        <f t="shared" si="836"/>
        <v>21100</v>
      </c>
      <c r="Y423" s="2"/>
      <c r="Z423" s="2" t="str">
        <f t="shared" si="837"/>
        <v>NOEC</v>
      </c>
      <c r="AA423" s="2">
        <f>VLOOKUP(Z423,Tables!C$5:D$21,2,FALSE)</f>
        <v>1</v>
      </c>
      <c r="AB423" s="2">
        <f t="shared" si="838"/>
        <v>21100</v>
      </c>
      <c r="AC423" s="2" t="str">
        <f t="shared" si="839"/>
        <v>Chronic</v>
      </c>
      <c r="AD423" s="2">
        <f>VLOOKUP(AC423,Tables!C$24:D$25,2,FALSE)</f>
        <v>1</v>
      </c>
      <c r="AE423" s="2">
        <f t="shared" si="840"/>
        <v>21100</v>
      </c>
      <c r="AF423" s="7"/>
      <c r="AG423" s="8" t="str">
        <f t="shared" si="841"/>
        <v>Rana catesbeiana</v>
      </c>
      <c r="AH423" s="2" t="str">
        <f t="shared" si="842"/>
        <v>NOEC</v>
      </c>
      <c r="AI423" s="2" t="str">
        <f t="shared" si="843"/>
        <v>Chronic</v>
      </c>
      <c r="AJ423" s="2"/>
      <c r="AK423" s="2">
        <f>VLOOKUP(SUM(AA423,AD423),Tables!J$5:K$10,2,FALSE)</f>
        <v>1</v>
      </c>
      <c r="AL423" s="65" t="str">
        <f t="shared" si="844"/>
        <v>YES!!!</v>
      </c>
      <c r="AM423" s="3" t="str">
        <f t="shared" si="850"/>
        <v>Wet Weight</v>
      </c>
      <c r="AN423" s="2" t="s">
        <v>433</v>
      </c>
      <c r="AO423" s="2" t="str">
        <f t="shared" si="851"/>
        <v>14 Day</v>
      </c>
      <c r="AP423" s="2" t="s">
        <v>579</v>
      </c>
      <c r="AQ423" s="2"/>
      <c r="AR423" s="2">
        <f t="shared" si="852"/>
        <v>21100</v>
      </c>
      <c r="AS423" s="2">
        <f t="shared" si="853"/>
        <v>21100</v>
      </c>
      <c r="AT423" s="2"/>
      <c r="AU423" s="2"/>
      <c r="AV423" s="66" t="s">
        <v>120</v>
      </c>
      <c r="AW423" s="2"/>
      <c r="AX423" s="2"/>
      <c r="AY423" s="2"/>
      <c r="AZ423" s="2"/>
      <c r="BA423" s="67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111"/>
      <c r="BM423" s="115"/>
      <c r="BN423" s="111"/>
      <c r="BO423" s="111"/>
      <c r="BP423" s="111"/>
      <c r="BQ423" s="111"/>
      <c r="BR423" s="111"/>
      <c r="BS423" s="111"/>
      <c r="BT423" s="111"/>
      <c r="BU423" s="113"/>
      <c r="BV423" s="3"/>
      <c r="BW423" s="3"/>
      <c r="BX423" s="3"/>
      <c r="BY423" s="3"/>
      <c r="BZ423" s="3"/>
      <c r="CA423" s="3"/>
      <c r="CB423" s="3"/>
      <c r="CC423" s="3"/>
      <c r="CD423" s="3"/>
      <c r="CE423" s="3"/>
      <c r="CF423" s="3"/>
      <c r="CG423" s="3"/>
    </row>
    <row r="424" spans="1:85" ht="14.25" customHeight="1" thickTop="1" thickBot="1" x14ac:dyDescent="0.3">
      <c r="A424" s="7"/>
      <c r="B424" s="7"/>
      <c r="C424" s="7"/>
      <c r="D424" s="70"/>
      <c r="E424" s="7"/>
      <c r="F424" s="71"/>
      <c r="G424" s="7"/>
      <c r="H424" s="7"/>
      <c r="I424" s="7"/>
      <c r="J424" s="7"/>
      <c r="K424" s="7"/>
      <c r="L424" s="7"/>
      <c r="M424" s="72"/>
      <c r="N424" s="72"/>
      <c r="O424" s="7"/>
      <c r="P424" s="7"/>
      <c r="Q424" s="7"/>
      <c r="R424" s="7"/>
      <c r="S424" s="7"/>
      <c r="T424" s="73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74"/>
      <c r="AH424" s="7"/>
      <c r="AI424" s="7"/>
      <c r="AJ424" s="7"/>
      <c r="AK424" s="7"/>
      <c r="AL424" s="7"/>
      <c r="AM424" s="7"/>
      <c r="AN424" s="7"/>
      <c r="AO424" s="7"/>
      <c r="AP424" s="7"/>
      <c r="AQ424" s="7"/>
      <c r="AR424" s="7"/>
      <c r="AS424" s="7"/>
      <c r="AT424" s="7"/>
      <c r="AU424" s="7"/>
      <c r="AV424" s="72"/>
      <c r="AW424" s="75"/>
      <c r="AX424" s="75"/>
      <c r="AY424" s="75"/>
      <c r="AZ424" s="76"/>
      <c r="BA424" s="77"/>
      <c r="BB424" s="7"/>
      <c r="BC424" s="7"/>
      <c r="BD424" s="7"/>
      <c r="BE424" s="7"/>
      <c r="BF424" s="7"/>
      <c r="BG424" s="7"/>
      <c r="BH424" s="7"/>
      <c r="BI424" s="2"/>
      <c r="BJ424" s="2"/>
      <c r="BK424" s="2"/>
      <c r="BL424" s="111"/>
      <c r="BM424" s="115"/>
      <c r="BN424" s="111"/>
      <c r="BO424" s="111"/>
      <c r="BP424" s="111"/>
      <c r="BQ424" s="111"/>
      <c r="BR424" s="111"/>
      <c r="BS424" s="111"/>
      <c r="BT424" s="111"/>
      <c r="BU424" s="113"/>
      <c r="BV424" s="3"/>
      <c r="BW424" s="3"/>
      <c r="BX424" s="3"/>
      <c r="BY424" s="3"/>
      <c r="BZ424" s="3"/>
      <c r="CA424" s="3"/>
      <c r="CB424" s="3"/>
      <c r="CC424" s="3"/>
      <c r="CD424" s="3"/>
      <c r="CE424" s="3"/>
      <c r="CF424" s="3"/>
      <c r="CG424" s="3"/>
    </row>
    <row r="425" spans="1:85" ht="14.25" customHeight="1" thickTop="1" thickBot="1" x14ac:dyDescent="0.3">
      <c r="A425" s="2" t="s">
        <v>199</v>
      </c>
      <c r="B425" s="2">
        <v>200848</v>
      </c>
      <c r="C425" s="2"/>
      <c r="D425" s="2"/>
      <c r="E425" s="2" t="s">
        <v>121</v>
      </c>
      <c r="F425" s="62" t="s">
        <v>376</v>
      </c>
      <c r="G425" s="2" t="s">
        <v>247</v>
      </c>
      <c r="H425" s="2" t="s">
        <v>248</v>
      </c>
      <c r="I425" s="2" t="s">
        <v>249</v>
      </c>
      <c r="J425" s="2" t="s">
        <v>152</v>
      </c>
      <c r="K425" s="2" t="s">
        <v>112</v>
      </c>
      <c r="L425" s="2"/>
      <c r="M425" s="63" t="s">
        <v>190</v>
      </c>
      <c r="N425" s="63" t="s">
        <v>190</v>
      </c>
      <c r="O425" s="64" t="s">
        <v>190</v>
      </c>
      <c r="P425" s="2" t="s">
        <v>40</v>
      </c>
      <c r="Q425" s="2">
        <v>48</v>
      </c>
      <c r="R425" s="2" t="s">
        <v>116</v>
      </c>
      <c r="S425" s="2" t="s">
        <v>48</v>
      </c>
      <c r="T425" s="2"/>
      <c r="U425" s="2">
        <v>190000</v>
      </c>
      <c r="V425" s="2" t="s">
        <v>17</v>
      </c>
      <c r="W425" s="2">
        <f>VLOOKUP(V425,Tables!$M$4:$N$7,2,FALSE)</f>
        <v>1</v>
      </c>
      <c r="X425" s="2">
        <f>U425*W425</f>
        <v>190000</v>
      </c>
      <c r="Y425" s="2"/>
      <c r="Z425" s="2" t="str">
        <f>P425</f>
        <v>LC50</v>
      </c>
      <c r="AA425" s="2">
        <f>VLOOKUP(Z425,Tables!C$5:D$21,2,FALSE)</f>
        <v>5</v>
      </c>
      <c r="AB425" s="2">
        <f>X425/AA425</f>
        <v>38000</v>
      </c>
      <c r="AC425" s="2" t="str">
        <f>S425</f>
        <v>Acute</v>
      </c>
      <c r="AD425" s="2">
        <f>VLOOKUP(AC425,Tables!C$24:D$25,2,FALSE)</f>
        <v>2</v>
      </c>
      <c r="AE425" s="2">
        <f>AB425/AD425</f>
        <v>19000</v>
      </c>
      <c r="AF425" s="7"/>
      <c r="AG425" s="8" t="str">
        <f>F425</f>
        <v>Rasbora heteromorpha</v>
      </c>
      <c r="AH425" s="2" t="str">
        <f>P425</f>
        <v>LC50</v>
      </c>
      <c r="AI425" s="2" t="str">
        <f>S425</f>
        <v>Acute</v>
      </c>
      <c r="AJ425" s="2"/>
      <c r="AK425" s="2">
        <f>VLOOKUP(SUM(AA425,AD425),Tables!J$5:K$10,2,FALSE)</f>
        <v>4</v>
      </c>
      <c r="AL425" s="65" t="str">
        <f>IF(AK425=MIN($AK$425),"YES!!!","Reject")</f>
        <v>YES!!!</v>
      </c>
      <c r="AM425" s="3" t="str">
        <f>O425</f>
        <v>Mortality</v>
      </c>
      <c r="AN425" s="2" t="s">
        <v>118</v>
      </c>
      <c r="AO425" s="2" t="str">
        <f>CONCATENATE(Q425," ",R425)</f>
        <v>48 Hour</v>
      </c>
      <c r="AP425" s="2" t="s">
        <v>119</v>
      </c>
      <c r="AQ425" s="2"/>
      <c r="AR425" s="2">
        <f>AE425</f>
        <v>19000</v>
      </c>
      <c r="AS425" s="2">
        <f>GEOMEAN(AR425)</f>
        <v>19000</v>
      </c>
      <c r="AT425" s="3">
        <f t="shared" ref="AT425:AU425" si="854">MIN(AS425)</f>
        <v>19000</v>
      </c>
      <c r="AU425" s="3">
        <f t="shared" si="854"/>
        <v>19000</v>
      </c>
      <c r="AV425" s="66" t="s">
        <v>120</v>
      </c>
      <c r="AW425" s="2"/>
      <c r="AX425" s="2"/>
      <c r="AY425" s="2"/>
      <c r="AZ425" s="2" t="str">
        <f>I425</f>
        <v>Fish</v>
      </c>
      <c r="BA425" s="67" t="str">
        <f t="shared" ref="BA425:BC425" si="855">F425</f>
        <v>Rasbora heteromorpha</v>
      </c>
      <c r="BB425" s="2" t="str">
        <f t="shared" si="855"/>
        <v>Chordata</v>
      </c>
      <c r="BC425" s="2" t="str">
        <f t="shared" si="855"/>
        <v>Actinopterygii</v>
      </c>
      <c r="BD425" s="2" t="str">
        <f>J425</f>
        <v>Heterotroph</v>
      </c>
      <c r="BE425" s="2">
        <f>AK425</f>
        <v>4</v>
      </c>
      <c r="BF425" s="2">
        <f>AU425</f>
        <v>19000</v>
      </c>
      <c r="BG425" s="66" t="s">
        <v>120</v>
      </c>
      <c r="BH425" s="66" t="s">
        <v>120</v>
      </c>
      <c r="BI425" s="2"/>
      <c r="BJ425" s="2"/>
      <c r="BK425" s="2"/>
      <c r="BL425" s="116"/>
      <c r="BM425" s="117"/>
      <c r="BN425" s="116"/>
      <c r="BO425" s="116"/>
      <c r="BP425" s="116"/>
      <c r="BQ425" s="116"/>
      <c r="BR425" s="116"/>
      <c r="BS425" s="116"/>
      <c r="BT425" s="111"/>
      <c r="BU425" s="113"/>
      <c r="BV425" s="3"/>
      <c r="BW425" s="3"/>
      <c r="BX425" s="3"/>
      <c r="BY425" s="3"/>
      <c r="BZ425" s="3"/>
      <c r="CA425" s="3"/>
      <c r="CB425" s="3"/>
      <c r="CC425" s="3"/>
      <c r="CD425" s="3"/>
      <c r="CE425" s="3"/>
      <c r="CF425" s="3"/>
      <c r="CG425" s="3"/>
    </row>
    <row r="426" spans="1:85" ht="14.25" customHeight="1" thickTop="1" thickBot="1" x14ac:dyDescent="0.3">
      <c r="A426" s="7"/>
      <c r="B426" s="7"/>
      <c r="C426" s="7"/>
      <c r="D426" s="70"/>
      <c r="E426" s="7"/>
      <c r="F426" s="71"/>
      <c r="G426" s="7"/>
      <c r="H426" s="7"/>
      <c r="I426" s="7"/>
      <c r="J426" s="7"/>
      <c r="K426" s="7"/>
      <c r="L426" s="7"/>
      <c r="M426" s="72"/>
      <c r="N426" s="72"/>
      <c r="O426" s="7"/>
      <c r="P426" s="7"/>
      <c r="Q426" s="7"/>
      <c r="R426" s="7"/>
      <c r="S426" s="7"/>
      <c r="T426" s="73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  <c r="AG426" s="74"/>
      <c r="AH426" s="7"/>
      <c r="AI426" s="7"/>
      <c r="AJ426" s="7"/>
      <c r="AK426" s="7"/>
      <c r="AL426" s="7"/>
      <c r="AM426" s="7"/>
      <c r="AN426" s="7"/>
      <c r="AO426" s="7"/>
      <c r="AP426" s="7"/>
      <c r="AQ426" s="7"/>
      <c r="AR426" s="7"/>
      <c r="AS426" s="7"/>
      <c r="AT426" s="7"/>
      <c r="AU426" s="7"/>
      <c r="AV426" s="72"/>
      <c r="AW426" s="75"/>
      <c r="AX426" s="75"/>
      <c r="AY426" s="75"/>
      <c r="AZ426" s="76"/>
      <c r="BA426" s="77"/>
      <c r="BB426" s="7"/>
      <c r="BC426" s="7"/>
      <c r="BD426" s="7"/>
      <c r="BE426" s="7"/>
      <c r="BF426" s="7"/>
      <c r="BG426" s="7"/>
      <c r="BH426" s="7"/>
      <c r="BI426" s="2"/>
      <c r="BJ426" s="75"/>
      <c r="BK426" s="2"/>
      <c r="BL426" s="111"/>
      <c r="BM426" s="115"/>
      <c r="BN426" s="111"/>
      <c r="BO426" s="111"/>
      <c r="BP426" s="111"/>
      <c r="BQ426" s="111"/>
      <c r="BR426" s="111"/>
      <c r="BS426" s="111"/>
      <c r="BT426" s="111"/>
      <c r="BU426" s="113"/>
      <c r="BV426" s="3"/>
      <c r="BW426" s="3"/>
      <c r="BX426" s="3"/>
      <c r="BY426" s="3"/>
      <c r="BZ426" s="3"/>
      <c r="CA426" s="3"/>
      <c r="CB426" s="3"/>
      <c r="CC426" s="3"/>
      <c r="CD426" s="3"/>
      <c r="CE426" s="3"/>
      <c r="CF426" s="3"/>
      <c r="CG426" s="3"/>
    </row>
    <row r="427" spans="1:85" ht="14.25" customHeight="1" thickTop="1" thickBot="1" x14ac:dyDescent="0.3">
      <c r="A427" s="2" t="s">
        <v>266</v>
      </c>
      <c r="B427" s="2" t="s">
        <v>580</v>
      </c>
      <c r="C427" s="2"/>
      <c r="D427" s="2"/>
      <c r="E427" s="2" t="s">
        <v>106</v>
      </c>
      <c r="F427" s="62" t="s">
        <v>184</v>
      </c>
      <c r="G427" s="2" t="s">
        <v>185</v>
      </c>
      <c r="H427" s="2" t="s">
        <v>186</v>
      </c>
      <c r="I427" s="2" t="s">
        <v>110</v>
      </c>
      <c r="J427" s="2" t="s">
        <v>111</v>
      </c>
      <c r="K427" s="2" t="s">
        <v>268</v>
      </c>
      <c r="L427" s="2"/>
      <c r="M427" s="63" t="s">
        <v>269</v>
      </c>
      <c r="N427" s="63" t="s">
        <v>253</v>
      </c>
      <c r="O427" s="64" t="s">
        <v>129</v>
      </c>
      <c r="P427" s="2" t="s">
        <v>21</v>
      </c>
      <c r="Q427" s="2">
        <v>72</v>
      </c>
      <c r="R427" s="2" t="s">
        <v>116</v>
      </c>
      <c r="S427" s="2" t="s">
        <v>47</v>
      </c>
      <c r="T427" s="2"/>
      <c r="U427" s="2">
        <v>1.68</v>
      </c>
      <c r="V427" s="2" t="s">
        <v>17</v>
      </c>
      <c r="W427" s="2">
        <f>VLOOKUP(V427,Tables!$M$4:$N$7,2,FALSE)</f>
        <v>1</v>
      </c>
      <c r="X427" s="2">
        <f t="shared" ref="X427:X429" si="856">U427*W427</f>
        <v>1.68</v>
      </c>
      <c r="Y427" s="2"/>
      <c r="Z427" s="2" t="str">
        <f t="shared" ref="Z427:Z429" si="857">P427</f>
        <v>NEC</v>
      </c>
      <c r="AA427" s="2">
        <f>VLOOKUP(Z427,Tables!C$5:D$21,2,FALSE)</f>
        <v>1</v>
      </c>
      <c r="AB427" s="2">
        <f t="shared" ref="AB427:AB429" si="858">X427/AA427</f>
        <v>1.68</v>
      </c>
      <c r="AC427" s="2" t="str">
        <f t="shared" ref="AC427:AC429" si="859">S427</f>
        <v>Chronic</v>
      </c>
      <c r="AD427" s="2">
        <f>VLOOKUP(AC427,Tables!C$24:D$25,2,FALSE)</f>
        <v>1</v>
      </c>
      <c r="AE427" s="2">
        <f t="shared" ref="AE427:AE429" si="860">AB427/AD427</f>
        <v>1.68</v>
      </c>
      <c r="AF427" s="7"/>
      <c r="AG427" s="8" t="str">
        <f t="shared" ref="AG427:AG429" si="861">F427</f>
        <v>Rhodomonas salina</v>
      </c>
      <c r="AH427" s="2" t="str">
        <f t="shared" ref="AH427:AH429" si="862">P427</f>
        <v>NEC</v>
      </c>
      <c r="AI427" s="2" t="str">
        <f t="shared" ref="AI427:AI429" si="863">S427</f>
        <v>Chronic</v>
      </c>
      <c r="AJ427" s="2"/>
      <c r="AK427" s="2">
        <f>VLOOKUP(SUM(AA427,AD427),Tables!J$5:K$10,2,FALSE)</f>
        <v>1</v>
      </c>
      <c r="AL427" s="65" t="str">
        <f t="shared" ref="AL427:AL429" si="864">IF(AK427=MIN($AK$427:$AK$429),"YES!!!","Reject")</f>
        <v>YES!!!</v>
      </c>
      <c r="AM427" s="3" t="str">
        <f t="shared" ref="AM427:AM428" si="865">O427</f>
        <v>Growth rate</v>
      </c>
      <c r="AN427" s="2" t="s">
        <v>118</v>
      </c>
      <c r="AO427" s="2" t="str">
        <f t="shared" ref="AO427:AO428" si="866">CONCATENATE(Q427," ",R427)</f>
        <v>72 Hour</v>
      </c>
      <c r="AP427" s="2" t="s">
        <v>119</v>
      </c>
      <c r="AQ427" s="2"/>
      <c r="AR427" s="2">
        <f>AE427</f>
        <v>1.68</v>
      </c>
      <c r="AS427" s="2">
        <f>GEOMEAN(AR427)</f>
        <v>1.68</v>
      </c>
      <c r="AT427" s="3">
        <f t="shared" ref="AT427:AU427" si="867">MIN(AS427)</f>
        <v>1.68</v>
      </c>
      <c r="AU427" s="3">
        <f t="shared" si="867"/>
        <v>1.68</v>
      </c>
      <c r="AV427" s="66"/>
      <c r="AW427" s="2"/>
      <c r="AX427" s="2"/>
      <c r="AY427" s="2"/>
      <c r="AZ427" s="2" t="str">
        <f>I427</f>
        <v>Microalgae</v>
      </c>
      <c r="BA427" s="67" t="str">
        <f t="shared" ref="BA427:BC427" si="868">F427</f>
        <v>Rhodomonas salina</v>
      </c>
      <c r="BB427" s="2" t="str">
        <f t="shared" si="868"/>
        <v>Cryptophyta</v>
      </c>
      <c r="BC427" s="2" t="str">
        <f t="shared" si="868"/>
        <v>Cryptophyceae</v>
      </c>
      <c r="BD427" s="2" t="str">
        <f>J427</f>
        <v>Phototroph</v>
      </c>
      <c r="BE427" s="2">
        <f>AK427</f>
        <v>1</v>
      </c>
      <c r="BF427" s="2">
        <f>AU427</f>
        <v>1.68</v>
      </c>
      <c r="BG427" s="66" t="s">
        <v>120</v>
      </c>
      <c r="BH427" s="66" t="s">
        <v>120</v>
      </c>
      <c r="BI427" s="2"/>
      <c r="BJ427" s="2"/>
      <c r="BK427" s="2"/>
      <c r="BL427" s="111"/>
      <c r="BM427" s="115"/>
      <c r="BN427" s="111"/>
      <c r="BO427" s="111"/>
      <c r="BP427" s="111"/>
      <c r="BQ427" s="111"/>
      <c r="BR427" s="111"/>
      <c r="BS427" s="111"/>
      <c r="BT427" s="111"/>
      <c r="BU427" s="113"/>
      <c r="BV427" s="3"/>
      <c r="BW427" s="3"/>
      <c r="BX427" s="3"/>
      <c r="BY427" s="3"/>
      <c r="BZ427" s="3"/>
      <c r="CA427" s="3"/>
      <c r="CB427" s="3"/>
      <c r="CC427" s="3"/>
      <c r="CD427" s="3"/>
      <c r="CE427" s="3"/>
      <c r="CF427" s="3"/>
      <c r="CG427" s="3"/>
    </row>
    <row r="428" spans="1:85" ht="14.25" customHeight="1" thickTop="1" thickBot="1" x14ac:dyDescent="0.3">
      <c r="A428" s="2" t="s">
        <v>266</v>
      </c>
      <c r="B428" s="2" t="s">
        <v>581</v>
      </c>
      <c r="C428" s="2"/>
      <c r="D428" s="91" t="s">
        <v>272</v>
      </c>
      <c r="E428" s="2" t="s">
        <v>106</v>
      </c>
      <c r="F428" s="62" t="s">
        <v>184</v>
      </c>
      <c r="G428" s="2" t="s">
        <v>185</v>
      </c>
      <c r="H428" s="2" t="s">
        <v>186</v>
      </c>
      <c r="I428" s="2" t="s">
        <v>110</v>
      </c>
      <c r="J428" s="2" t="s">
        <v>111</v>
      </c>
      <c r="K428" s="2" t="s">
        <v>268</v>
      </c>
      <c r="L428" s="2"/>
      <c r="M428" s="63" t="s">
        <v>269</v>
      </c>
      <c r="N428" s="63" t="s">
        <v>253</v>
      </c>
      <c r="O428" s="64" t="s">
        <v>129</v>
      </c>
      <c r="P428" s="2" t="s">
        <v>14</v>
      </c>
      <c r="Q428" s="2">
        <v>72</v>
      </c>
      <c r="R428" s="2" t="s">
        <v>116</v>
      </c>
      <c r="S428" s="2" t="s">
        <v>47</v>
      </c>
      <c r="T428" s="2"/>
      <c r="U428" s="84">
        <v>1.94</v>
      </c>
      <c r="V428" s="84" t="s">
        <v>17</v>
      </c>
      <c r="W428" s="84">
        <f>VLOOKUP(V428,Tables!$M$4:$N$7,2,FALSE)</f>
        <v>1</v>
      </c>
      <c r="X428" s="84">
        <f t="shared" si="856"/>
        <v>1.94</v>
      </c>
      <c r="Y428" s="84"/>
      <c r="Z428" s="84" t="str">
        <f t="shared" si="857"/>
        <v>EC10</v>
      </c>
      <c r="AA428" s="84">
        <f>VLOOKUP(Z428,Tables!C$5:D$21,2,FALSE)</f>
        <v>1</v>
      </c>
      <c r="AB428" s="84">
        <f t="shared" si="858"/>
        <v>1.94</v>
      </c>
      <c r="AC428" s="84" t="str">
        <f t="shared" si="859"/>
        <v>Chronic</v>
      </c>
      <c r="AD428" s="84">
        <f>VLOOKUP(AC428,Tables!C$24:D$25,2,FALSE)</f>
        <v>1</v>
      </c>
      <c r="AE428" s="84">
        <f t="shared" si="860"/>
        <v>1.94</v>
      </c>
      <c r="AF428" s="7"/>
      <c r="AG428" s="85" t="str">
        <f t="shared" si="861"/>
        <v>Rhodomonas salina</v>
      </c>
      <c r="AH428" s="84" t="str">
        <f t="shared" si="862"/>
        <v>EC10</v>
      </c>
      <c r="AI428" s="84" t="str">
        <f t="shared" si="863"/>
        <v>Chronic</v>
      </c>
      <c r="AJ428" s="84"/>
      <c r="AK428" s="84">
        <f>VLOOKUP(SUM(AA428,AD428),Tables!J$5:K$10,2,FALSE)</f>
        <v>1</v>
      </c>
      <c r="AL428" s="86" t="str">
        <f t="shared" si="864"/>
        <v>YES!!!</v>
      </c>
      <c r="AM428" s="86" t="str">
        <f t="shared" si="865"/>
        <v>Growth rate</v>
      </c>
      <c r="AN428" s="84" t="s">
        <v>118</v>
      </c>
      <c r="AO428" s="84" t="str">
        <f t="shared" si="866"/>
        <v>72 Hour</v>
      </c>
      <c r="AP428" s="84" t="s">
        <v>119</v>
      </c>
      <c r="AQ428" s="84"/>
      <c r="AR428" s="84"/>
      <c r="AS428" s="84"/>
      <c r="AT428" s="86"/>
      <c r="AU428" s="86"/>
      <c r="AV428" s="66"/>
      <c r="AW428" s="2"/>
      <c r="AX428" s="2"/>
      <c r="AY428" s="2"/>
      <c r="AZ428" s="84"/>
      <c r="BA428" s="87"/>
      <c r="BB428" s="84"/>
      <c r="BC428" s="84"/>
      <c r="BD428" s="84"/>
      <c r="BE428" s="84"/>
      <c r="BF428" s="84"/>
      <c r="BG428" s="84"/>
      <c r="BH428" s="84"/>
      <c r="BI428" s="2"/>
      <c r="BJ428" s="2"/>
      <c r="BK428" s="2"/>
      <c r="BL428" s="116"/>
      <c r="BM428" s="117"/>
      <c r="BN428" s="116"/>
      <c r="BO428" s="116"/>
      <c r="BP428" s="116"/>
      <c r="BQ428" s="116"/>
      <c r="BR428" s="116"/>
      <c r="BS428" s="116"/>
      <c r="BT428" s="111"/>
      <c r="BU428" s="113"/>
      <c r="BV428" s="3"/>
      <c r="BW428" s="3"/>
      <c r="BX428" s="3"/>
      <c r="BY428" s="3"/>
      <c r="BZ428" s="3"/>
      <c r="CA428" s="3"/>
      <c r="CB428" s="3"/>
      <c r="CC428" s="3"/>
      <c r="CD428" s="3"/>
      <c r="CE428" s="3"/>
      <c r="CF428" s="3"/>
      <c r="CG428" s="3"/>
    </row>
    <row r="429" spans="1:85" ht="14.25" customHeight="1" thickTop="1" thickBot="1" x14ac:dyDescent="0.3">
      <c r="A429" s="2" t="s">
        <v>266</v>
      </c>
      <c r="B429" s="2" t="s">
        <v>582</v>
      </c>
      <c r="C429" s="2"/>
      <c r="D429" s="2"/>
      <c r="E429" s="2" t="s">
        <v>106</v>
      </c>
      <c r="F429" s="62" t="s">
        <v>184</v>
      </c>
      <c r="G429" s="2" t="s">
        <v>185</v>
      </c>
      <c r="H429" s="2" t="s">
        <v>186</v>
      </c>
      <c r="I429" s="2" t="s">
        <v>110</v>
      </c>
      <c r="J429" s="2" t="s">
        <v>111</v>
      </c>
      <c r="K429" s="2" t="s">
        <v>268</v>
      </c>
      <c r="L429" s="2"/>
      <c r="M429" s="63" t="s">
        <v>269</v>
      </c>
      <c r="N429" s="63" t="s">
        <v>253</v>
      </c>
      <c r="O429" s="64" t="s">
        <v>129</v>
      </c>
      <c r="P429" s="2" t="s">
        <v>38</v>
      </c>
      <c r="Q429" s="2">
        <v>72</v>
      </c>
      <c r="R429" s="2" t="s">
        <v>116</v>
      </c>
      <c r="S429" s="2" t="s">
        <v>47</v>
      </c>
      <c r="T429" s="2"/>
      <c r="U429" s="2">
        <v>6.27</v>
      </c>
      <c r="V429" s="2" t="s">
        <v>17</v>
      </c>
      <c r="W429" s="2">
        <f>VLOOKUP(V429,Tables!$M$4:$N$7,2,FALSE)</f>
        <v>1</v>
      </c>
      <c r="X429" s="2">
        <f t="shared" si="856"/>
        <v>6.27</v>
      </c>
      <c r="Y429" s="2"/>
      <c r="Z429" s="2" t="str">
        <f t="shared" si="857"/>
        <v>EC50</v>
      </c>
      <c r="AA429" s="2">
        <f>VLOOKUP(Z429,Tables!C$5:D$21,2,FALSE)</f>
        <v>5</v>
      </c>
      <c r="AB429" s="2">
        <f t="shared" si="858"/>
        <v>1.254</v>
      </c>
      <c r="AC429" s="2" t="str">
        <f t="shared" si="859"/>
        <v>Chronic</v>
      </c>
      <c r="AD429" s="2">
        <f>VLOOKUP(AC429,Tables!C$24:D$25,2,FALSE)</f>
        <v>1</v>
      </c>
      <c r="AE429" s="2">
        <f t="shared" si="860"/>
        <v>1.254</v>
      </c>
      <c r="AF429" s="7"/>
      <c r="AG429" s="8" t="str">
        <f t="shared" si="861"/>
        <v>Rhodomonas salina</v>
      </c>
      <c r="AH429" s="2" t="str">
        <f t="shared" si="862"/>
        <v>EC50</v>
      </c>
      <c r="AI429" s="2" t="str">
        <f t="shared" si="863"/>
        <v>Chronic</v>
      </c>
      <c r="AJ429" s="2"/>
      <c r="AK429" s="2">
        <f>VLOOKUP(SUM(AA429,AD429),Tables!J$5:K$10,2,FALSE)</f>
        <v>2</v>
      </c>
      <c r="AL429" s="65" t="str">
        <f t="shared" si="864"/>
        <v>Reject</v>
      </c>
      <c r="AM429" s="3"/>
      <c r="AN429" s="2"/>
      <c r="AO429" s="2"/>
      <c r="AP429" s="2"/>
      <c r="AQ429" s="2"/>
      <c r="AR429" s="2"/>
      <c r="AS429" s="2"/>
      <c r="AT429" s="2"/>
      <c r="AU429" s="2"/>
      <c r="AV429" s="66"/>
      <c r="AW429" s="2"/>
      <c r="AX429" s="2"/>
      <c r="AY429" s="2"/>
      <c r="AZ429" s="2"/>
      <c r="BA429" s="67"/>
      <c r="BB429" s="2"/>
      <c r="BC429" s="2"/>
      <c r="BD429" s="2"/>
      <c r="BE429" s="2"/>
      <c r="BF429" s="2"/>
      <c r="BG429" s="2"/>
      <c r="BH429" s="2"/>
      <c r="BI429" s="75"/>
      <c r="BJ429" s="75"/>
      <c r="BK429" s="2"/>
      <c r="BL429" s="111"/>
      <c r="BM429" s="115"/>
      <c r="BN429" s="111"/>
      <c r="BO429" s="111"/>
      <c r="BP429" s="111"/>
      <c r="BQ429" s="111"/>
      <c r="BR429" s="111"/>
      <c r="BS429" s="111"/>
      <c r="BT429" s="111"/>
      <c r="BU429" s="113"/>
      <c r="BV429" s="3"/>
      <c r="BW429" s="3"/>
      <c r="BX429" s="3"/>
      <c r="BY429" s="3"/>
      <c r="BZ429" s="3"/>
      <c r="CA429" s="3"/>
      <c r="CB429" s="3"/>
      <c r="CC429" s="3"/>
      <c r="CD429" s="3"/>
      <c r="CE429" s="3"/>
      <c r="CF429" s="3"/>
      <c r="CG429" s="3"/>
    </row>
    <row r="430" spans="1:85" ht="14.25" customHeight="1" thickTop="1" thickBot="1" x14ac:dyDescent="0.3">
      <c r="A430" s="7"/>
      <c r="B430" s="7"/>
      <c r="C430" s="7"/>
      <c r="D430" s="70"/>
      <c r="E430" s="7"/>
      <c r="F430" s="71"/>
      <c r="G430" s="7"/>
      <c r="H430" s="7"/>
      <c r="I430" s="7"/>
      <c r="J430" s="7"/>
      <c r="K430" s="7"/>
      <c r="L430" s="7"/>
      <c r="M430" s="72"/>
      <c r="N430" s="72"/>
      <c r="O430" s="7"/>
      <c r="P430" s="7"/>
      <c r="Q430" s="7"/>
      <c r="R430" s="7"/>
      <c r="S430" s="7"/>
      <c r="T430" s="73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74"/>
      <c r="AH430" s="7"/>
      <c r="AI430" s="7"/>
      <c r="AJ430" s="7"/>
      <c r="AK430" s="7"/>
      <c r="AL430" s="7"/>
      <c r="AM430" s="7"/>
      <c r="AN430" s="7"/>
      <c r="AO430" s="7"/>
      <c r="AP430" s="7"/>
      <c r="AQ430" s="7"/>
      <c r="AR430" s="7"/>
      <c r="AS430" s="7"/>
      <c r="AT430" s="7"/>
      <c r="AU430" s="7"/>
      <c r="AV430" s="72"/>
      <c r="AW430" s="75"/>
      <c r="AX430" s="75"/>
      <c r="AY430" s="75"/>
      <c r="AZ430" s="77"/>
      <c r="BA430" s="77"/>
      <c r="BB430" s="7"/>
      <c r="BC430" s="7"/>
      <c r="BD430" s="7"/>
      <c r="BE430" s="7"/>
      <c r="BF430" s="7"/>
      <c r="BG430" s="7"/>
      <c r="BH430" s="7"/>
      <c r="BI430" s="2"/>
      <c r="BJ430" s="69"/>
      <c r="BK430" s="2"/>
      <c r="BL430" s="116"/>
      <c r="BM430" s="117"/>
      <c r="BN430" s="116"/>
      <c r="BO430" s="116"/>
      <c r="BP430" s="116"/>
      <c r="BQ430" s="116"/>
      <c r="BR430" s="116"/>
      <c r="BS430" s="116"/>
      <c r="BT430" s="111"/>
      <c r="BU430" s="113"/>
      <c r="BV430" s="3"/>
      <c r="BW430" s="3"/>
      <c r="BX430" s="3"/>
      <c r="BY430" s="3"/>
      <c r="BZ430" s="3"/>
      <c r="CA430" s="3"/>
      <c r="CB430" s="3"/>
      <c r="CC430" s="3"/>
      <c r="CD430" s="3"/>
      <c r="CE430" s="3"/>
      <c r="CF430" s="3"/>
      <c r="CG430" s="3"/>
    </row>
    <row r="431" spans="1:85" ht="14.25" customHeight="1" thickTop="1" thickBot="1" x14ac:dyDescent="0.3">
      <c r="A431" s="2" t="s">
        <v>583</v>
      </c>
      <c r="B431" s="2" t="s">
        <v>584</v>
      </c>
      <c r="C431" s="2"/>
      <c r="D431" s="2"/>
      <c r="E431" s="2" t="s">
        <v>106</v>
      </c>
      <c r="F431" s="62" t="s">
        <v>192</v>
      </c>
      <c r="G431" s="2" t="s">
        <v>193</v>
      </c>
      <c r="H431" s="2" t="s">
        <v>194</v>
      </c>
      <c r="I431" s="2" t="s">
        <v>191</v>
      </c>
      <c r="J431" s="2" t="s">
        <v>111</v>
      </c>
      <c r="K431" s="2" t="s">
        <v>585</v>
      </c>
      <c r="L431" s="2"/>
      <c r="M431" s="63" t="s">
        <v>586</v>
      </c>
      <c r="N431" s="63" t="s">
        <v>129</v>
      </c>
      <c r="O431" s="64" t="s">
        <v>130</v>
      </c>
      <c r="P431" s="2" t="s">
        <v>33</v>
      </c>
      <c r="Q431" s="2">
        <v>15</v>
      </c>
      <c r="R431" s="2" t="s">
        <v>156</v>
      </c>
      <c r="S431" s="2" t="s">
        <v>47</v>
      </c>
      <c r="T431" s="2"/>
      <c r="U431" s="2">
        <v>6.2500000000000003E-3</v>
      </c>
      <c r="V431" s="2" t="s">
        <v>23</v>
      </c>
      <c r="W431" s="2">
        <f>VLOOKUP(V431,Tables!$M$4:$N$7,2,FALSE)</f>
        <v>1000</v>
      </c>
      <c r="X431" s="2">
        <f t="shared" ref="X431:X436" si="869">U431*W431</f>
        <v>6.25</v>
      </c>
      <c r="Y431" s="2"/>
      <c r="Z431" s="2" t="str">
        <f t="shared" ref="Z431:Z436" si="870">P431</f>
        <v>LOEC</v>
      </c>
      <c r="AA431" s="2">
        <f>VLOOKUP(Z431,Tables!C$5:D$21,2,FALSE)</f>
        <v>2.5</v>
      </c>
      <c r="AB431" s="2">
        <f t="shared" ref="AB431:AB436" si="871">X431/AA431</f>
        <v>2.5</v>
      </c>
      <c r="AC431" s="2" t="str">
        <f t="shared" ref="AC431:AC436" si="872">S431</f>
        <v>Chronic</v>
      </c>
      <c r="AD431" s="2">
        <f>VLOOKUP(AC431,Tables!C$24:D$25,2,FALSE)</f>
        <v>1</v>
      </c>
      <c r="AE431" s="2">
        <f t="shared" ref="AE431:AE436" si="873">AB431/AD431</f>
        <v>2.5</v>
      </c>
      <c r="AF431" s="7"/>
      <c r="AG431" s="8" t="str">
        <f t="shared" ref="AG431:AG436" si="874">F431</f>
        <v>Saccharina japonica</v>
      </c>
      <c r="AH431" s="2" t="str">
        <f t="shared" ref="AH431:AH436" si="875">P431</f>
        <v>LOEC</v>
      </c>
      <c r="AI431" s="2" t="str">
        <f t="shared" ref="AI431:AI436" si="876">S431</f>
        <v>Chronic</v>
      </c>
      <c r="AJ431" s="2"/>
      <c r="AK431" s="2">
        <f>VLOOKUP(SUM(AA431,AD431),Tables!J$5:K$10,2,FALSE)</f>
        <v>2</v>
      </c>
      <c r="AL431" s="65" t="str">
        <f t="shared" ref="AL431:AL436" si="877">IF(AK431=MIN($AK$431:$AK$436),"YES!!!","Reject")</f>
        <v>Reject</v>
      </c>
      <c r="AM431" s="2"/>
      <c r="AN431" s="2"/>
      <c r="AO431" s="2"/>
      <c r="AP431" s="2"/>
      <c r="AQ431" s="2"/>
      <c r="AR431" s="2"/>
      <c r="AS431" s="2"/>
      <c r="AT431" s="2"/>
      <c r="AU431" s="2"/>
      <c r="AV431" s="66" t="s">
        <v>120</v>
      </c>
      <c r="AW431" s="2"/>
      <c r="AX431" s="2"/>
      <c r="AY431" s="2"/>
      <c r="AZ431" s="2"/>
      <c r="BA431" s="67"/>
      <c r="BB431" s="2"/>
      <c r="BC431" s="2"/>
      <c r="BD431" s="2"/>
      <c r="BE431" s="2"/>
      <c r="BF431" s="2"/>
      <c r="BG431" s="3"/>
      <c r="BH431" s="3"/>
      <c r="BI431" s="2"/>
      <c r="BJ431" s="75"/>
      <c r="BK431" s="2"/>
      <c r="BL431" s="111"/>
      <c r="BM431" s="115"/>
      <c r="BN431" s="111"/>
      <c r="BO431" s="111"/>
      <c r="BP431" s="111"/>
      <c r="BQ431" s="111"/>
      <c r="BR431" s="111"/>
      <c r="BS431" s="111"/>
      <c r="BT431" s="111"/>
      <c r="BU431" s="113"/>
      <c r="BV431" s="3"/>
      <c r="BW431" s="3"/>
      <c r="BX431" s="3"/>
      <c r="BY431" s="3"/>
      <c r="BZ431" s="3"/>
      <c r="CA431" s="3"/>
      <c r="CB431" s="3"/>
      <c r="CC431" s="3"/>
      <c r="CD431" s="3"/>
      <c r="CE431" s="3"/>
      <c r="CF431" s="3"/>
      <c r="CG431" s="3"/>
    </row>
    <row r="432" spans="1:85" ht="14.25" customHeight="1" thickTop="1" thickBot="1" x14ac:dyDescent="0.3">
      <c r="A432" s="2" t="s">
        <v>583</v>
      </c>
      <c r="B432" s="2" t="s">
        <v>587</v>
      </c>
      <c r="C432" s="2"/>
      <c r="D432" s="2"/>
      <c r="E432" s="2" t="s">
        <v>106</v>
      </c>
      <c r="F432" s="62" t="s">
        <v>192</v>
      </c>
      <c r="G432" s="2" t="s">
        <v>193</v>
      </c>
      <c r="H432" s="2" t="s">
        <v>194</v>
      </c>
      <c r="I432" s="2" t="s">
        <v>191</v>
      </c>
      <c r="J432" s="2" t="s">
        <v>111</v>
      </c>
      <c r="K432" s="2" t="s">
        <v>585</v>
      </c>
      <c r="L432" s="2"/>
      <c r="M432" s="63" t="s">
        <v>588</v>
      </c>
      <c r="N432" s="63" t="s">
        <v>129</v>
      </c>
      <c r="O432" s="64" t="s">
        <v>589</v>
      </c>
      <c r="P432" s="2" t="s">
        <v>33</v>
      </c>
      <c r="Q432" s="2">
        <v>15</v>
      </c>
      <c r="R432" s="2" t="s">
        <v>156</v>
      </c>
      <c r="S432" s="2" t="s">
        <v>47</v>
      </c>
      <c r="T432" s="2"/>
      <c r="U432" s="2">
        <v>2.5000000000000001E-2</v>
      </c>
      <c r="V432" s="2" t="s">
        <v>23</v>
      </c>
      <c r="W432" s="2">
        <f>VLOOKUP(V432,Tables!$M$4:$N$7,2,FALSE)</f>
        <v>1000</v>
      </c>
      <c r="X432" s="2">
        <f t="shared" si="869"/>
        <v>25</v>
      </c>
      <c r="Y432" s="2"/>
      <c r="Z432" s="2" t="str">
        <f t="shared" si="870"/>
        <v>LOEC</v>
      </c>
      <c r="AA432" s="2">
        <f>VLOOKUP(Z432,Tables!C$5:D$21,2,FALSE)</f>
        <v>2.5</v>
      </c>
      <c r="AB432" s="2">
        <f t="shared" si="871"/>
        <v>10</v>
      </c>
      <c r="AC432" s="2" t="str">
        <f t="shared" si="872"/>
        <v>Chronic</v>
      </c>
      <c r="AD432" s="2">
        <f>VLOOKUP(AC432,Tables!C$24:D$25,2,FALSE)</f>
        <v>1</v>
      </c>
      <c r="AE432" s="2">
        <f t="shared" si="873"/>
        <v>10</v>
      </c>
      <c r="AF432" s="7"/>
      <c r="AG432" s="8" t="str">
        <f t="shared" si="874"/>
        <v>Saccharina japonica</v>
      </c>
      <c r="AH432" s="2" t="str">
        <f t="shared" si="875"/>
        <v>LOEC</v>
      </c>
      <c r="AI432" s="2" t="str">
        <f t="shared" si="876"/>
        <v>Chronic</v>
      </c>
      <c r="AJ432" s="2"/>
      <c r="AK432" s="2">
        <f>VLOOKUP(SUM(AA432,AD432),Tables!J$5:K$10,2,FALSE)</f>
        <v>2</v>
      </c>
      <c r="AL432" s="65" t="str">
        <f t="shared" si="877"/>
        <v>Reject</v>
      </c>
      <c r="AM432" s="2"/>
      <c r="AN432" s="2"/>
      <c r="AO432" s="2"/>
      <c r="AP432" s="2"/>
      <c r="AQ432" s="2"/>
      <c r="AR432" s="2"/>
      <c r="AS432" s="2"/>
      <c r="AT432" s="2"/>
      <c r="AU432" s="2"/>
      <c r="AV432" s="66" t="s">
        <v>120</v>
      </c>
      <c r="AW432" s="2"/>
      <c r="AX432" s="2"/>
      <c r="AY432" s="2"/>
      <c r="AZ432" s="2"/>
      <c r="BA432" s="67"/>
      <c r="BB432" s="2"/>
      <c r="BC432" s="2"/>
      <c r="BD432" s="2"/>
      <c r="BE432" s="2"/>
      <c r="BF432" s="2"/>
      <c r="BG432" s="2"/>
      <c r="BH432" s="2"/>
      <c r="BI432" s="75"/>
      <c r="BJ432" s="69"/>
      <c r="BK432" s="2"/>
      <c r="BL432" s="116"/>
      <c r="BM432" s="117"/>
      <c r="BN432" s="116"/>
      <c r="BO432" s="116"/>
      <c r="BP432" s="116"/>
      <c r="BQ432" s="116"/>
      <c r="BR432" s="116"/>
      <c r="BS432" s="116"/>
      <c r="BT432" s="111"/>
      <c r="BU432" s="113"/>
      <c r="BV432" s="3"/>
      <c r="BW432" s="3"/>
      <c r="BX432" s="3"/>
      <c r="BY432" s="3"/>
      <c r="BZ432" s="3"/>
      <c r="CA432" s="3"/>
      <c r="CB432" s="3"/>
      <c r="CC432" s="3"/>
      <c r="CD432" s="3"/>
      <c r="CE432" s="3"/>
      <c r="CF432" s="3"/>
      <c r="CG432" s="3"/>
    </row>
    <row r="433" spans="1:85" ht="14.25" customHeight="1" thickTop="1" thickBot="1" x14ac:dyDescent="0.3">
      <c r="A433" s="2" t="s">
        <v>583</v>
      </c>
      <c r="B433" s="2" t="s">
        <v>590</v>
      </c>
      <c r="C433" s="2"/>
      <c r="D433" s="2"/>
      <c r="E433" s="2" t="s">
        <v>106</v>
      </c>
      <c r="F433" s="62" t="s">
        <v>192</v>
      </c>
      <c r="G433" s="2" t="s">
        <v>193</v>
      </c>
      <c r="H433" s="2" t="s">
        <v>194</v>
      </c>
      <c r="I433" s="2" t="s">
        <v>191</v>
      </c>
      <c r="J433" s="2" t="s">
        <v>111</v>
      </c>
      <c r="K433" s="2" t="s">
        <v>585</v>
      </c>
      <c r="L433" s="2"/>
      <c r="M433" s="63" t="s">
        <v>588</v>
      </c>
      <c r="N433" s="63" t="s">
        <v>129</v>
      </c>
      <c r="O433" s="64" t="s">
        <v>589</v>
      </c>
      <c r="P433" s="2" t="s">
        <v>14</v>
      </c>
      <c r="Q433" s="2">
        <v>15</v>
      </c>
      <c r="R433" s="2" t="s">
        <v>156</v>
      </c>
      <c r="S433" s="2" t="s">
        <v>47</v>
      </c>
      <c r="T433" s="2"/>
      <c r="U433" s="2">
        <v>2.3E-3</v>
      </c>
      <c r="V433" s="2" t="s">
        <v>23</v>
      </c>
      <c r="W433" s="2">
        <f>VLOOKUP(V433,Tables!$M$4:$N$7,2,FALSE)</f>
        <v>1000</v>
      </c>
      <c r="X433" s="2">
        <f t="shared" si="869"/>
        <v>2.2999999999999998</v>
      </c>
      <c r="Y433" s="2"/>
      <c r="Z433" s="2" t="str">
        <f t="shared" si="870"/>
        <v>EC10</v>
      </c>
      <c r="AA433" s="2">
        <f>VLOOKUP(Z433,Tables!C$5:D$21,2,FALSE)</f>
        <v>1</v>
      </c>
      <c r="AB433" s="2">
        <f t="shared" si="871"/>
        <v>2.2999999999999998</v>
      </c>
      <c r="AC433" s="2" t="str">
        <f t="shared" si="872"/>
        <v>Chronic</v>
      </c>
      <c r="AD433" s="2">
        <f>VLOOKUP(AC433,Tables!C$24:D$25,2,FALSE)</f>
        <v>1</v>
      </c>
      <c r="AE433" s="2">
        <f t="shared" si="873"/>
        <v>2.2999999999999998</v>
      </c>
      <c r="AF433" s="7"/>
      <c r="AG433" s="8" t="str">
        <f t="shared" si="874"/>
        <v>Saccharina japonica</v>
      </c>
      <c r="AH433" s="2" t="str">
        <f t="shared" si="875"/>
        <v>EC10</v>
      </c>
      <c r="AI433" s="2" t="str">
        <f t="shared" si="876"/>
        <v>Chronic</v>
      </c>
      <c r="AJ433" s="2"/>
      <c r="AK433" s="2">
        <f>VLOOKUP(SUM(AA433,AD433),Tables!J$5:K$10,2,FALSE)</f>
        <v>1</v>
      </c>
      <c r="AL433" s="65" t="str">
        <f t="shared" si="877"/>
        <v>YES!!!</v>
      </c>
      <c r="AM433" s="3" t="str">
        <f>O433</f>
        <v>Fresh weight</v>
      </c>
      <c r="AN433" s="2" t="s">
        <v>118</v>
      </c>
      <c r="AO433" s="2" t="str">
        <f>CONCATENATE(Q433," ",R433)</f>
        <v>15 Day</v>
      </c>
      <c r="AP433" s="2" t="s">
        <v>119</v>
      </c>
      <c r="AQ433" s="2"/>
      <c r="AR433" s="2">
        <f>AE433</f>
        <v>2.2999999999999998</v>
      </c>
      <c r="AS433" s="2">
        <f>GEOMEAN(AR433)</f>
        <v>2.2999999999999998</v>
      </c>
      <c r="AT433" s="3">
        <f>MIN(AS433)</f>
        <v>2.2999999999999998</v>
      </c>
      <c r="AU433" s="3">
        <f>MIN(AT433:AT436)</f>
        <v>2.2999999999999998</v>
      </c>
      <c r="AV433" s="66" t="s">
        <v>120</v>
      </c>
      <c r="AW433" s="2"/>
      <c r="AX433" s="2"/>
      <c r="AY433" s="2"/>
      <c r="AZ433" s="2" t="str">
        <f>I433</f>
        <v>Macroalgae</v>
      </c>
      <c r="BA433" s="67" t="str">
        <f t="shared" ref="BA433:BC433" si="878">F433</f>
        <v>Saccharina japonica</v>
      </c>
      <c r="BB433" s="2" t="str">
        <f t="shared" si="878"/>
        <v>Ochrophyta</v>
      </c>
      <c r="BC433" s="2" t="str">
        <f t="shared" si="878"/>
        <v>Phaeophyceae</v>
      </c>
      <c r="BD433" s="2" t="str">
        <f>J433</f>
        <v>Phototroph</v>
      </c>
      <c r="BE433" s="2">
        <f>AK433</f>
        <v>1</v>
      </c>
      <c r="BF433" s="2">
        <f>AU433</f>
        <v>2.2999999999999998</v>
      </c>
      <c r="BG433" s="66" t="s">
        <v>120</v>
      </c>
      <c r="BH433" s="66" t="s">
        <v>120</v>
      </c>
      <c r="BI433" s="69"/>
      <c r="BJ433" s="75"/>
      <c r="BK433" s="2"/>
      <c r="BL433" s="111"/>
      <c r="BM433" s="115"/>
      <c r="BN433" s="111"/>
      <c r="BO433" s="111"/>
      <c r="BP433" s="111"/>
      <c r="BQ433" s="111"/>
      <c r="BR433" s="111"/>
      <c r="BS433" s="111"/>
      <c r="BT433" s="111"/>
      <c r="BU433" s="113"/>
      <c r="BV433" s="3"/>
      <c r="BW433" s="3"/>
      <c r="BX433" s="3"/>
      <c r="BY433" s="3"/>
      <c r="BZ433" s="3"/>
      <c r="CA433" s="3"/>
      <c r="CB433" s="3"/>
      <c r="CC433" s="3"/>
      <c r="CD433" s="3"/>
      <c r="CE433" s="3"/>
      <c r="CF433" s="3"/>
      <c r="CG433" s="3"/>
    </row>
    <row r="434" spans="1:85" ht="14.25" customHeight="1" thickTop="1" thickBot="1" x14ac:dyDescent="0.3">
      <c r="A434" s="2" t="s">
        <v>583</v>
      </c>
      <c r="B434" s="2" t="s">
        <v>591</v>
      </c>
      <c r="C434" s="2"/>
      <c r="D434" s="2"/>
      <c r="E434" s="2" t="s">
        <v>106</v>
      </c>
      <c r="F434" s="62" t="s">
        <v>192</v>
      </c>
      <c r="G434" s="2" t="s">
        <v>193</v>
      </c>
      <c r="H434" s="2" t="s">
        <v>194</v>
      </c>
      <c r="I434" s="2" t="s">
        <v>191</v>
      </c>
      <c r="J434" s="2" t="s">
        <v>111</v>
      </c>
      <c r="K434" s="2" t="s">
        <v>585</v>
      </c>
      <c r="L434" s="2"/>
      <c r="M434" s="63" t="s">
        <v>588</v>
      </c>
      <c r="N434" s="63" t="s">
        <v>129</v>
      </c>
      <c r="O434" s="64" t="s">
        <v>589</v>
      </c>
      <c r="P434" s="2" t="s">
        <v>38</v>
      </c>
      <c r="Q434" s="2">
        <v>15</v>
      </c>
      <c r="R434" s="2" t="s">
        <v>156</v>
      </c>
      <c r="S434" s="2" t="s">
        <v>47</v>
      </c>
      <c r="T434" s="2"/>
      <c r="U434" s="2">
        <v>8.7800000000000003E-2</v>
      </c>
      <c r="V434" s="2" t="s">
        <v>23</v>
      </c>
      <c r="W434" s="2">
        <f>VLOOKUP(V434,Tables!$M$4:$N$7,2,FALSE)</f>
        <v>1000</v>
      </c>
      <c r="X434" s="2">
        <f t="shared" si="869"/>
        <v>87.8</v>
      </c>
      <c r="Y434" s="2"/>
      <c r="Z434" s="2" t="str">
        <f t="shared" si="870"/>
        <v>EC50</v>
      </c>
      <c r="AA434" s="2">
        <f>VLOOKUP(Z434,Tables!C$5:D$21,2,FALSE)</f>
        <v>5</v>
      </c>
      <c r="AB434" s="2">
        <f t="shared" si="871"/>
        <v>17.559999999999999</v>
      </c>
      <c r="AC434" s="2" t="str">
        <f t="shared" si="872"/>
        <v>Chronic</v>
      </c>
      <c r="AD434" s="2">
        <f>VLOOKUP(AC434,Tables!C$24:D$25,2,FALSE)</f>
        <v>1</v>
      </c>
      <c r="AE434" s="2">
        <f t="shared" si="873"/>
        <v>17.559999999999999</v>
      </c>
      <c r="AF434" s="7"/>
      <c r="AG434" s="8" t="str">
        <f t="shared" si="874"/>
        <v>Saccharina japonica</v>
      </c>
      <c r="AH434" s="2" t="str">
        <f t="shared" si="875"/>
        <v>EC50</v>
      </c>
      <c r="AI434" s="2" t="str">
        <f t="shared" si="876"/>
        <v>Chronic</v>
      </c>
      <c r="AJ434" s="2"/>
      <c r="AK434" s="2">
        <f>VLOOKUP(SUM(AA434,AD434),Tables!J$5:K$10,2,FALSE)</f>
        <v>2</v>
      </c>
      <c r="AL434" s="65" t="str">
        <f t="shared" si="877"/>
        <v>Reject</v>
      </c>
      <c r="AM434" s="2"/>
      <c r="AN434" s="2"/>
      <c r="AO434" s="2"/>
      <c r="AP434" s="2"/>
      <c r="AQ434" s="2"/>
      <c r="AR434" s="2"/>
      <c r="AS434" s="2"/>
      <c r="AT434" s="2"/>
      <c r="AU434" s="2"/>
      <c r="AV434" s="66" t="s">
        <v>120</v>
      </c>
      <c r="AW434" s="2"/>
      <c r="AX434" s="2"/>
      <c r="AY434" s="2"/>
      <c r="AZ434" s="2"/>
      <c r="BA434" s="67"/>
      <c r="BB434" s="2"/>
      <c r="BC434" s="2"/>
      <c r="BD434" s="2"/>
      <c r="BE434" s="2"/>
      <c r="BF434" s="2"/>
      <c r="BG434" s="2"/>
      <c r="BH434" s="2"/>
      <c r="BI434" s="75"/>
      <c r="BJ434" s="2"/>
      <c r="BK434" s="2"/>
      <c r="BL434" s="111"/>
      <c r="BM434" s="115"/>
      <c r="BN434" s="111"/>
      <c r="BO434" s="111"/>
      <c r="BP434" s="111"/>
      <c r="BQ434" s="111"/>
      <c r="BR434" s="111"/>
      <c r="BS434" s="111"/>
      <c r="BT434" s="111"/>
      <c r="BU434" s="113"/>
      <c r="BV434" s="3"/>
      <c r="BW434" s="3"/>
      <c r="BX434" s="3"/>
      <c r="BY434" s="3"/>
      <c r="BZ434" s="3"/>
      <c r="CA434" s="3"/>
      <c r="CB434" s="3"/>
      <c r="CC434" s="3"/>
      <c r="CD434" s="3"/>
      <c r="CE434" s="3"/>
      <c r="CF434" s="3"/>
      <c r="CG434" s="3"/>
    </row>
    <row r="435" spans="1:85" ht="14.25" customHeight="1" thickTop="1" thickBot="1" x14ac:dyDescent="0.3">
      <c r="A435" s="2" t="s">
        <v>583</v>
      </c>
      <c r="B435" s="2" t="s">
        <v>592</v>
      </c>
      <c r="C435" s="2"/>
      <c r="D435" s="2"/>
      <c r="E435" s="2" t="s">
        <v>106</v>
      </c>
      <c r="F435" s="62" t="s">
        <v>192</v>
      </c>
      <c r="G435" s="2" t="s">
        <v>193</v>
      </c>
      <c r="H435" s="2" t="s">
        <v>194</v>
      </c>
      <c r="I435" s="2" t="s">
        <v>191</v>
      </c>
      <c r="J435" s="2" t="s">
        <v>111</v>
      </c>
      <c r="K435" s="2" t="s">
        <v>585</v>
      </c>
      <c r="L435" s="2"/>
      <c r="M435" s="63" t="s">
        <v>593</v>
      </c>
      <c r="N435" s="63" t="s">
        <v>129</v>
      </c>
      <c r="O435" s="64" t="s">
        <v>594</v>
      </c>
      <c r="P435" s="2" t="s">
        <v>14</v>
      </c>
      <c r="Q435" s="2">
        <v>15</v>
      </c>
      <c r="R435" s="2" t="s">
        <v>156</v>
      </c>
      <c r="S435" s="2" t="s">
        <v>47</v>
      </c>
      <c r="T435" s="2"/>
      <c r="U435" s="2">
        <v>3.8999999999999998E-3</v>
      </c>
      <c r="V435" s="2" t="s">
        <v>23</v>
      </c>
      <c r="W435" s="2">
        <f>VLOOKUP(V435,Tables!$M$4:$N$7,2,FALSE)</f>
        <v>1000</v>
      </c>
      <c r="X435" s="2">
        <f t="shared" si="869"/>
        <v>3.9</v>
      </c>
      <c r="Y435" s="2"/>
      <c r="Z435" s="2" t="str">
        <f t="shared" si="870"/>
        <v>EC10</v>
      </c>
      <c r="AA435" s="2">
        <f>VLOOKUP(Z435,Tables!C$5:D$21,2,FALSE)</f>
        <v>1</v>
      </c>
      <c r="AB435" s="2">
        <f t="shared" si="871"/>
        <v>3.9</v>
      </c>
      <c r="AC435" s="2" t="str">
        <f t="shared" si="872"/>
        <v>Chronic</v>
      </c>
      <c r="AD435" s="2">
        <f>VLOOKUP(AC435,Tables!C$24:D$25,2,FALSE)</f>
        <v>1</v>
      </c>
      <c r="AE435" s="2">
        <f t="shared" si="873"/>
        <v>3.9</v>
      </c>
      <c r="AF435" s="7"/>
      <c r="AG435" s="8" t="str">
        <f t="shared" si="874"/>
        <v>Saccharina japonica</v>
      </c>
      <c r="AH435" s="2" t="str">
        <f t="shared" si="875"/>
        <v>EC10</v>
      </c>
      <c r="AI435" s="2" t="str">
        <f t="shared" si="876"/>
        <v>Chronic</v>
      </c>
      <c r="AJ435" s="2"/>
      <c r="AK435" s="2">
        <f>VLOOKUP(SUM(AA435,AD435),Tables!J$5:K$10,2,FALSE)</f>
        <v>1</v>
      </c>
      <c r="AL435" s="65" t="str">
        <f t="shared" si="877"/>
        <v>YES!!!</v>
      </c>
      <c r="AM435" s="3" t="str">
        <f>O435</f>
        <v>Disc area</v>
      </c>
      <c r="AN435" s="2" t="s">
        <v>170</v>
      </c>
      <c r="AO435" s="2" t="str">
        <f>CONCATENATE(Q435," ",R435)</f>
        <v>15 Day</v>
      </c>
      <c r="AP435" s="2" t="s">
        <v>171</v>
      </c>
      <c r="AQ435" s="2"/>
      <c r="AR435" s="2">
        <f>AE435</f>
        <v>3.9</v>
      </c>
      <c r="AS435" s="2">
        <f>GEOMEAN(AR435)</f>
        <v>3.9</v>
      </c>
      <c r="AT435" s="3">
        <f>MIN(AS435)</f>
        <v>3.9</v>
      </c>
      <c r="AU435" s="2"/>
      <c r="AV435" s="66" t="s">
        <v>120</v>
      </c>
      <c r="AW435" s="2"/>
      <c r="AX435" s="2"/>
      <c r="AY435" s="2"/>
      <c r="AZ435" s="2"/>
      <c r="BA435" s="67"/>
      <c r="BB435" s="2"/>
      <c r="BC435" s="2"/>
      <c r="BD435" s="2"/>
      <c r="BE435" s="2"/>
      <c r="BF435" s="2"/>
      <c r="BG435" s="2"/>
      <c r="BH435" s="2"/>
      <c r="BI435" s="69"/>
      <c r="BJ435" s="2"/>
      <c r="BK435" s="2"/>
      <c r="BL435" s="111"/>
      <c r="BM435" s="115"/>
      <c r="BN435" s="111"/>
      <c r="BO435" s="111"/>
      <c r="BP435" s="111"/>
      <c r="BQ435" s="111"/>
      <c r="BR435" s="111"/>
      <c r="BS435" s="111"/>
      <c r="BT435" s="111"/>
      <c r="BU435" s="113"/>
      <c r="BV435" s="3"/>
      <c r="BW435" s="3"/>
      <c r="BX435" s="3"/>
      <c r="BY435" s="3"/>
      <c r="BZ435" s="3"/>
      <c r="CA435" s="3"/>
      <c r="CB435" s="3"/>
      <c r="CC435" s="3"/>
      <c r="CD435" s="3"/>
      <c r="CE435" s="3"/>
      <c r="CF435" s="3"/>
      <c r="CG435" s="3"/>
    </row>
    <row r="436" spans="1:85" ht="14.25" customHeight="1" thickTop="1" thickBot="1" x14ac:dyDescent="0.3">
      <c r="A436" s="2" t="s">
        <v>583</v>
      </c>
      <c r="B436" s="2" t="s">
        <v>595</v>
      </c>
      <c r="C436" s="2"/>
      <c r="D436" s="2"/>
      <c r="E436" s="2" t="s">
        <v>106</v>
      </c>
      <c r="F436" s="62" t="s">
        <v>192</v>
      </c>
      <c r="G436" s="2" t="s">
        <v>193</v>
      </c>
      <c r="H436" s="2" t="s">
        <v>194</v>
      </c>
      <c r="I436" s="2" t="s">
        <v>191</v>
      </c>
      <c r="J436" s="2" t="s">
        <v>111</v>
      </c>
      <c r="K436" s="2" t="s">
        <v>585</v>
      </c>
      <c r="L436" s="2"/>
      <c r="M436" s="63" t="s">
        <v>593</v>
      </c>
      <c r="N436" s="63" t="s">
        <v>129</v>
      </c>
      <c r="O436" s="64" t="s">
        <v>594</v>
      </c>
      <c r="P436" s="2" t="s">
        <v>38</v>
      </c>
      <c r="Q436" s="2">
        <v>15</v>
      </c>
      <c r="R436" s="2" t="s">
        <v>156</v>
      </c>
      <c r="S436" s="2" t="s">
        <v>47</v>
      </c>
      <c r="T436" s="2" t="s">
        <v>314</v>
      </c>
      <c r="U436" s="2">
        <v>0.04</v>
      </c>
      <c r="V436" s="2" t="s">
        <v>23</v>
      </c>
      <c r="W436" s="2">
        <f>VLOOKUP(V436,Tables!$M$4:$N$7,2,FALSE)</f>
        <v>1000</v>
      </c>
      <c r="X436" s="2">
        <f t="shared" si="869"/>
        <v>40</v>
      </c>
      <c r="Y436" s="2"/>
      <c r="Z436" s="2" t="str">
        <f t="shared" si="870"/>
        <v>EC50</v>
      </c>
      <c r="AA436" s="2">
        <f>VLOOKUP(Z436,Tables!C$5:D$21,2,FALSE)</f>
        <v>5</v>
      </c>
      <c r="AB436" s="2">
        <f t="shared" si="871"/>
        <v>8</v>
      </c>
      <c r="AC436" s="2" t="str">
        <f t="shared" si="872"/>
        <v>Chronic</v>
      </c>
      <c r="AD436" s="2">
        <f>VLOOKUP(AC436,Tables!C$24:D$25,2,FALSE)</f>
        <v>1</v>
      </c>
      <c r="AE436" s="2">
        <f t="shared" si="873"/>
        <v>8</v>
      </c>
      <c r="AF436" s="7"/>
      <c r="AG436" s="8" t="str">
        <f t="shared" si="874"/>
        <v>Saccharina japonica</v>
      </c>
      <c r="AH436" s="2" t="str">
        <f t="shared" si="875"/>
        <v>EC50</v>
      </c>
      <c r="AI436" s="2" t="str">
        <f t="shared" si="876"/>
        <v>Chronic</v>
      </c>
      <c r="AJ436" s="2"/>
      <c r="AK436" s="2">
        <f>VLOOKUP(SUM(AA436,AD436),Tables!J$5:K$10,2,FALSE)</f>
        <v>2</v>
      </c>
      <c r="AL436" s="65" t="str">
        <f t="shared" si="877"/>
        <v>Reject</v>
      </c>
      <c r="AM436" s="2"/>
      <c r="AN436" s="2"/>
      <c r="AO436" s="2"/>
      <c r="AP436" s="2"/>
      <c r="AQ436" s="2"/>
      <c r="AR436" s="2"/>
      <c r="AS436" s="2"/>
      <c r="AT436" s="2"/>
      <c r="AU436" s="2"/>
      <c r="AV436" s="66" t="s">
        <v>120</v>
      </c>
      <c r="AW436" s="2"/>
      <c r="AX436" s="2"/>
      <c r="AY436" s="2"/>
      <c r="AZ436" s="2"/>
      <c r="BA436" s="67"/>
      <c r="BB436" s="2"/>
      <c r="BC436" s="2"/>
      <c r="BD436" s="2"/>
      <c r="BE436" s="2"/>
      <c r="BF436" s="2"/>
      <c r="BG436" s="2"/>
      <c r="BH436" s="2"/>
      <c r="BI436" s="75"/>
      <c r="BJ436" s="2"/>
      <c r="BK436" s="2"/>
      <c r="BL436" s="111"/>
      <c r="BM436" s="115"/>
      <c r="BN436" s="111"/>
      <c r="BO436" s="111"/>
      <c r="BP436" s="111"/>
      <c r="BQ436" s="111"/>
      <c r="BR436" s="111"/>
      <c r="BS436" s="111"/>
      <c r="BT436" s="111"/>
      <c r="BU436" s="113"/>
      <c r="BV436" s="3"/>
      <c r="BW436" s="3"/>
      <c r="BX436" s="3"/>
      <c r="BY436" s="3"/>
      <c r="BZ436" s="3"/>
      <c r="CA436" s="3"/>
      <c r="CB436" s="3"/>
      <c r="CC436" s="3"/>
      <c r="CD436" s="3"/>
      <c r="CE436" s="3"/>
      <c r="CF436" s="3"/>
      <c r="CG436" s="3"/>
    </row>
    <row r="437" spans="1:85" ht="14.25" customHeight="1" thickTop="1" thickBot="1" x14ac:dyDescent="0.3">
      <c r="A437" s="7"/>
      <c r="B437" s="7"/>
      <c r="C437" s="7"/>
      <c r="D437" s="70"/>
      <c r="E437" s="7"/>
      <c r="F437" s="71"/>
      <c r="G437" s="7"/>
      <c r="H437" s="7"/>
      <c r="I437" s="7"/>
      <c r="J437" s="7"/>
      <c r="K437" s="7"/>
      <c r="L437" s="7"/>
      <c r="M437" s="72"/>
      <c r="N437" s="72"/>
      <c r="O437" s="7"/>
      <c r="P437" s="7"/>
      <c r="Q437" s="7"/>
      <c r="R437" s="7"/>
      <c r="S437" s="7"/>
      <c r="T437" s="73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4"/>
      <c r="AH437" s="7"/>
      <c r="AI437" s="7"/>
      <c r="AJ437" s="7"/>
      <c r="AK437" s="7"/>
      <c r="AL437" s="7"/>
      <c r="AM437" s="7"/>
      <c r="AN437" s="7"/>
      <c r="AO437" s="7"/>
      <c r="AP437" s="7"/>
      <c r="AQ437" s="7"/>
      <c r="AR437" s="7"/>
      <c r="AS437" s="7"/>
      <c r="AT437" s="7"/>
      <c r="AU437" s="7"/>
      <c r="AV437" s="72"/>
      <c r="AW437" s="75"/>
      <c r="AX437" s="75"/>
      <c r="AY437" s="75"/>
      <c r="AZ437" s="76"/>
      <c r="BA437" s="77"/>
      <c r="BB437" s="7"/>
      <c r="BC437" s="7"/>
      <c r="BD437" s="7"/>
      <c r="BE437" s="7"/>
      <c r="BF437" s="7"/>
      <c r="BG437" s="7"/>
      <c r="BH437" s="7"/>
      <c r="BI437" s="2"/>
      <c r="BJ437" s="2"/>
      <c r="BK437" s="2"/>
      <c r="BL437" s="111"/>
      <c r="BM437" s="115"/>
      <c r="BN437" s="111"/>
      <c r="BO437" s="111"/>
      <c r="BP437" s="111"/>
      <c r="BQ437" s="111"/>
      <c r="BR437" s="111"/>
      <c r="BS437" s="111"/>
      <c r="BT437" s="111"/>
      <c r="BU437" s="113"/>
      <c r="BV437" s="3"/>
      <c r="BW437" s="3"/>
      <c r="BX437" s="3"/>
      <c r="BY437" s="3"/>
      <c r="BZ437" s="3"/>
      <c r="CA437" s="3"/>
      <c r="CB437" s="3"/>
      <c r="CC437" s="3"/>
      <c r="CD437" s="3"/>
      <c r="CE437" s="3"/>
      <c r="CF437" s="3"/>
      <c r="CG437" s="3"/>
    </row>
    <row r="438" spans="1:85" ht="14.25" customHeight="1" thickTop="1" thickBot="1" x14ac:dyDescent="0.3">
      <c r="A438" s="2">
        <v>1898</v>
      </c>
      <c r="B438" s="2" t="s">
        <v>500</v>
      </c>
      <c r="C438" s="2"/>
      <c r="D438" s="2"/>
      <c r="E438" s="2" t="s">
        <v>121</v>
      </c>
      <c r="F438" s="62" t="s">
        <v>377</v>
      </c>
      <c r="G438" s="2" t="s">
        <v>247</v>
      </c>
      <c r="H438" s="2" t="s">
        <v>248</v>
      </c>
      <c r="I438" s="2" t="s">
        <v>249</v>
      </c>
      <c r="J438" s="2" t="s">
        <v>152</v>
      </c>
      <c r="K438" s="2" t="s">
        <v>112</v>
      </c>
      <c r="L438" s="2"/>
      <c r="M438" s="63" t="s">
        <v>190</v>
      </c>
      <c r="N438" s="63" t="s">
        <v>190</v>
      </c>
      <c r="O438" s="64" t="s">
        <v>190</v>
      </c>
      <c r="P438" s="2" t="s">
        <v>40</v>
      </c>
      <c r="Q438" s="2">
        <v>96</v>
      </c>
      <c r="R438" s="2" t="s">
        <v>116</v>
      </c>
      <c r="S438" s="2" t="s">
        <v>48</v>
      </c>
      <c r="T438" s="2"/>
      <c r="U438" s="2" t="s">
        <v>596</v>
      </c>
      <c r="V438" s="2" t="s">
        <v>26</v>
      </c>
      <c r="W438" s="2">
        <f>VLOOKUP(V438,Tables!$M$5:$N$8,2,FALSE)</f>
        <v>1000</v>
      </c>
      <c r="X438" s="2">
        <f t="shared" ref="X438:X439" si="879">U438*W438</f>
        <v>1200</v>
      </c>
      <c r="Y438" s="2"/>
      <c r="Z438" s="2" t="str">
        <f t="shared" ref="Z438:Z439" si="880">P438</f>
        <v>LC50</v>
      </c>
      <c r="AA438" s="2">
        <f>VLOOKUP(Z438,Tables!C$5:D$21,2,FALSE)</f>
        <v>5</v>
      </c>
      <c r="AB438" s="2">
        <f t="shared" ref="AB438:AB439" si="881">X438/AA438</f>
        <v>240</v>
      </c>
      <c r="AC438" s="2" t="str">
        <f t="shared" ref="AC438:AC439" si="882">S438</f>
        <v>Acute</v>
      </c>
      <c r="AD438" s="2">
        <f>VLOOKUP(AC438,Tables!C$24:D$25,2,FALSE)</f>
        <v>2</v>
      </c>
      <c r="AE438" s="2">
        <f t="shared" ref="AE438:AE439" si="883">AB438/AD438</f>
        <v>120</v>
      </c>
      <c r="AF438" s="7"/>
      <c r="AG438" s="8" t="str">
        <f t="shared" ref="AG438:AG439" si="884">F438</f>
        <v>Salvelinus namaycush</v>
      </c>
      <c r="AH438" s="2" t="str">
        <f t="shared" ref="AH438:AH439" si="885">P438</f>
        <v>LC50</v>
      </c>
      <c r="AI438" s="2" t="str">
        <f t="shared" ref="AI438:AI439" si="886">S438</f>
        <v>Acute</v>
      </c>
      <c r="AJ438" s="2"/>
      <c r="AK438" s="2">
        <f>VLOOKUP(SUM(AA438,AD438),Tables!J$5:K$10,2,FALSE)</f>
        <v>4</v>
      </c>
      <c r="AL438" s="65" t="str">
        <f t="shared" ref="AL438:AL439" si="887">IF(AK438=MIN($AK$438:$AK$439),"YES!!!","Reject")</f>
        <v>YES!!!</v>
      </c>
      <c r="AM438" s="3" t="str">
        <f t="shared" ref="AM438:AM439" si="888">O438</f>
        <v>Mortality</v>
      </c>
      <c r="AN438" s="2" t="s">
        <v>118</v>
      </c>
      <c r="AO438" s="2" t="str">
        <f t="shared" ref="AO438:AO439" si="889">CONCATENATE(Q438," ",R438)</f>
        <v>96 Hour</v>
      </c>
      <c r="AP438" s="2" t="s">
        <v>119</v>
      </c>
      <c r="AQ438" s="2"/>
      <c r="AR438" s="2">
        <f t="shared" ref="AR438:AR439" si="890">AE438</f>
        <v>120</v>
      </c>
      <c r="AS438" s="2">
        <f>GEOMEAN(AR438:AR439)</f>
        <v>180</v>
      </c>
      <c r="AT438" s="3">
        <f t="shared" ref="AT438:AU438" si="891">MIN(AS438)</f>
        <v>180</v>
      </c>
      <c r="AU438" s="3">
        <f t="shared" si="891"/>
        <v>180</v>
      </c>
      <c r="AV438" s="66" t="s">
        <v>120</v>
      </c>
      <c r="AW438" s="2"/>
      <c r="AX438" s="2"/>
      <c r="AY438" s="2"/>
      <c r="AZ438" s="2" t="str">
        <f>I438</f>
        <v>Fish</v>
      </c>
      <c r="BA438" s="67" t="str">
        <f t="shared" ref="BA438:BC438" si="892">F438</f>
        <v>Salvelinus namaycush</v>
      </c>
      <c r="BB438" s="2" t="str">
        <f t="shared" si="892"/>
        <v>Chordata</v>
      </c>
      <c r="BC438" s="2" t="str">
        <f t="shared" si="892"/>
        <v>Actinopterygii</v>
      </c>
      <c r="BD438" s="2" t="str">
        <f>J438</f>
        <v>Heterotroph</v>
      </c>
      <c r="BE438" s="2">
        <f>AK438</f>
        <v>4</v>
      </c>
      <c r="BF438" s="2">
        <f>AU438</f>
        <v>180</v>
      </c>
      <c r="BG438" s="66" t="s">
        <v>120</v>
      </c>
      <c r="BH438" s="66" t="s">
        <v>120</v>
      </c>
      <c r="BI438" s="2"/>
      <c r="BJ438" s="2"/>
      <c r="BK438" s="2"/>
      <c r="BL438" s="111"/>
      <c r="BM438" s="115"/>
      <c r="BN438" s="111"/>
      <c r="BO438" s="111"/>
      <c r="BP438" s="111"/>
      <c r="BQ438" s="111"/>
      <c r="BR438" s="111"/>
      <c r="BS438" s="111"/>
      <c r="BT438" s="111"/>
      <c r="BU438" s="113"/>
      <c r="BV438" s="3"/>
      <c r="BW438" s="3"/>
      <c r="BX438" s="3"/>
      <c r="BY438" s="3"/>
      <c r="BZ438" s="3"/>
      <c r="CA438" s="3"/>
      <c r="CB438" s="3"/>
      <c r="CC438" s="3"/>
      <c r="CD438" s="3"/>
      <c r="CE438" s="3"/>
      <c r="CF438" s="3"/>
      <c r="CG438" s="3"/>
    </row>
    <row r="439" spans="1:85" ht="14.25" customHeight="1" thickTop="1" thickBot="1" x14ac:dyDescent="0.3">
      <c r="A439" s="2">
        <v>1890</v>
      </c>
      <c r="B439" s="2" t="s">
        <v>419</v>
      </c>
      <c r="C439" s="2"/>
      <c r="D439" s="2"/>
      <c r="E439" s="2" t="s">
        <v>121</v>
      </c>
      <c r="F439" s="62" t="s">
        <v>377</v>
      </c>
      <c r="G439" s="2" t="s">
        <v>247</v>
      </c>
      <c r="H439" s="2" t="s">
        <v>248</v>
      </c>
      <c r="I439" s="2" t="s">
        <v>249</v>
      </c>
      <c r="J439" s="2" t="s">
        <v>152</v>
      </c>
      <c r="K439" s="2" t="s">
        <v>112</v>
      </c>
      <c r="L439" s="2"/>
      <c r="M439" s="63" t="s">
        <v>190</v>
      </c>
      <c r="N439" s="63" t="s">
        <v>190</v>
      </c>
      <c r="O439" s="64" t="s">
        <v>190</v>
      </c>
      <c r="P439" s="2" t="s">
        <v>40</v>
      </c>
      <c r="Q439" s="2">
        <v>96</v>
      </c>
      <c r="R439" s="2" t="s">
        <v>116</v>
      </c>
      <c r="S439" s="2" t="s">
        <v>48</v>
      </c>
      <c r="T439" s="2"/>
      <c r="U439" s="2" t="s">
        <v>597</v>
      </c>
      <c r="V439" s="2" t="s">
        <v>26</v>
      </c>
      <c r="W439" s="2">
        <f>VLOOKUP(V439,Tables!$M$5:$N$8,2,FALSE)</f>
        <v>1000</v>
      </c>
      <c r="X439" s="2">
        <f t="shared" si="879"/>
        <v>2700</v>
      </c>
      <c r="Y439" s="2"/>
      <c r="Z439" s="2" t="str">
        <f t="shared" si="880"/>
        <v>LC50</v>
      </c>
      <c r="AA439" s="2">
        <f>VLOOKUP(Z439,Tables!C$5:D$21,2,FALSE)</f>
        <v>5</v>
      </c>
      <c r="AB439" s="2">
        <f t="shared" si="881"/>
        <v>540</v>
      </c>
      <c r="AC439" s="2" t="str">
        <f t="shared" si="882"/>
        <v>Acute</v>
      </c>
      <c r="AD439" s="2">
        <f>VLOOKUP(AC439,Tables!C$24:D$25,2,FALSE)</f>
        <v>2</v>
      </c>
      <c r="AE439" s="2">
        <f t="shared" si="883"/>
        <v>270</v>
      </c>
      <c r="AF439" s="7"/>
      <c r="AG439" s="8" t="str">
        <f t="shared" si="884"/>
        <v>Salvelinus namaycush</v>
      </c>
      <c r="AH439" s="2" t="str">
        <f t="shared" si="885"/>
        <v>LC50</v>
      </c>
      <c r="AI439" s="2" t="str">
        <f t="shared" si="886"/>
        <v>Acute</v>
      </c>
      <c r="AJ439" s="2"/>
      <c r="AK439" s="2">
        <f>VLOOKUP(SUM(AA439,AD439),Tables!J$5:K$10,2,FALSE)</f>
        <v>4</v>
      </c>
      <c r="AL439" s="65" t="str">
        <f t="shared" si="887"/>
        <v>YES!!!</v>
      </c>
      <c r="AM439" s="3" t="str">
        <f t="shared" si="888"/>
        <v>Mortality</v>
      </c>
      <c r="AN439" s="2" t="s">
        <v>118</v>
      </c>
      <c r="AO439" s="2" t="str">
        <f t="shared" si="889"/>
        <v>96 Hour</v>
      </c>
      <c r="AP439" s="2" t="s">
        <v>119</v>
      </c>
      <c r="AQ439" s="2"/>
      <c r="AR439" s="2">
        <f t="shared" si="890"/>
        <v>270</v>
      </c>
      <c r="AS439" s="2"/>
      <c r="AT439" s="2"/>
      <c r="AU439" s="2"/>
      <c r="AV439" s="66" t="s">
        <v>120</v>
      </c>
      <c r="AW439" s="2"/>
      <c r="AX439" s="2"/>
      <c r="AY439" s="2"/>
      <c r="AZ439" s="2"/>
      <c r="BA439" s="67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111"/>
      <c r="BM439" s="115"/>
      <c r="BN439" s="111"/>
      <c r="BO439" s="111"/>
      <c r="BP439" s="111"/>
      <c r="BQ439" s="111"/>
      <c r="BR439" s="111"/>
      <c r="BS439" s="111"/>
      <c r="BT439" s="111"/>
      <c r="BU439" s="113"/>
      <c r="BV439" s="3"/>
      <c r="BW439" s="3"/>
      <c r="BX439" s="3"/>
      <c r="BY439" s="3"/>
      <c r="BZ439" s="3"/>
      <c r="CA439" s="3"/>
      <c r="CB439" s="3"/>
      <c r="CC439" s="3"/>
      <c r="CD439" s="3"/>
      <c r="CE439" s="3"/>
      <c r="CF439" s="3"/>
      <c r="CG439" s="3"/>
    </row>
    <row r="440" spans="1:85" ht="14.25" customHeight="1" thickTop="1" thickBot="1" x14ac:dyDescent="0.3">
      <c r="A440" s="7"/>
      <c r="B440" s="7"/>
      <c r="C440" s="7"/>
      <c r="D440" s="70"/>
      <c r="E440" s="7"/>
      <c r="F440" s="71"/>
      <c r="G440" s="7"/>
      <c r="H440" s="7"/>
      <c r="I440" s="7"/>
      <c r="J440" s="7"/>
      <c r="K440" s="7"/>
      <c r="L440" s="7"/>
      <c r="M440" s="72"/>
      <c r="N440" s="72"/>
      <c r="O440" s="7"/>
      <c r="P440" s="7"/>
      <c r="Q440" s="7"/>
      <c r="R440" s="7"/>
      <c r="S440" s="7"/>
      <c r="T440" s="73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74"/>
      <c r="AH440" s="7"/>
      <c r="AI440" s="7"/>
      <c r="AJ440" s="7"/>
      <c r="AK440" s="7"/>
      <c r="AL440" s="7"/>
      <c r="AM440" s="7"/>
      <c r="AN440" s="7"/>
      <c r="AO440" s="7"/>
      <c r="AP440" s="7"/>
      <c r="AQ440" s="7"/>
      <c r="AR440" s="7"/>
      <c r="AS440" s="7"/>
      <c r="AT440" s="7"/>
      <c r="AU440" s="7"/>
      <c r="AV440" s="72"/>
      <c r="AW440" s="75"/>
      <c r="AX440" s="75"/>
      <c r="AY440" s="75"/>
      <c r="AZ440" s="76"/>
      <c r="BA440" s="77"/>
      <c r="BB440" s="7"/>
      <c r="BC440" s="7"/>
      <c r="BD440" s="7"/>
      <c r="BE440" s="7"/>
      <c r="BF440" s="7"/>
      <c r="BG440" s="7"/>
      <c r="BH440" s="7"/>
      <c r="BI440" s="2"/>
      <c r="BJ440" s="2"/>
      <c r="BK440" s="2"/>
      <c r="BL440" s="116"/>
      <c r="BM440" s="117"/>
      <c r="BN440" s="116"/>
      <c r="BO440" s="116"/>
      <c r="BP440" s="116"/>
      <c r="BQ440" s="116"/>
      <c r="BR440" s="116"/>
      <c r="BS440" s="116"/>
      <c r="BT440" s="111"/>
      <c r="BU440" s="113"/>
      <c r="BV440" s="3"/>
      <c r="BW440" s="3"/>
      <c r="BX440" s="3"/>
      <c r="BY440" s="3"/>
      <c r="BZ440" s="3"/>
      <c r="CA440" s="3"/>
      <c r="CB440" s="3"/>
      <c r="CC440" s="3"/>
      <c r="CD440" s="3"/>
      <c r="CE440" s="3"/>
      <c r="CF440" s="3"/>
      <c r="CG440" s="3"/>
    </row>
    <row r="441" spans="1:85" ht="14.25" customHeight="1" thickTop="1" thickBot="1" x14ac:dyDescent="0.3">
      <c r="A441" s="2">
        <v>854</v>
      </c>
      <c r="B441" s="2" t="s">
        <v>646</v>
      </c>
      <c r="C441" s="2"/>
      <c r="D441" s="69"/>
      <c r="E441" s="2" t="s">
        <v>121</v>
      </c>
      <c r="F441" s="62" t="s">
        <v>276</v>
      </c>
      <c r="G441" s="2" t="s">
        <v>179</v>
      </c>
      <c r="H441" s="2" t="s">
        <v>197</v>
      </c>
      <c r="I441" s="2" t="s">
        <v>110</v>
      </c>
      <c r="J441" s="2" t="s">
        <v>111</v>
      </c>
      <c r="K441" s="2" t="s">
        <v>112</v>
      </c>
      <c r="L441" s="2"/>
      <c r="M441" s="63" t="s">
        <v>598</v>
      </c>
      <c r="N441" s="63" t="s">
        <v>253</v>
      </c>
      <c r="O441" s="64" t="s">
        <v>599</v>
      </c>
      <c r="P441" s="2" t="s">
        <v>38</v>
      </c>
      <c r="Q441" s="2">
        <v>1</v>
      </c>
      <c r="R441" s="2" t="s">
        <v>156</v>
      </c>
      <c r="S441" s="2" t="s">
        <v>48</v>
      </c>
      <c r="T441" s="2"/>
      <c r="U441" s="2">
        <v>5.7000000000000001E-8</v>
      </c>
      <c r="V441" s="2" t="s">
        <v>487</v>
      </c>
      <c r="W441" s="2" t="s">
        <v>488</v>
      </c>
      <c r="X441" s="2">
        <f>((U441*233.1)*1000)*1000</f>
        <v>13.286699999999998</v>
      </c>
      <c r="Y441" s="2"/>
      <c r="Z441" s="2" t="str">
        <f>P441</f>
        <v>EC50</v>
      </c>
      <c r="AA441" s="2">
        <f>VLOOKUP(Z441,Tables!C$5:D$21,2,FALSE)</f>
        <v>5</v>
      </c>
      <c r="AB441" s="69">
        <f>X441/AA441</f>
        <v>2.6573399999999996</v>
      </c>
      <c r="AC441" s="2" t="str">
        <f>S441</f>
        <v>Acute</v>
      </c>
      <c r="AD441" s="2">
        <f>VLOOKUP(AC441,Tables!C$24:D$25,2,FALSE)</f>
        <v>2</v>
      </c>
      <c r="AE441" s="69">
        <f>AB441/AD441</f>
        <v>1.3286699999999998</v>
      </c>
      <c r="AF441" s="7"/>
      <c r="AG441" s="8" t="str">
        <f>F441</f>
        <v>Scenedesmus acutus</v>
      </c>
      <c r="AH441" s="2" t="str">
        <f>P441</f>
        <v>EC50</v>
      </c>
      <c r="AI441" s="2" t="str">
        <f>S441</f>
        <v>Acute</v>
      </c>
      <c r="AJ441" s="2"/>
      <c r="AK441" s="2">
        <f>VLOOKUP(SUM(AA441,AD441),Tables!J$5:K$10,2,FALSE)</f>
        <v>4</v>
      </c>
      <c r="AL441" s="65" t="str">
        <f>IF(AK441=MIN($AK$441),"YES!!!","Reject")</f>
        <v>YES!!!</v>
      </c>
      <c r="AM441" s="3" t="str">
        <f>O441</f>
        <v>Cell Count</v>
      </c>
      <c r="AN441" s="2" t="s">
        <v>118</v>
      </c>
      <c r="AO441" s="2" t="str">
        <f>CONCATENATE(Q441," ",R441)</f>
        <v>1 Day</v>
      </c>
      <c r="AP441" s="2" t="s">
        <v>119</v>
      </c>
      <c r="AQ441" s="2"/>
      <c r="AR441" s="69">
        <f>AE441</f>
        <v>1.3286699999999998</v>
      </c>
      <c r="AS441" s="69">
        <f>GEOMEAN(AR441)</f>
        <v>1.3286699999999998</v>
      </c>
      <c r="AT441" s="80">
        <f t="shared" ref="AT441:AU441" si="893">MIN(AS441)</f>
        <v>1.3286699999999998</v>
      </c>
      <c r="AU441" s="80">
        <f t="shared" si="893"/>
        <v>1.3286699999999998</v>
      </c>
      <c r="AV441" s="66" t="s">
        <v>120</v>
      </c>
      <c r="AW441" s="2"/>
      <c r="AX441" s="2"/>
      <c r="AY441" s="2"/>
      <c r="AZ441" s="2" t="str">
        <f>I441</f>
        <v>Microalgae</v>
      </c>
      <c r="BA441" s="67" t="str">
        <f t="shared" ref="BA441:BC441" si="894">F441</f>
        <v>Scenedesmus acutus</v>
      </c>
      <c r="BB441" s="2" t="str">
        <f t="shared" si="894"/>
        <v>Chlorophyta</v>
      </c>
      <c r="BC441" s="2" t="str">
        <f t="shared" si="894"/>
        <v>Chlorophyceae</v>
      </c>
      <c r="BD441" s="2" t="str">
        <f>J441</f>
        <v>Phototroph</v>
      </c>
      <c r="BE441" s="2">
        <f>AK441</f>
        <v>4</v>
      </c>
      <c r="BF441" s="69">
        <f>AU441</f>
        <v>1.3286699999999998</v>
      </c>
      <c r="BG441" s="66" t="s">
        <v>120</v>
      </c>
      <c r="BH441" s="66" t="s">
        <v>120</v>
      </c>
      <c r="BI441" s="2"/>
      <c r="BJ441" s="2"/>
      <c r="BK441" s="2"/>
      <c r="BL441" s="116"/>
      <c r="BM441" s="117"/>
      <c r="BN441" s="116"/>
      <c r="BO441" s="116"/>
      <c r="BP441" s="116"/>
      <c r="BQ441" s="116"/>
      <c r="BR441" s="116"/>
      <c r="BS441" s="116"/>
      <c r="BT441" s="111"/>
      <c r="BU441" s="113"/>
      <c r="BV441" s="3"/>
      <c r="BW441" s="3"/>
      <c r="BX441" s="3"/>
      <c r="BY441" s="3"/>
      <c r="BZ441" s="3"/>
      <c r="CA441" s="3"/>
      <c r="CB441" s="3"/>
      <c r="CC441" s="3"/>
      <c r="CD441" s="3"/>
      <c r="CE441" s="3"/>
      <c r="CF441" s="3"/>
      <c r="CG441" s="3"/>
    </row>
    <row r="442" spans="1:85" ht="14.25" customHeight="1" thickTop="1" thickBot="1" x14ac:dyDescent="0.3">
      <c r="A442" s="7"/>
      <c r="B442" s="7"/>
      <c r="C442" s="7"/>
      <c r="D442" s="70"/>
      <c r="E442" s="7"/>
      <c r="F442" s="71"/>
      <c r="G442" s="7"/>
      <c r="H442" s="7"/>
      <c r="I442" s="7"/>
      <c r="J442" s="7"/>
      <c r="K442" s="7"/>
      <c r="L442" s="7"/>
      <c r="M442" s="72"/>
      <c r="N442" s="72"/>
      <c r="O442" s="7"/>
      <c r="P442" s="7"/>
      <c r="Q442" s="7"/>
      <c r="R442" s="7"/>
      <c r="S442" s="7"/>
      <c r="T442" s="73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4"/>
      <c r="AH442" s="7"/>
      <c r="AI442" s="7"/>
      <c r="AJ442" s="7"/>
      <c r="AK442" s="7"/>
      <c r="AL442" s="7"/>
      <c r="AM442" s="7"/>
      <c r="AN442" s="7"/>
      <c r="AO442" s="7"/>
      <c r="AP442" s="7"/>
      <c r="AQ442" s="7"/>
      <c r="AR442" s="108"/>
      <c r="AS442" s="108"/>
      <c r="AT442" s="108"/>
      <c r="AU442" s="108"/>
      <c r="AV442" s="72"/>
      <c r="AW442" s="75"/>
      <c r="AX442" s="75"/>
      <c r="AY442" s="75"/>
      <c r="AZ442" s="76"/>
      <c r="BA442" s="77"/>
      <c r="BB442" s="7"/>
      <c r="BC442" s="7"/>
      <c r="BD442" s="7"/>
      <c r="BE442" s="7"/>
      <c r="BF442" s="7"/>
      <c r="BG442" s="7"/>
      <c r="BH442" s="7"/>
      <c r="BI442" s="2"/>
      <c r="BJ442" s="2"/>
      <c r="BK442" s="2"/>
      <c r="BL442" s="111"/>
      <c r="BM442" s="115"/>
      <c r="BN442" s="111"/>
      <c r="BO442" s="111"/>
      <c r="BP442" s="111"/>
      <c r="BQ442" s="111"/>
      <c r="BR442" s="111"/>
      <c r="BS442" s="111"/>
      <c r="BT442" s="111"/>
      <c r="BU442" s="113"/>
      <c r="BV442" s="3"/>
      <c r="BW442" s="3"/>
      <c r="BX442" s="3"/>
      <c r="BY442" s="3"/>
      <c r="BZ442" s="3"/>
      <c r="CA442" s="3"/>
      <c r="CB442" s="3"/>
      <c r="CC442" s="3"/>
      <c r="CD442" s="3"/>
      <c r="CE442" s="3"/>
      <c r="CF442" s="3"/>
      <c r="CG442" s="3"/>
    </row>
    <row r="443" spans="1:85" ht="14.25" customHeight="1" thickTop="1" thickBot="1" x14ac:dyDescent="0.3">
      <c r="A443" s="2">
        <v>1000</v>
      </c>
      <c r="B443" s="99" t="s">
        <v>600</v>
      </c>
      <c r="C443" s="2"/>
      <c r="D443" s="69"/>
      <c r="E443" s="2" t="s">
        <v>121</v>
      </c>
      <c r="F443" s="62" t="s">
        <v>252</v>
      </c>
      <c r="G443" s="2" t="s">
        <v>179</v>
      </c>
      <c r="H443" s="2" t="s">
        <v>197</v>
      </c>
      <c r="I443" s="2" t="s">
        <v>110</v>
      </c>
      <c r="J443" s="2" t="s">
        <v>111</v>
      </c>
      <c r="K443" s="2" t="s">
        <v>268</v>
      </c>
      <c r="L443" s="2"/>
      <c r="M443" s="63" t="s">
        <v>601</v>
      </c>
      <c r="N443" s="63" t="s">
        <v>129</v>
      </c>
      <c r="O443" s="64" t="s">
        <v>140</v>
      </c>
      <c r="P443" s="2" t="s">
        <v>38</v>
      </c>
      <c r="Q443" s="2">
        <v>48</v>
      </c>
      <c r="R443" s="2" t="s">
        <v>116</v>
      </c>
      <c r="S443" s="2" t="s">
        <v>47</v>
      </c>
      <c r="T443" s="2"/>
      <c r="U443" s="2">
        <v>14.3</v>
      </c>
      <c r="V443" s="2" t="s">
        <v>17</v>
      </c>
      <c r="W443" s="2">
        <f>VLOOKUP(V443,Tables!$M$4:$N$7,2,FALSE)</f>
        <v>1</v>
      </c>
      <c r="X443" s="2">
        <f>U443*W443</f>
        <v>14.3</v>
      </c>
      <c r="Y443" s="2"/>
      <c r="Z443" s="2" t="str">
        <f>P443</f>
        <v>EC50</v>
      </c>
      <c r="AA443" s="2">
        <f>VLOOKUP(Z443,Tables!C$5:D$21,2,FALSE)</f>
        <v>5</v>
      </c>
      <c r="AB443" s="69">
        <f>X443/AA443</f>
        <v>2.8600000000000003</v>
      </c>
      <c r="AC443" s="2" t="str">
        <f>S443</f>
        <v>Chronic</v>
      </c>
      <c r="AD443" s="2">
        <f>VLOOKUP(AC443,Tables!C$24:D$25,2,FALSE)</f>
        <v>1</v>
      </c>
      <c r="AE443" s="69">
        <f>AB443/AD443</f>
        <v>2.8600000000000003</v>
      </c>
      <c r="AF443" s="7"/>
      <c r="AG443" s="8" t="str">
        <f>F443</f>
        <v>Scenedesmus vacuolatus</v>
      </c>
      <c r="AH443" s="2" t="str">
        <f>P443</f>
        <v>EC50</v>
      </c>
      <c r="AI443" s="2" t="str">
        <f>S443</f>
        <v>Chronic</v>
      </c>
      <c r="AJ443" s="2"/>
      <c r="AK443" s="2">
        <f>VLOOKUP(SUM(AA443,AD443),Tables!J$5:K$10,2,FALSE)</f>
        <v>2</v>
      </c>
      <c r="AL443" s="65" t="str">
        <f>IF(AK443=MIN($AK$443),"YES!!!","Reject")</f>
        <v>YES!!!</v>
      </c>
      <c r="AM443" s="3" t="str">
        <f>O443</f>
        <v>Cell density</v>
      </c>
      <c r="AN443" s="2" t="s">
        <v>118</v>
      </c>
      <c r="AO443" s="2" t="str">
        <f>CONCATENATE(Q443," ",R443)</f>
        <v>48 Hour</v>
      </c>
      <c r="AP443" s="2" t="s">
        <v>119</v>
      </c>
      <c r="AQ443" s="2"/>
      <c r="AR443" s="69">
        <f>AE443</f>
        <v>2.8600000000000003</v>
      </c>
      <c r="AS443" s="69">
        <f>GEOMEAN(AR443)</f>
        <v>2.8600000000000003</v>
      </c>
      <c r="AT443" s="80">
        <f t="shared" ref="AT443:AU443" si="895">MIN(AS443)</f>
        <v>2.8600000000000003</v>
      </c>
      <c r="AU443" s="80">
        <f t="shared" si="895"/>
        <v>2.8600000000000003</v>
      </c>
      <c r="AV443" s="66" t="s">
        <v>120</v>
      </c>
      <c r="AW443" s="2"/>
      <c r="AX443" s="2"/>
      <c r="AY443" s="2"/>
      <c r="AZ443" s="2" t="str">
        <f>I443</f>
        <v>Microalgae</v>
      </c>
      <c r="BA443" s="67" t="str">
        <f t="shared" ref="BA443:BC443" si="896">F443</f>
        <v>Scenedesmus vacuolatus</v>
      </c>
      <c r="BB443" s="2" t="str">
        <f t="shared" si="896"/>
        <v>Chlorophyta</v>
      </c>
      <c r="BC443" s="2" t="str">
        <f t="shared" si="896"/>
        <v>Chlorophyceae</v>
      </c>
      <c r="BD443" s="2" t="str">
        <f>J443</f>
        <v>Phototroph</v>
      </c>
      <c r="BE443" s="2">
        <f>AK443</f>
        <v>2</v>
      </c>
      <c r="BF443" s="69">
        <f>AU443</f>
        <v>2.8600000000000003</v>
      </c>
      <c r="BG443" s="66" t="s">
        <v>120</v>
      </c>
      <c r="BH443" s="66" t="s">
        <v>120</v>
      </c>
      <c r="BI443" s="2"/>
      <c r="BJ443" s="75"/>
      <c r="BK443" s="2"/>
      <c r="BL443" s="111"/>
      <c r="BM443" s="115"/>
      <c r="BN443" s="111"/>
      <c r="BO443" s="111"/>
      <c r="BP443" s="111"/>
      <c r="BQ443" s="111"/>
      <c r="BR443" s="111"/>
      <c r="BS443" s="111"/>
      <c r="BT443" s="111"/>
      <c r="BU443" s="113"/>
      <c r="BV443" s="3"/>
      <c r="BW443" s="3"/>
      <c r="BX443" s="3"/>
      <c r="BY443" s="3"/>
      <c r="BZ443" s="3"/>
      <c r="CA443" s="3"/>
      <c r="CB443" s="3"/>
      <c r="CC443" s="3"/>
      <c r="CD443" s="3"/>
      <c r="CE443" s="3"/>
      <c r="CF443" s="3"/>
      <c r="CG443" s="3"/>
    </row>
    <row r="444" spans="1:85" ht="14.25" customHeight="1" thickTop="1" thickBot="1" x14ac:dyDescent="0.3">
      <c r="A444" s="7"/>
      <c r="B444" s="7"/>
      <c r="C444" s="7"/>
      <c r="D444" s="70"/>
      <c r="E444" s="7"/>
      <c r="F444" s="71"/>
      <c r="G444" s="7"/>
      <c r="H444" s="7"/>
      <c r="I444" s="7"/>
      <c r="J444" s="7"/>
      <c r="K444" s="7"/>
      <c r="L444" s="7"/>
      <c r="M444" s="72"/>
      <c r="N444" s="72"/>
      <c r="O444" s="7"/>
      <c r="P444" s="7"/>
      <c r="Q444" s="7"/>
      <c r="R444" s="7"/>
      <c r="S444" s="7"/>
      <c r="T444" s="73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74"/>
      <c r="AH444" s="7"/>
      <c r="AI444" s="7"/>
      <c r="AJ444" s="7"/>
      <c r="AK444" s="7"/>
      <c r="AL444" s="7"/>
      <c r="AM444" s="7"/>
      <c r="AN444" s="7"/>
      <c r="AO444" s="7"/>
      <c r="AP444" s="7"/>
      <c r="AQ444" s="7"/>
      <c r="AR444" s="108"/>
      <c r="AS444" s="108"/>
      <c r="AT444" s="108"/>
      <c r="AU444" s="108"/>
      <c r="AV444" s="72"/>
      <c r="AW444" s="75"/>
      <c r="AX444" s="75"/>
      <c r="AY444" s="75"/>
      <c r="AZ444" s="76"/>
      <c r="BA444" s="77"/>
      <c r="BB444" s="7"/>
      <c r="BC444" s="7"/>
      <c r="BD444" s="7"/>
      <c r="BE444" s="7"/>
      <c r="BF444" s="7"/>
      <c r="BG444" s="7"/>
      <c r="BH444" s="7"/>
      <c r="BI444" s="2"/>
      <c r="BJ444" s="88"/>
      <c r="BK444" s="2"/>
      <c r="BL444" s="117"/>
      <c r="BM444" s="117"/>
      <c r="BN444" s="116"/>
      <c r="BO444" s="116"/>
      <c r="BP444" s="116"/>
      <c r="BQ444" s="116"/>
      <c r="BR444" s="116"/>
      <c r="BS444" s="116"/>
      <c r="BT444" s="111"/>
      <c r="BU444" s="113"/>
      <c r="BV444" s="3"/>
      <c r="BW444" s="3"/>
      <c r="BX444" s="3"/>
      <c r="BY444" s="3"/>
      <c r="BZ444" s="3"/>
      <c r="CA444" s="3"/>
      <c r="CB444" s="3"/>
      <c r="CC444" s="3"/>
      <c r="CD444" s="3"/>
      <c r="CE444" s="3"/>
      <c r="CF444" s="3"/>
      <c r="CG444" s="3"/>
    </row>
    <row r="445" spans="1:85" ht="14.25" customHeight="1" thickTop="1" thickBot="1" x14ac:dyDescent="0.3">
      <c r="A445" s="2" t="s">
        <v>390</v>
      </c>
      <c r="B445" s="2" t="s">
        <v>602</v>
      </c>
      <c r="C445" s="2"/>
      <c r="D445" s="2"/>
      <c r="E445" s="2" t="s">
        <v>121</v>
      </c>
      <c r="F445" s="62" t="s">
        <v>198</v>
      </c>
      <c r="G445" s="2" t="s">
        <v>179</v>
      </c>
      <c r="H445" s="2" t="s">
        <v>197</v>
      </c>
      <c r="I445" s="2" t="s">
        <v>110</v>
      </c>
      <c r="J445" s="2" t="s">
        <v>111</v>
      </c>
      <c r="K445" s="2" t="s">
        <v>268</v>
      </c>
      <c r="L445" s="2"/>
      <c r="M445" s="63" t="s">
        <v>603</v>
      </c>
      <c r="N445" s="63" t="s">
        <v>263</v>
      </c>
      <c r="O445" s="64" t="s">
        <v>140</v>
      </c>
      <c r="P445" s="2" t="s">
        <v>38</v>
      </c>
      <c r="Q445" s="2">
        <v>72</v>
      </c>
      <c r="R445" s="2" t="s">
        <v>116</v>
      </c>
      <c r="S445" s="2" t="s">
        <v>47</v>
      </c>
      <c r="T445" s="2"/>
      <c r="U445" s="2">
        <v>4.4999999999999998E-2</v>
      </c>
      <c r="V445" s="2" t="s">
        <v>23</v>
      </c>
      <c r="W445" s="2">
        <f>VLOOKUP(V445,Tables!$M$4:$N$7,2,FALSE)</f>
        <v>1000</v>
      </c>
      <c r="X445" s="2">
        <f t="shared" ref="X445:X453" si="897">U445*W445</f>
        <v>45</v>
      </c>
      <c r="Y445" s="2"/>
      <c r="Z445" s="2" t="str">
        <f t="shared" ref="Z445:Z453" si="898">P445</f>
        <v>EC50</v>
      </c>
      <c r="AA445" s="2">
        <f>VLOOKUP(Z445,Tables!C$5:D$21,2,FALSE)</f>
        <v>5</v>
      </c>
      <c r="AB445" s="2">
        <f t="shared" ref="AB445:AB453" si="899">X445/AA445</f>
        <v>9</v>
      </c>
      <c r="AC445" s="2" t="str">
        <f t="shared" ref="AC445:AC453" si="900">S445</f>
        <v>Chronic</v>
      </c>
      <c r="AD445" s="2">
        <f>VLOOKUP(AC445,Tables!C$24:D$25,2,FALSE)</f>
        <v>1</v>
      </c>
      <c r="AE445" s="2">
        <f t="shared" ref="AE445:AE453" si="901">AB445/AD445</f>
        <v>9</v>
      </c>
      <c r="AF445" s="7"/>
      <c r="AG445" s="8" t="str">
        <f t="shared" ref="AG445:AG453" si="902">F445</f>
        <v>Selenastrum capricornutum</v>
      </c>
      <c r="AH445" s="2" t="str">
        <f t="shared" ref="AH445:AH453" si="903">P445</f>
        <v>EC50</v>
      </c>
      <c r="AI445" s="2" t="str">
        <f t="shared" ref="AI445:AI453" si="904">S445</f>
        <v>Chronic</v>
      </c>
      <c r="AJ445" s="2"/>
      <c r="AK445" s="2">
        <f>VLOOKUP(SUM(AA445,AD445),Tables!J$5:K$10,2,FALSE)</f>
        <v>2</v>
      </c>
      <c r="AL445" s="65" t="str">
        <f t="shared" ref="AL445:AL453" si="905">IF(AK445=MIN($AK$445:$AK$453),"YES!!!","Reject")</f>
        <v>Reject</v>
      </c>
      <c r="AM445" s="2"/>
      <c r="AN445" s="2"/>
      <c r="AO445" s="2"/>
      <c r="AP445" s="2"/>
      <c r="AQ445" s="2"/>
      <c r="AR445" s="2"/>
      <c r="AS445" s="2"/>
      <c r="AT445" s="2"/>
      <c r="AU445" s="2"/>
      <c r="AV445" s="66" t="s">
        <v>120</v>
      </c>
      <c r="AW445" s="2"/>
      <c r="AX445" s="2"/>
      <c r="AY445" s="2"/>
      <c r="AZ445" s="2"/>
      <c r="BA445" s="67"/>
      <c r="BB445" s="2"/>
      <c r="BC445" s="2"/>
      <c r="BD445" s="2"/>
      <c r="BE445" s="2"/>
      <c r="BF445" s="2"/>
      <c r="BG445" s="2"/>
      <c r="BH445" s="2"/>
      <c r="BI445" s="2"/>
      <c r="BJ445" s="88"/>
      <c r="BK445" s="2"/>
      <c r="BL445" s="111"/>
      <c r="BM445" s="115"/>
      <c r="BN445" s="111"/>
      <c r="BO445" s="111"/>
      <c r="BP445" s="111"/>
      <c r="BQ445" s="111"/>
      <c r="BR445" s="111"/>
      <c r="BS445" s="113"/>
      <c r="BT445" s="111"/>
      <c r="BU445" s="113"/>
      <c r="BV445" s="3"/>
      <c r="BW445" s="3"/>
      <c r="BX445" s="3"/>
      <c r="BY445" s="3"/>
      <c r="BZ445" s="3"/>
      <c r="CA445" s="3"/>
      <c r="CB445" s="3"/>
      <c r="CC445" s="3"/>
      <c r="CD445" s="3"/>
      <c r="CE445" s="3"/>
      <c r="CF445" s="3"/>
      <c r="CG445" s="3"/>
    </row>
    <row r="446" spans="1:85" ht="14.25" customHeight="1" thickTop="1" thickBot="1" x14ac:dyDescent="0.3">
      <c r="A446" s="2">
        <v>888</v>
      </c>
      <c r="B446" s="2" t="s">
        <v>604</v>
      </c>
      <c r="C446" s="2"/>
      <c r="D446" s="2"/>
      <c r="E446" s="2" t="s">
        <v>121</v>
      </c>
      <c r="F446" s="62" t="s">
        <v>198</v>
      </c>
      <c r="G446" s="2" t="s">
        <v>179</v>
      </c>
      <c r="H446" s="2" t="s">
        <v>197</v>
      </c>
      <c r="I446" s="2" t="s">
        <v>110</v>
      </c>
      <c r="J446" s="2" t="s">
        <v>111</v>
      </c>
      <c r="K446" s="2" t="s">
        <v>605</v>
      </c>
      <c r="L446" s="2"/>
      <c r="M446" s="63" t="s">
        <v>606</v>
      </c>
      <c r="N446" s="63" t="s">
        <v>253</v>
      </c>
      <c r="O446" s="64" t="s">
        <v>140</v>
      </c>
      <c r="P446" s="2" t="s">
        <v>42</v>
      </c>
      <c r="Q446" s="2">
        <v>72</v>
      </c>
      <c r="R446" s="2" t="s">
        <v>116</v>
      </c>
      <c r="S446" s="2" t="s">
        <v>47</v>
      </c>
      <c r="T446" s="2"/>
      <c r="U446" s="2">
        <v>10.5</v>
      </c>
      <c r="V446" s="2" t="s">
        <v>17</v>
      </c>
      <c r="W446" s="2">
        <f>VLOOKUP(V446,Tables!$M$4:$N$7,2,FALSE)</f>
        <v>1</v>
      </c>
      <c r="X446" s="2">
        <f t="shared" si="897"/>
        <v>10.5</v>
      </c>
      <c r="Y446" s="2"/>
      <c r="Z446" s="2" t="str">
        <f t="shared" si="898"/>
        <v>IC50</v>
      </c>
      <c r="AA446" s="2">
        <f>VLOOKUP(Z446,Tables!C$5:D$21,2,FALSE)</f>
        <v>5</v>
      </c>
      <c r="AB446" s="2">
        <f t="shared" si="899"/>
        <v>2.1</v>
      </c>
      <c r="AC446" s="2" t="str">
        <f t="shared" si="900"/>
        <v>Chronic</v>
      </c>
      <c r="AD446" s="2">
        <f>VLOOKUP(AC446,Tables!C$24:D$25,2,FALSE)</f>
        <v>1</v>
      </c>
      <c r="AE446" s="2">
        <f t="shared" si="901"/>
        <v>2.1</v>
      </c>
      <c r="AF446" s="7"/>
      <c r="AG446" s="8" t="str">
        <f t="shared" si="902"/>
        <v>Selenastrum capricornutum</v>
      </c>
      <c r="AH446" s="2" t="str">
        <f t="shared" si="903"/>
        <v>IC50</v>
      </c>
      <c r="AI446" s="2" t="str">
        <f t="shared" si="904"/>
        <v>Chronic</v>
      </c>
      <c r="AJ446" s="2"/>
      <c r="AK446" s="2">
        <f>VLOOKUP(SUM(AA446,AD446),Tables!J$5:K$10,2,FALSE)</f>
        <v>2</v>
      </c>
      <c r="AL446" s="65" t="str">
        <f t="shared" si="905"/>
        <v>Reject</v>
      </c>
      <c r="AM446" s="2"/>
      <c r="AN446" s="2"/>
      <c r="AO446" s="2"/>
      <c r="AP446" s="2"/>
      <c r="AQ446" s="2"/>
      <c r="AR446" s="2"/>
      <c r="AS446" s="2"/>
      <c r="AT446" s="2"/>
      <c r="AU446" s="2"/>
      <c r="AV446" s="66" t="s">
        <v>120</v>
      </c>
      <c r="AW446" s="2"/>
      <c r="AX446" s="2"/>
      <c r="AY446" s="2"/>
      <c r="AZ446" s="2"/>
      <c r="BA446" s="67"/>
      <c r="BB446" s="2"/>
      <c r="BC446" s="2"/>
      <c r="BD446" s="2"/>
      <c r="BE446" s="2"/>
      <c r="BF446" s="2"/>
      <c r="BG446" s="2"/>
      <c r="BH446" s="2"/>
      <c r="BI446" s="75"/>
      <c r="BJ446" s="88"/>
      <c r="BK446" s="2"/>
      <c r="BL446" s="111"/>
      <c r="BM446" s="115"/>
      <c r="BN446" s="111"/>
      <c r="BO446" s="111"/>
      <c r="BP446" s="111"/>
      <c r="BQ446" s="111"/>
      <c r="BR446" s="111"/>
      <c r="BS446" s="111"/>
      <c r="BT446" s="111"/>
      <c r="BU446" s="113"/>
      <c r="BV446" s="3"/>
      <c r="BW446" s="3"/>
      <c r="BX446" s="3"/>
      <c r="BY446" s="3"/>
      <c r="BZ446" s="3"/>
      <c r="CA446" s="3"/>
      <c r="CB446" s="3"/>
      <c r="CC446" s="3"/>
      <c r="CD446" s="3"/>
      <c r="CE446" s="3"/>
      <c r="CF446" s="3"/>
      <c r="CG446" s="3"/>
    </row>
    <row r="447" spans="1:85" ht="14.25" customHeight="1" thickTop="1" thickBot="1" x14ac:dyDescent="0.3">
      <c r="A447" s="2">
        <v>5130</v>
      </c>
      <c r="B447" s="2" t="s">
        <v>607</v>
      </c>
      <c r="C447" s="2"/>
      <c r="D447" s="2"/>
      <c r="E447" s="2" t="s">
        <v>121</v>
      </c>
      <c r="F447" s="62" t="s">
        <v>198</v>
      </c>
      <c r="G447" s="2" t="s">
        <v>179</v>
      </c>
      <c r="H447" s="2" t="s">
        <v>197</v>
      </c>
      <c r="I447" s="2" t="s">
        <v>110</v>
      </c>
      <c r="J447" s="2" t="s">
        <v>111</v>
      </c>
      <c r="K447" s="2" t="s">
        <v>112</v>
      </c>
      <c r="L447" s="2"/>
      <c r="M447" s="63" t="s">
        <v>113</v>
      </c>
      <c r="N447" s="63" t="s">
        <v>114</v>
      </c>
      <c r="O447" s="64" t="s">
        <v>115</v>
      </c>
      <c r="P447" s="2" t="s">
        <v>38</v>
      </c>
      <c r="Q447" s="2">
        <v>96</v>
      </c>
      <c r="R447" s="2" t="s">
        <v>116</v>
      </c>
      <c r="S447" s="2" t="s">
        <v>47</v>
      </c>
      <c r="T447" s="2"/>
      <c r="U447" s="2" t="s">
        <v>608</v>
      </c>
      <c r="V447" s="2" t="s">
        <v>20</v>
      </c>
      <c r="W447" s="2">
        <f>VLOOKUP(V447,Tables!$M$4:$N$7,2,FALSE)</f>
        <v>1</v>
      </c>
      <c r="X447" s="2">
        <f t="shared" si="897"/>
        <v>2.4</v>
      </c>
      <c r="Y447" s="2"/>
      <c r="Z447" s="2" t="str">
        <f t="shared" si="898"/>
        <v>EC50</v>
      </c>
      <c r="AA447" s="2">
        <f>VLOOKUP(Z447,Tables!C$5:D$21,2,FALSE)</f>
        <v>5</v>
      </c>
      <c r="AB447" s="2">
        <f t="shared" si="899"/>
        <v>0.48</v>
      </c>
      <c r="AC447" s="2" t="str">
        <f t="shared" si="900"/>
        <v>Chronic</v>
      </c>
      <c r="AD447" s="2">
        <f>VLOOKUP(AC447,Tables!C$24:D$25,2,FALSE)</f>
        <v>1</v>
      </c>
      <c r="AE447" s="2">
        <f t="shared" si="901"/>
        <v>0.48</v>
      </c>
      <c r="AF447" s="7"/>
      <c r="AG447" s="8" t="str">
        <f t="shared" si="902"/>
        <v>Selenastrum capricornutum</v>
      </c>
      <c r="AH447" s="2" t="str">
        <f t="shared" si="903"/>
        <v>EC50</v>
      </c>
      <c r="AI447" s="2" t="str">
        <f t="shared" si="904"/>
        <v>Chronic</v>
      </c>
      <c r="AJ447" s="2"/>
      <c r="AK447" s="2">
        <f>VLOOKUP(SUM(AA447,AD447),Tables!J$5:K$10,2,FALSE)</f>
        <v>2</v>
      </c>
      <c r="AL447" s="65" t="str">
        <f t="shared" si="905"/>
        <v>Reject</v>
      </c>
      <c r="AM447" s="2"/>
      <c r="AN447" s="2"/>
      <c r="AO447" s="2"/>
      <c r="AP447" s="2"/>
      <c r="AQ447" s="2"/>
      <c r="AR447" s="2"/>
      <c r="AS447" s="2"/>
      <c r="AT447" s="2"/>
      <c r="AU447" s="2"/>
      <c r="AV447" s="66" t="s">
        <v>120</v>
      </c>
      <c r="AW447" s="2"/>
      <c r="AX447" s="2"/>
      <c r="AY447" s="2"/>
      <c r="AZ447" s="2"/>
      <c r="BA447" s="67"/>
      <c r="BB447" s="2"/>
      <c r="BC447" s="2"/>
      <c r="BD447" s="2"/>
      <c r="BE447" s="2"/>
      <c r="BF447" s="2"/>
      <c r="BG447" s="2"/>
      <c r="BH447" s="2"/>
      <c r="BI447" s="88"/>
      <c r="BJ447" s="75"/>
      <c r="BK447" s="2"/>
      <c r="BL447" s="111"/>
      <c r="BM447" s="115"/>
      <c r="BN447" s="111"/>
      <c r="BO447" s="111"/>
      <c r="BP447" s="111"/>
      <c r="BQ447" s="111"/>
      <c r="BR447" s="111"/>
      <c r="BS447" s="111"/>
      <c r="BT447" s="111"/>
      <c r="BU447" s="113"/>
      <c r="BV447" s="3"/>
      <c r="BW447" s="3"/>
      <c r="BX447" s="3"/>
      <c r="BY447" s="3"/>
      <c r="BZ447" s="3"/>
      <c r="CA447" s="3"/>
      <c r="CB447" s="3"/>
      <c r="CC447" s="3"/>
      <c r="CD447" s="3"/>
      <c r="CE447" s="3"/>
      <c r="CF447" s="3"/>
      <c r="CG447" s="3"/>
    </row>
    <row r="448" spans="1:85" ht="14.25" customHeight="1" thickTop="1" thickBot="1" x14ac:dyDescent="0.3">
      <c r="A448" s="2">
        <v>5130</v>
      </c>
      <c r="B448" s="2" t="s">
        <v>607</v>
      </c>
      <c r="C448" s="2"/>
      <c r="D448" s="2"/>
      <c r="E448" s="2" t="s">
        <v>121</v>
      </c>
      <c r="F448" s="62" t="s">
        <v>198</v>
      </c>
      <c r="G448" s="2" t="s">
        <v>179</v>
      </c>
      <c r="H448" s="2" t="s">
        <v>197</v>
      </c>
      <c r="I448" s="2" t="s">
        <v>110</v>
      </c>
      <c r="J448" s="2" t="s">
        <v>111</v>
      </c>
      <c r="K448" s="2" t="s">
        <v>112</v>
      </c>
      <c r="L448" s="2"/>
      <c r="M448" s="63" t="s">
        <v>113</v>
      </c>
      <c r="N448" s="63" t="s">
        <v>114</v>
      </c>
      <c r="O448" s="64" t="s">
        <v>115</v>
      </c>
      <c r="P448" s="2" t="s">
        <v>24</v>
      </c>
      <c r="Q448" s="2">
        <v>96</v>
      </c>
      <c r="R448" s="2" t="s">
        <v>116</v>
      </c>
      <c r="S448" s="2" t="s">
        <v>47</v>
      </c>
      <c r="T448" s="2"/>
      <c r="U448" s="2" t="s">
        <v>373</v>
      </c>
      <c r="V448" s="2" t="s">
        <v>20</v>
      </c>
      <c r="W448" s="2">
        <f>VLOOKUP(V448,Tables!$M$5:$N$8,2,FALSE)</f>
        <v>1</v>
      </c>
      <c r="X448" s="2">
        <f t="shared" si="897"/>
        <v>0.44</v>
      </c>
      <c r="Y448" s="2"/>
      <c r="Z448" s="2" t="str">
        <f t="shared" si="898"/>
        <v>NOEL</v>
      </c>
      <c r="AA448" s="2">
        <f>VLOOKUP(Z448,Tables!C$5:D$21,2,FALSE)</f>
        <v>1</v>
      </c>
      <c r="AB448" s="2">
        <f t="shared" si="899"/>
        <v>0.44</v>
      </c>
      <c r="AC448" s="2" t="str">
        <f t="shared" si="900"/>
        <v>Chronic</v>
      </c>
      <c r="AD448" s="2">
        <f>VLOOKUP(AC448,Tables!C$24:D$25,2,FALSE)</f>
        <v>1</v>
      </c>
      <c r="AE448" s="2">
        <f t="shared" si="901"/>
        <v>0.44</v>
      </c>
      <c r="AF448" s="7"/>
      <c r="AG448" s="8" t="str">
        <f t="shared" si="902"/>
        <v>Selenastrum capricornutum</v>
      </c>
      <c r="AH448" s="2" t="str">
        <f t="shared" si="903"/>
        <v>NOEL</v>
      </c>
      <c r="AI448" s="2" t="str">
        <f t="shared" si="904"/>
        <v>Chronic</v>
      </c>
      <c r="AJ448" s="2"/>
      <c r="AK448" s="2">
        <f>VLOOKUP(SUM(AA448,AD448),Tables!J$5:K$10,2,FALSE)</f>
        <v>1</v>
      </c>
      <c r="AL448" s="65" t="str">
        <f t="shared" si="905"/>
        <v>YES!!!</v>
      </c>
      <c r="AM448" s="3" t="str">
        <f>O448</f>
        <v>Biomass Yield, Growth Rate, AUC</v>
      </c>
      <c r="AN448" s="2" t="s">
        <v>118</v>
      </c>
      <c r="AO448" s="2" t="str">
        <f>CONCATENATE(Q448," ",R448)</f>
        <v>96 Hour</v>
      </c>
      <c r="AP448" s="2" t="s">
        <v>119</v>
      </c>
      <c r="AQ448" s="2"/>
      <c r="AR448" s="2">
        <f>AE448</f>
        <v>0.44</v>
      </c>
      <c r="AS448" s="2">
        <f>GEOMEAN(AR448)</f>
        <v>0.44</v>
      </c>
      <c r="AT448" s="3">
        <f t="shared" ref="AT448:AU448" si="906">MIN(AS448)</f>
        <v>0.44</v>
      </c>
      <c r="AU448" s="3">
        <f t="shared" si="906"/>
        <v>0.44</v>
      </c>
      <c r="AV448" s="66" t="s">
        <v>120</v>
      </c>
      <c r="AW448" s="2"/>
      <c r="AX448" s="2"/>
      <c r="AY448" s="2"/>
      <c r="AZ448" s="2" t="str">
        <f>I448</f>
        <v>Microalgae</v>
      </c>
      <c r="BA448" s="67" t="str">
        <f t="shared" ref="BA448:BC448" si="907">F448</f>
        <v>Selenastrum capricornutum</v>
      </c>
      <c r="BB448" s="2" t="str">
        <f t="shared" si="907"/>
        <v>Chlorophyta</v>
      </c>
      <c r="BC448" s="2" t="str">
        <f t="shared" si="907"/>
        <v>Chlorophyceae</v>
      </c>
      <c r="BD448" s="2" t="str">
        <f>J448</f>
        <v>Phototroph</v>
      </c>
      <c r="BE448" s="2">
        <f>AK448</f>
        <v>1</v>
      </c>
      <c r="BF448" s="2">
        <f>AU448</f>
        <v>0.44</v>
      </c>
      <c r="BG448" s="66" t="s">
        <v>120</v>
      </c>
      <c r="BH448" s="66" t="s">
        <v>120</v>
      </c>
      <c r="BI448" s="88"/>
      <c r="BJ448" s="2"/>
      <c r="BK448" s="2"/>
      <c r="BL448" s="111"/>
      <c r="BM448" s="115"/>
      <c r="BN448" s="111"/>
      <c r="BO448" s="111"/>
      <c r="BP448" s="111"/>
      <c r="BQ448" s="111"/>
      <c r="BR448" s="111"/>
      <c r="BS448" s="111"/>
      <c r="BT448" s="111"/>
      <c r="BU448" s="113"/>
      <c r="BV448" s="3"/>
      <c r="BW448" s="3"/>
      <c r="BX448" s="3"/>
      <c r="BY448" s="3"/>
      <c r="BZ448" s="3"/>
      <c r="CA448" s="3"/>
      <c r="CB448" s="3"/>
      <c r="CC448" s="3"/>
      <c r="CD448" s="3"/>
      <c r="CE448" s="3"/>
      <c r="CF448" s="3"/>
      <c r="CG448" s="3"/>
    </row>
    <row r="449" spans="1:85" ht="14.25" customHeight="1" thickTop="1" thickBot="1" x14ac:dyDescent="0.3">
      <c r="A449" s="2">
        <v>697</v>
      </c>
      <c r="B449" s="2">
        <v>1496</v>
      </c>
      <c r="C449" s="2"/>
      <c r="D449" s="2"/>
      <c r="E449" s="2" t="s">
        <v>121</v>
      </c>
      <c r="F449" s="62" t="s">
        <v>609</v>
      </c>
      <c r="G449" s="2" t="s">
        <v>179</v>
      </c>
      <c r="H449" s="2" t="s">
        <v>197</v>
      </c>
      <c r="I449" s="2" t="s">
        <v>110</v>
      </c>
      <c r="J449" s="2" t="s">
        <v>111</v>
      </c>
      <c r="K449" s="2" t="s">
        <v>112</v>
      </c>
      <c r="L449" s="2"/>
      <c r="M449" s="63" t="s">
        <v>223</v>
      </c>
      <c r="N449" s="63" t="s">
        <v>263</v>
      </c>
      <c r="O449" s="64" t="s">
        <v>263</v>
      </c>
      <c r="P449" s="2" t="s">
        <v>38</v>
      </c>
      <c r="Q449" s="2">
        <v>3</v>
      </c>
      <c r="R449" s="2" t="s">
        <v>156</v>
      </c>
      <c r="S449" s="2" t="s">
        <v>47</v>
      </c>
      <c r="T449" s="2"/>
      <c r="U449" s="2">
        <v>45</v>
      </c>
      <c r="V449" s="2" t="s">
        <v>17</v>
      </c>
      <c r="W449" s="2">
        <f>VLOOKUP(V449,Tables!$M$4:$N$7,2,FALSE)</f>
        <v>1</v>
      </c>
      <c r="X449" s="2">
        <f t="shared" si="897"/>
        <v>45</v>
      </c>
      <c r="Y449" s="2"/>
      <c r="Z449" s="2" t="str">
        <f t="shared" si="898"/>
        <v>EC50</v>
      </c>
      <c r="AA449" s="2">
        <f>VLOOKUP(Z449,Tables!C$5:D$21,2,FALSE)</f>
        <v>5</v>
      </c>
      <c r="AB449" s="2">
        <f t="shared" si="899"/>
        <v>9</v>
      </c>
      <c r="AC449" s="2" t="str">
        <f t="shared" si="900"/>
        <v>Chronic</v>
      </c>
      <c r="AD449" s="2">
        <f>VLOOKUP(AC449,Tables!C$24:D$25,2,FALSE)</f>
        <v>1</v>
      </c>
      <c r="AE449" s="2">
        <f t="shared" si="901"/>
        <v>9</v>
      </c>
      <c r="AF449" s="7"/>
      <c r="AG449" s="8" t="str">
        <f t="shared" si="902"/>
        <v>Pseudokirchneriella subcapitata</v>
      </c>
      <c r="AH449" s="2" t="str">
        <f t="shared" si="903"/>
        <v>EC50</v>
      </c>
      <c r="AI449" s="2" t="str">
        <f t="shared" si="904"/>
        <v>Chronic</v>
      </c>
      <c r="AJ449" s="2"/>
      <c r="AK449" s="2">
        <f>VLOOKUP(SUM(AA449,AD449),Tables!J$5:K$10,2,FALSE)</f>
        <v>2</v>
      </c>
      <c r="AL449" s="65" t="str">
        <f t="shared" si="905"/>
        <v>Reject</v>
      </c>
      <c r="AM449" s="3"/>
      <c r="AN449" s="2"/>
      <c r="AO449" s="2"/>
      <c r="AP449" s="2"/>
      <c r="AQ449" s="2"/>
      <c r="AR449" s="2"/>
      <c r="AS449" s="2"/>
      <c r="AT449" s="3"/>
      <c r="AU449" s="3"/>
      <c r="AV449" s="66" t="s">
        <v>120</v>
      </c>
      <c r="AW449" s="2"/>
      <c r="AX449" s="2"/>
      <c r="AY449" s="2"/>
      <c r="AZ449" s="2"/>
      <c r="BA449" s="67"/>
      <c r="BB449" s="2"/>
      <c r="BC449" s="2"/>
      <c r="BD449" s="2"/>
      <c r="BE449" s="2"/>
      <c r="BF449" s="2"/>
      <c r="BG449" s="2"/>
      <c r="BH449" s="2"/>
      <c r="BI449" s="88"/>
      <c r="BJ449" s="2"/>
      <c r="BK449" s="2"/>
      <c r="BL449" s="111"/>
      <c r="BM449" s="115"/>
      <c r="BN449" s="111"/>
      <c r="BO449" s="111"/>
      <c r="BP449" s="111"/>
      <c r="BQ449" s="111"/>
      <c r="BR449" s="111"/>
      <c r="BS449" s="111"/>
      <c r="BT449" s="111"/>
      <c r="BU449" s="113"/>
      <c r="BV449" s="3"/>
      <c r="BW449" s="3"/>
      <c r="BX449" s="3"/>
      <c r="BY449" s="3"/>
      <c r="BZ449" s="3"/>
      <c r="CA449" s="3"/>
      <c r="CB449" s="3"/>
      <c r="CC449" s="3"/>
      <c r="CD449" s="3"/>
      <c r="CE449" s="3"/>
      <c r="CF449" s="3"/>
      <c r="CG449" s="3"/>
    </row>
    <row r="450" spans="1:85" ht="14.25" customHeight="1" thickTop="1" thickBot="1" x14ac:dyDescent="0.3">
      <c r="A450" s="2">
        <v>697</v>
      </c>
      <c r="B450" s="2">
        <v>1497</v>
      </c>
      <c r="C450" s="2"/>
      <c r="D450" s="2"/>
      <c r="E450" s="2" t="s">
        <v>121</v>
      </c>
      <c r="F450" s="62" t="s">
        <v>609</v>
      </c>
      <c r="G450" s="2" t="s">
        <v>179</v>
      </c>
      <c r="H450" s="2" t="s">
        <v>197</v>
      </c>
      <c r="I450" s="2" t="s">
        <v>110</v>
      </c>
      <c r="J450" s="2" t="s">
        <v>111</v>
      </c>
      <c r="K450" s="2" t="s">
        <v>112</v>
      </c>
      <c r="L450" s="2"/>
      <c r="M450" s="63" t="s">
        <v>223</v>
      </c>
      <c r="N450" s="63" t="s">
        <v>263</v>
      </c>
      <c r="O450" s="64" t="s">
        <v>263</v>
      </c>
      <c r="P450" s="2" t="s">
        <v>33</v>
      </c>
      <c r="Q450" s="2">
        <v>3</v>
      </c>
      <c r="R450" s="2" t="s">
        <v>156</v>
      </c>
      <c r="S450" s="2" t="s">
        <v>47</v>
      </c>
      <c r="T450" s="2"/>
      <c r="U450" s="2">
        <v>15</v>
      </c>
      <c r="V450" s="2" t="s">
        <v>17</v>
      </c>
      <c r="W450" s="2">
        <f>VLOOKUP(V450,Tables!$M$4:$N$7,2,FALSE)</f>
        <v>1</v>
      </c>
      <c r="X450" s="2">
        <f t="shared" si="897"/>
        <v>15</v>
      </c>
      <c r="Y450" s="2"/>
      <c r="Z450" s="2" t="str">
        <f t="shared" si="898"/>
        <v>LOEC</v>
      </c>
      <c r="AA450" s="2">
        <f>VLOOKUP(Z450,Tables!C$5:D$21,2,FALSE)</f>
        <v>2.5</v>
      </c>
      <c r="AB450" s="2">
        <f t="shared" si="899"/>
        <v>6</v>
      </c>
      <c r="AC450" s="2" t="str">
        <f t="shared" si="900"/>
        <v>Chronic</v>
      </c>
      <c r="AD450" s="2">
        <f>VLOOKUP(AC450,Tables!C$24:D$25,2,FALSE)</f>
        <v>1</v>
      </c>
      <c r="AE450" s="2">
        <f t="shared" si="901"/>
        <v>6</v>
      </c>
      <c r="AF450" s="7"/>
      <c r="AG450" s="8" t="str">
        <f t="shared" si="902"/>
        <v>Pseudokirchneriella subcapitata</v>
      </c>
      <c r="AH450" s="2" t="str">
        <f t="shared" si="903"/>
        <v>LOEC</v>
      </c>
      <c r="AI450" s="2" t="str">
        <f t="shared" si="904"/>
        <v>Chronic</v>
      </c>
      <c r="AJ450" s="2"/>
      <c r="AK450" s="2">
        <f>VLOOKUP(SUM(AA450,AD450),Tables!J$5:K$10,2,FALSE)</f>
        <v>2</v>
      </c>
      <c r="AL450" s="65" t="str">
        <f t="shared" si="905"/>
        <v>Reject</v>
      </c>
      <c r="AM450" s="3"/>
      <c r="AN450" s="2"/>
      <c r="AO450" s="2"/>
      <c r="AP450" s="2"/>
      <c r="AQ450" s="2"/>
      <c r="AR450" s="2"/>
      <c r="AS450" s="2"/>
      <c r="AT450" s="2"/>
      <c r="AU450" s="2"/>
      <c r="AV450" s="66" t="s">
        <v>120</v>
      </c>
      <c r="AW450" s="2"/>
      <c r="AX450" s="2"/>
      <c r="AY450" s="2"/>
      <c r="AZ450" s="2"/>
      <c r="BA450" s="67"/>
      <c r="BB450" s="2"/>
      <c r="BC450" s="2"/>
      <c r="BD450" s="2"/>
      <c r="BE450" s="2"/>
      <c r="BF450" s="2"/>
      <c r="BG450" s="2"/>
      <c r="BH450" s="2"/>
      <c r="BI450" s="75"/>
      <c r="BJ450" s="75"/>
      <c r="BK450" s="2"/>
      <c r="BL450" s="116"/>
      <c r="BM450" s="117"/>
      <c r="BN450" s="116"/>
      <c r="BO450" s="116"/>
      <c r="BP450" s="116"/>
      <c r="BQ450" s="116"/>
      <c r="BR450" s="116"/>
      <c r="BS450" s="116"/>
      <c r="BT450" s="111"/>
      <c r="BU450" s="113"/>
      <c r="BV450" s="3"/>
      <c r="BW450" s="3"/>
      <c r="BX450" s="3"/>
      <c r="BY450" s="3"/>
      <c r="BZ450" s="3"/>
      <c r="CA450" s="3"/>
      <c r="CB450" s="3"/>
      <c r="CC450" s="3"/>
      <c r="CD450" s="3"/>
      <c r="CE450" s="3"/>
      <c r="CF450" s="3"/>
      <c r="CG450" s="3"/>
    </row>
    <row r="451" spans="1:85" ht="14.25" customHeight="1" thickTop="1" thickBot="1" x14ac:dyDescent="0.3">
      <c r="A451" s="2">
        <v>617</v>
      </c>
      <c r="B451" s="2">
        <v>138</v>
      </c>
      <c r="C451" s="2"/>
      <c r="D451" s="2"/>
      <c r="E451" s="2" t="s">
        <v>121</v>
      </c>
      <c r="F451" s="62" t="s">
        <v>609</v>
      </c>
      <c r="G451" s="2" t="s">
        <v>179</v>
      </c>
      <c r="H451" s="2" t="s">
        <v>197</v>
      </c>
      <c r="I451" s="2" t="s">
        <v>110</v>
      </c>
      <c r="J451" s="2" t="s">
        <v>111</v>
      </c>
      <c r="K451" s="2" t="s">
        <v>112</v>
      </c>
      <c r="L451" s="2"/>
      <c r="M451" s="63" t="s">
        <v>223</v>
      </c>
      <c r="N451" s="63" t="s">
        <v>154</v>
      </c>
      <c r="O451" s="64" t="s">
        <v>155</v>
      </c>
      <c r="P451" s="2" t="s">
        <v>38</v>
      </c>
      <c r="Q451" s="2">
        <v>4</v>
      </c>
      <c r="R451" s="2" t="s">
        <v>156</v>
      </c>
      <c r="S451" s="2" t="s">
        <v>47</v>
      </c>
      <c r="T451" s="2"/>
      <c r="U451" s="2">
        <v>0.7</v>
      </c>
      <c r="V451" s="2" t="s">
        <v>17</v>
      </c>
      <c r="W451" s="2">
        <f>VLOOKUP(V451,Tables!$M$4:$N$7,2,FALSE)</f>
        <v>1</v>
      </c>
      <c r="X451" s="2">
        <f t="shared" si="897"/>
        <v>0.7</v>
      </c>
      <c r="Y451" s="2"/>
      <c r="Z451" s="2" t="str">
        <f t="shared" si="898"/>
        <v>EC50</v>
      </c>
      <c r="AA451" s="2">
        <f>VLOOKUP(Z451,Tables!C$5:D$21,2,FALSE)</f>
        <v>5</v>
      </c>
      <c r="AB451" s="2">
        <f t="shared" si="899"/>
        <v>0.13999999999999999</v>
      </c>
      <c r="AC451" s="2" t="str">
        <f t="shared" si="900"/>
        <v>Chronic</v>
      </c>
      <c r="AD451" s="2">
        <f>VLOOKUP(AC451,Tables!C$24:D$25,2,FALSE)</f>
        <v>1</v>
      </c>
      <c r="AE451" s="2">
        <f t="shared" si="901"/>
        <v>0.13999999999999999</v>
      </c>
      <c r="AF451" s="7"/>
      <c r="AG451" s="8" t="str">
        <f t="shared" si="902"/>
        <v>Pseudokirchneriella subcapitata</v>
      </c>
      <c r="AH451" s="2" t="str">
        <f t="shared" si="903"/>
        <v>EC50</v>
      </c>
      <c r="AI451" s="2" t="str">
        <f t="shared" si="904"/>
        <v>Chronic</v>
      </c>
      <c r="AJ451" s="2"/>
      <c r="AK451" s="2">
        <f>VLOOKUP(SUM(AA451,AD451),Tables!J$5:K$10,2,FALSE)</f>
        <v>2</v>
      </c>
      <c r="AL451" s="65" t="str">
        <f t="shared" si="905"/>
        <v>Reject</v>
      </c>
      <c r="AM451" s="3"/>
      <c r="AN451" s="2"/>
      <c r="AO451" s="2"/>
      <c r="AP451" s="2"/>
      <c r="AQ451" s="2"/>
      <c r="AR451" s="2"/>
      <c r="AS451" s="2"/>
      <c r="AT451" s="3"/>
      <c r="AU451" s="2"/>
      <c r="AV451" s="66" t="s">
        <v>120</v>
      </c>
      <c r="AW451" s="2"/>
      <c r="AX451" s="2"/>
      <c r="AY451" s="2"/>
      <c r="AZ451" s="2"/>
      <c r="BA451" s="67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111"/>
      <c r="BM451" s="115"/>
      <c r="BN451" s="111"/>
      <c r="BO451" s="111"/>
      <c r="BP451" s="111"/>
      <c r="BQ451" s="111"/>
      <c r="BR451" s="111"/>
      <c r="BS451" s="111"/>
      <c r="BT451" s="111"/>
      <c r="BU451" s="113"/>
      <c r="BV451" s="3"/>
      <c r="BW451" s="3"/>
      <c r="BX451" s="3"/>
      <c r="BY451" s="3"/>
      <c r="BZ451" s="3"/>
      <c r="CA451" s="3"/>
      <c r="CB451" s="3"/>
      <c r="CC451" s="3"/>
      <c r="CD451" s="3"/>
      <c r="CE451" s="3"/>
      <c r="CF451" s="3"/>
      <c r="CG451" s="3"/>
    </row>
    <row r="452" spans="1:85" ht="14.25" customHeight="1" thickTop="1" thickBot="1" x14ac:dyDescent="0.3">
      <c r="A452" s="2">
        <v>625</v>
      </c>
      <c r="B452" s="2">
        <v>167</v>
      </c>
      <c r="C452" s="2"/>
      <c r="D452" s="2"/>
      <c r="E452" s="2" t="s">
        <v>121</v>
      </c>
      <c r="F452" s="62" t="s">
        <v>609</v>
      </c>
      <c r="G452" s="2" t="s">
        <v>179</v>
      </c>
      <c r="H452" s="2" t="s">
        <v>197</v>
      </c>
      <c r="I452" s="2" t="s">
        <v>110</v>
      </c>
      <c r="J452" s="2" t="s">
        <v>111</v>
      </c>
      <c r="K452" s="2" t="s">
        <v>112</v>
      </c>
      <c r="L452" s="2"/>
      <c r="M452" s="63" t="s">
        <v>223</v>
      </c>
      <c r="N452" s="63" t="s">
        <v>154</v>
      </c>
      <c r="O452" s="64" t="s">
        <v>155</v>
      </c>
      <c r="P452" s="2" t="s">
        <v>38</v>
      </c>
      <c r="Q452" s="2">
        <v>4</v>
      </c>
      <c r="R452" s="2" t="s">
        <v>156</v>
      </c>
      <c r="S452" s="2" t="s">
        <v>47</v>
      </c>
      <c r="T452" s="2"/>
      <c r="U452" s="2">
        <v>36.4</v>
      </c>
      <c r="V452" s="2" t="s">
        <v>17</v>
      </c>
      <c r="W452" s="2">
        <f>VLOOKUP(V452,Tables!$M$4:$N$7,2,FALSE)</f>
        <v>1</v>
      </c>
      <c r="X452" s="2">
        <f t="shared" si="897"/>
        <v>36.4</v>
      </c>
      <c r="Y452" s="2"/>
      <c r="Z452" s="2" t="str">
        <f t="shared" si="898"/>
        <v>EC50</v>
      </c>
      <c r="AA452" s="2">
        <f>VLOOKUP(Z452,Tables!C$5:D$21,2,FALSE)</f>
        <v>5</v>
      </c>
      <c r="AB452" s="2">
        <f t="shared" si="899"/>
        <v>7.2799999999999994</v>
      </c>
      <c r="AC452" s="2" t="str">
        <f t="shared" si="900"/>
        <v>Chronic</v>
      </c>
      <c r="AD452" s="2">
        <f>VLOOKUP(AC452,Tables!C$24:D$25,2,FALSE)</f>
        <v>1</v>
      </c>
      <c r="AE452" s="2">
        <f t="shared" si="901"/>
        <v>7.2799999999999994</v>
      </c>
      <c r="AF452" s="7"/>
      <c r="AG452" s="8" t="str">
        <f t="shared" si="902"/>
        <v>Pseudokirchneriella subcapitata</v>
      </c>
      <c r="AH452" s="2" t="str">
        <f t="shared" si="903"/>
        <v>EC50</v>
      </c>
      <c r="AI452" s="2" t="str">
        <f t="shared" si="904"/>
        <v>Chronic</v>
      </c>
      <c r="AJ452" s="2"/>
      <c r="AK452" s="2">
        <f>VLOOKUP(SUM(AA452,AD452),Tables!J$5:K$10,2,FALSE)</f>
        <v>2</v>
      </c>
      <c r="AL452" s="65" t="str">
        <f t="shared" si="905"/>
        <v>Reject</v>
      </c>
      <c r="AM452" s="3"/>
      <c r="AN452" s="2"/>
      <c r="AO452" s="2"/>
      <c r="AP452" s="2"/>
      <c r="AQ452" s="2"/>
      <c r="AR452" s="2"/>
      <c r="AS452" s="2"/>
      <c r="AT452" s="2"/>
      <c r="AU452" s="2"/>
      <c r="AV452" s="66" t="s">
        <v>120</v>
      </c>
      <c r="AW452" s="2"/>
      <c r="AX452" s="2"/>
      <c r="AY452" s="2"/>
      <c r="AZ452" s="2"/>
      <c r="BA452" s="67"/>
      <c r="BB452" s="2"/>
      <c r="BC452" s="2"/>
      <c r="BD452" s="2"/>
      <c r="BE452" s="2"/>
      <c r="BF452" s="2"/>
      <c r="BG452" s="2"/>
      <c r="BH452" s="2"/>
      <c r="BI452" s="2"/>
      <c r="BJ452" s="75"/>
      <c r="BK452" s="2"/>
      <c r="BL452" s="116"/>
      <c r="BM452" s="117"/>
      <c r="BN452" s="116"/>
      <c r="BO452" s="116"/>
      <c r="BP452" s="116"/>
      <c r="BQ452" s="116"/>
      <c r="BR452" s="116"/>
      <c r="BS452" s="116"/>
      <c r="BT452" s="111"/>
      <c r="BU452" s="113"/>
      <c r="BV452" s="3"/>
      <c r="BW452" s="3"/>
      <c r="BX452" s="3"/>
      <c r="BY452" s="3"/>
      <c r="BZ452" s="3"/>
      <c r="CA452" s="3"/>
      <c r="CB452" s="3"/>
      <c r="CC452" s="3"/>
      <c r="CD452" s="3"/>
      <c r="CE452" s="3"/>
      <c r="CF452" s="3"/>
      <c r="CG452" s="3"/>
    </row>
    <row r="453" spans="1:85" ht="14.25" customHeight="1" thickTop="1" thickBot="1" x14ac:dyDescent="0.3">
      <c r="A453" s="2">
        <v>605</v>
      </c>
      <c r="B453" s="2">
        <v>50</v>
      </c>
      <c r="C453" s="2"/>
      <c r="D453" s="2"/>
      <c r="E453" s="2" t="s">
        <v>121</v>
      </c>
      <c r="F453" s="62" t="s">
        <v>609</v>
      </c>
      <c r="G453" s="2" t="s">
        <v>179</v>
      </c>
      <c r="H453" s="2" t="s">
        <v>197</v>
      </c>
      <c r="I453" s="2" t="s">
        <v>110</v>
      </c>
      <c r="J453" s="2" t="s">
        <v>111</v>
      </c>
      <c r="K453" s="2" t="s">
        <v>112</v>
      </c>
      <c r="L453" s="2"/>
      <c r="M453" s="63" t="s">
        <v>223</v>
      </c>
      <c r="N453" s="63" t="s">
        <v>253</v>
      </c>
      <c r="O453" s="64" t="s">
        <v>253</v>
      </c>
      <c r="P453" s="2" t="s">
        <v>38</v>
      </c>
      <c r="Q453" s="2">
        <v>3</v>
      </c>
      <c r="R453" s="2" t="s">
        <v>156</v>
      </c>
      <c r="S453" s="2" t="s">
        <v>47</v>
      </c>
      <c r="T453" s="2"/>
      <c r="U453" s="2">
        <v>10.5</v>
      </c>
      <c r="V453" s="2" t="s">
        <v>17</v>
      </c>
      <c r="W453" s="2">
        <f>VLOOKUP(V453,Tables!$M$4:$N$7,2,FALSE)</f>
        <v>1</v>
      </c>
      <c r="X453" s="2">
        <f t="shared" si="897"/>
        <v>10.5</v>
      </c>
      <c r="Y453" s="2"/>
      <c r="Z453" s="2" t="str">
        <f t="shared" si="898"/>
        <v>EC50</v>
      </c>
      <c r="AA453" s="2">
        <f>VLOOKUP(Z453,Tables!C$5:D$21,2,FALSE)</f>
        <v>5</v>
      </c>
      <c r="AB453" s="2">
        <f t="shared" si="899"/>
        <v>2.1</v>
      </c>
      <c r="AC453" s="2" t="str">
        <f t="shared" si="900"/>
        <v>Chronic</v>
      </c>
      <c r="AD453" s="2">
        <f>VLOOKUP(AC453,Tables!C$24:D$25,2,FALSE)</f>
        <v>1</v>
      </c>
      <c r="AE453" s="2">
        <f t="shared" si="901"/>
        <v>2.1</v>
      </c>
      <c r="AF453" s="7"/>
      <c r="AG453" s="8" t="str">
        <f t="shared" si="902"/>
        <v>Pseudokirchneriella subcapitata</v>
      </c>
      <c r="AH453" s="2" t="str">
        <f t="shared" si="903"/>
        <v>EC50</v>
      </c>
      <c r="AI453" s="2" t="str">
        <f t="shared" si="904"/>
        <v>Chronic</v>
      </c>
      <c r="AJ453" s="2"/>
      <c r="AK453" s="2">
        <f>VLOOKUP(SUM(AA453,AD453),Tables!J$5:K$10,2,FALSE)</f>
        <v>2</v>
      </c>
      <c r="AL453" s="65" t="str">
        <f t="shared" si="905"/>
        <v>Reject</v>
      </c>
      <c r="AM453" s="3"/>
      <c r="AN453" s="2"/>
      <c r="AO453" s="2"/>
      <c r="AP453" s="2"/>
      <c r="AQ453" s="2"/>
      <c r="AR453" s="2"/>
      <c r="AS453" s="2"/>
      <c r="AT453" s="3"/>
      <c r="AU453" s="2"/>
      <c r="AV453" s="66" t="s">
        <v>120</v>
      </c>
      <c r="AW453" s="2"/>
      <c r="AX453" s="2"/>
      <c r="AY453" s="2"/>
      <c r="AZ453" s="2"/>
      <c r="BA453" s="67"/>
      <c r="BB453" s="2"/>
      <c r="BC453" s="2"/>
      <c r="BD453" s="2"/>
      <c r="BE453" s="2"/>
      <c r="BF453" s="2"/>
      <c r="BG453" s="2"/>
      <c r="BH453" s="2"/>
      <c r="BI453" s="75"/>
      <c r="BJ453" s="2"/>
      <c r="BK453" s="2"/>
      <c r="BL453" s="116"/>
      <c r="BM453" s="117"/>
      <c r="BN453" s="116"/>
      <c r="BO453" s="116"/>
      <c r="BP453" s="116"/>
      <c r="BQ453" s="116"/>
      <c r="BR453" s="116"/>
      <c r="BS453" s="116"/>
      <c r="BT453" s="111"/>
      <c r="BU453" s="113"/>
      <c r="BV453" s="3"/>
      <c r="BW453" s="3"/>
      <c r="BX453" s="3"/>
      <c r="BY453" s="3"/>
      <c r="BZ453" s="3"/>
      <c r="CA453" s="3"/>
      <c r="CB453" s="3"/>
      <c r="CC453" s="3"/>
      <c r="CD453" s="3"/>
      <c r="CE453" s="3"/>
      <c r="CF453" s="3"/>
      <c r="CG453" s="3"/>
    </row>
    <row r="454" spans="1:85" ht="14.25" customHeight="1" thickTop="1" thickBot="1" x14ac:dyDescent="0.3">
      <c r="A454" s="7"/>
      <c r="B454" s="7"/>
      <c r="C454" s="7"/>
      <c r="D454" s="70"/>
      <c r="E454" s="7"/>
      <c r="F454" s="71"/>
      <c r="G454" s="7"/>
      <c r="H454" s="7"/>
      <c r="I454" s="7"/>
      <c r="J454" s="7"/>
      <c r="K454" s="7"/>
      <c r="L454" s="7"/>
      <c r="M454" s="72"/>
      <c r="N454" s="72"/>
      <c r="O454" s="7"/>
      <c r="P454" s="7"/>
      <c r="Q454" s="7"/>
      <c r="R454" s="7"/>
      <c r="S454" s="7"/>
      <c r="T454" s="73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74"/>
      <c r="AH454" s="7"/>
      <c r="AI454" s="7"/>
      <c r="AJ454" s="7"/>
      <c r="AK454" s="7"/>
      <c r="AL454" s="7"/>
      <c r="AM454" s="7"/>
      <c r="AN454" s="7"/>
      <c r="AO454" s="7"/>
      <c r="AP454" s="7"/>
      <c r="AQ454" s="7"/>
      <c r="AR454" s="7"/>
      <c r="AS454" s="7"/>
      <c r="AT454" s="7"/>
      <c r="AU454" s="7"/>
      <c r="AV454" s="72"/>
      <c r="AW454" s="75"/>
      <c r="AX454" s="75"/>
      <c r="AY454" s="75"/>
      <c r="AZ454" s="76"/>
      <c r="BA454" s="77"/>
      <c r="BB454" s="7"/>
      <c r="BC454" s="7"/>
      <c r="BD454" s="7"/>
      <c r="BE454" s="7"/>
      <c r="BF454" s="7"/>
      <c r="BG454" s="7"/>
      <c r="BH454" s="7"/>
      <c r="BI454" s="2"/>
      <c r="BJ454" s="75"/>
      <c r="BK454" s="2"/>
      <c r="BL454" s="116"/>
      <c r="BM454" s="117"/>
      <c r="BN454" s="116"/>
      <c r="BO454" s="116"/>
      <c r="BP454" s="116"/>
      <c r="BQ454" s="116"/>
      <c r="BR454" s="116"/>
      <c r="BS454" s="116"/>
      <c r="BT454" s="111"/>
      <c r="BU454" s="113"/>
      <c r="BV454" s="3"/>
      <c r="BW454" s="3"/>
      <c r="BX454" s="3"/>
      <c r="BY454" s="3"/>
      <c r="BZ454" s="3"/>
      <c r="CA454" s="3"/>
      <c r="CB454" s="3"/>
      <c r="CC454" s="3"/>
      <c r="CD454" s="3"/>
      <c r="CE454" s="3"/>
      <c r="CF454" s="3"/>
      <c r="CG454" s="3"/>
    </row>
    <row r="455" spans="1:85" ht="14.25" customHeight="1" thickTop="1" thickBot="1" x14ac:dyDescent="0.3">
      <c r="A455" s="2">
        <v>667</v>
      </c>
      <c r="B455" s="2">
        <v>1195</v>
      </c>
      <c r="C455" s="2"/>
      <c r="D455" s="78" t="s">
        <v>147</v>
      </c>
      <c r="E455" s="2" t="s">
        <v>106</v>
      </c>
      <c r="F455" s="62" t="s">
        <v>610</v>
      </c>
      <c r="G455" s="2" t="s">
        <v>149</v>
      </c>
      <c r="H455" s="2" t="s">
        <v>150</v>
      </c>
      <c r="I455" s="2" t="s">
        <v>151</v>
      </c>
      <c r="J455" s="2" t="s">
        <v>152</v>
      </c>
      <c r="K455" s="2" t="s">
        <v>112</v>
      </c>
      <c r="L455" s="2"/>
      <c r="M455" s="82" t="s">
        <v>153</v>
      </c>
      <c r="N455" s="82" t="s">
        <v>154</v>
      </c>
      <c r="O455" s="83" t="s">
        <v>155</v>
      </c>
      <c r="P455" s="84" t="s">
        <v>37</v>
      </c>
      <c r="Q455" s="84">
        <v>0.42</v>
      </c>
      <c r="R455" s="84" t="s">
        <v>156</v>
      </c>
      <c r="S455" s="84" t="s">
        <v>48</v>
      </c>
      <c r="T455" s="2"/>
      <c r="U455" s="84">
        <v>1.5</v>
      </c>
      <c r="V455" s="84" t="s">
        <v>17</v>
      </c>
      <c r="W455" s="84">
        <f>VLOOKUP(V455,Tables!$M$4:$N$7,2,FALSE)</f>
        <v>1</v>
      </c>
      <c r="X455" s="84">
        <f t="shared" ref="X455:X457" si="908">U455*W455</f>
        <v>1.5</v>
      </c>
      <c r="Y455" s="84"/>
      <c r="Z455" s="84" t="str">
        <f t="shared" ref="Z455:Z457" si="909">P455</f>
        <v>EC25</v>
      </c>
      <c r="AA455" s="84">
        <f>VLOOKUP(Z455,Tables!C$5:D$21,2,FALSE)</f>
        <v>2.5</v>
      </c>
      <c r="AB455" s="84">
        <f t="shared" ref="AB455:AB457" si="910">X455/AA455</f>
        <v>0.6</v>
      </c>
      <c r="AC455" s="84" t="str">
        <f t="shared" ref="AC455:AC457" si="911">S455</f>
        <v>Acute</v>
      </c>
      <c r="AD455" s="84">
        <f>VLOOKUP(AC455,Tables!C$24:D$25,2,FALSE)</f>
        <v>2</v>
      </c>
      <c r="AE455" s="84">
        <f t="shared" ref="AE455:AE457" si="912">AB455/AD455</f>
        <v>0.3</v>
      </c>
      <c r="AF455" s="7"/>
      <c r="AG455" s="85" t="str">
        <f t="shared" ref="AG455:AG457" si="913">F455</f>
        <v>Seriatopora hystrix</v>
      </c>
      <c r="AH455" s="84" t="str">
        <f t="shared" ref="AH455:AH457" si="914">P455</f>
        <v>EC25</v>
      </c>
      <c r="AI455" s="84" t="str">
        <f t="shared" ref="AI455:AI457" si="915">S455</f>
        <v>Acute</v>
      </c>
      <c r="AJ455" s="84"/>
      <c r="AK455" s="84">
        <f>VLOOKUP(SUM(AA455,AD455),Tables!J$5:K$10,2,FALSE)</f>
        <v>4</v>
      </c>
      <c r="AL455" s="86" t="str">
        <f t="shared" ref="AL455:AL457" si="916">IF(AK455=MIN($AK$455:$AK$457),"YES!!!","Reject")</f>
        <v>Reject</v>
      </c>
      <c r="AM455" s="86"/>
      <c r="AN455" s="84"/>
      <c r="AO455" s="84"/>
      <c r="AP455" s="84"/>
      <c r="AQ455" s="84"/>
      <c r="AR455" s="84"/>
      <c r="AS455" s="84"/>
      <c r="AT455" s="86"/>
      <c r="AU455" s="86"/>
      <c r="AV455" s="66" t="s">
        <v>120</v>
      </c>
      <c r="AW455" s="2"/>
      <c r="AX455" s="2"/>
      <c r="AY455" s="2"/>
      <c r="AZ455" s="84"/>
      <c r="BA455" s="87"/>
      <c r="BB455" s="84"/>
      <c r="BC455" s="84"/>
      <c r="BD455" s="84"/>
      <c r="BE455" s="84"/>
      <c r="BF455" s="84"/>
      <c r="BG455" s="84"/>
      <c r="BH455" s="84"/>
      <c r="BI455" s="75"/>
      <c r="BJ455" s="2"/>
      <c r="BK455" s="2"/>
      <c r="BL455" s="111"/>
      <c r="BM455" s="115"/>
      <c r="BN455" s="111"/>
      <c r="BO455" s="111"/>
      <c r="BP455" s="111"/>
      <c r="BQ455" s="111"/>
      <c r="BR455" s="111"/>
      <c r="BS455" s="111"/>
      <c r="BT455" s="111"/>
      <c r="BU455" s="113"/>
      <c r="BV455" s="3"/>
      <c r="BW455" s="3"/>
      <c r="BX455" s="3"/>
      <c r="BY455" s="3"/>
      <c r="BZ455" s="3"/>
      <c r="CA455" s="3"/>
      <c r="CB455" s="3"/>
      <c r="CC455" s="3"/>
      <c r="CD455" s="3"/>
      <c r="CE455" s="3"/>
      <c r="CF455" s="3"/>
      <c r="CG455" s="3"/>
    </row>
    <row r="456" spans="1:85" ht="14.25" customHeight="1" thickTop="1" thickBot="1" x14ac:dyDescent="0.3">
      <c r="A456" s="2">
        <v>667</v>
      </c>
      <c r="B456" s="2">
        <v>1196</v>
      </c>
      <c r="C456" s="2"/>
      <c r="D456" s="79"/>
      <c r="E456" s="2" t="s">
        <v>106</v>
      </c>
      <c r="F456" s="62" t="s">
        <v>610</v>
      </c>
      <c r="G456" s="2" t="s">
        <v>149</v>
      </c>
      <c r="H456" s="2" t="s">
        <v>150</v>
      </c>
      <c r="I456" s="2" t="s">
        <v>151</v>
      </c>
      <c r="J456" s="2" t="s">
        <v>152</v>
      </c>
      <c r="K456" s="2" t="s">
        <v>112</v>
      </c>
      <c r="L456" s="2"/>
      <c r="M456" s="82" t="s">
        <v>153</v>
      </c>
      <c r="N456" s="82" t="s">
        <v>154</v>
      </c>
      <c r="O456" s="83" t="s">
        <v>155</v>
      </c>
      <c r="P456" s="84" t="s">
        <v>38</v>
      </c>
      <c r="Q456" s="84">
        <v>0.42</v>
      </c>
      <c r="R456" s="84" t="s">
        <v>156</v>
      </c>
      <c r="S456" s="84" t="s">
        <v>48</v>
      </c>
      <c r="T456" s="2"/>
      <c r="U456" s="84">
        <v>3.7</v>
      </c>
      <c r="V456" s="84" t="s">
        <v>17</v>
      </c>
      <c r="W456" s="84">
        <f>VLOOKUP(V456,Tables!$M$4:$N$7,2,FALSE)</f>
        <v>1</v>
      </c>
      <c r="X456" s="84">
        <f t="shared" si="908"/>
        <v>3.7</v>
      </c>
      <c r="Y456" s="84"/>
      <c r="Z456" s="84" t="str">
        <f t="shared" si="909"/>
        <v>EC50</v>
      </c>
      <c r="AA456" s="84">
        <f>VLOOKUP(Z456,Tables!C$5:D$21,2,FALSE)</f>
        <v>5</v>
      </c>
      <c r="AB456" s="84">
        <f t="shared" si="910"/>
        <v>0.74</v>
      </c>
      <c r="AC456" s="84" t="str">
        <f t="shared" si="911"/>
        <v>Acute</v>
      </c>
      <c r="AD456" s="84">
        <f>VLOOKUP(AC456,Tables!C$24:D$25,2,FALSE)</f>
        <v>2</v>
      </c>
      <c r="AE456" s="84">
        <f t="shared" si="912"/>
        <v>0.37</v>
      </c>
      <c r="AF456" s="7"/>
      <c r="AG456" s="85" t="str">
        <f t="shared" si="913"/>
        <v>Seriatopora hystrix</v>
      </c>
      <c r="AH456" s="84" t="str">
        <f t="shared" si="914"/>
        <v>EC50</v>
      </c>
      <c r="AI456" s="84" t="str">
        <f t="shared" si="915"/>
        <v>Acute</v>
      </c>
      <c r="AJ456" s="84"/>
      <c r="AK456" s="84">
        <f>VLOOKUP(SUM(AA456,AD456),Tables!J$5:K$10,2,FALSE)</f>
        <v>4</v>
      </c>
      <c r="AL456" s="86" t="str">
        <f t="shared" si="916"/>
        <v>Reject</v>
      </c>
      <c r="AM456" s="86"/>
      <c r="AN456" s="84"/>
      <c r="AO456" s="84"/>
      <c r="AP456" s="84"/>
      <c r="AQ456" s="84"/>
      <c r="AR456" s="84"/>
      <c r="AS456" s="84"/>
      <c r="AT456" s="84"/>
      <c r="AU456" s="84"/>
      <c r="AV456" s="66" t="s">
        <v>120</v>
      </c>
      <c r="AW456" s="2"/>
      <c r="AX456" s="2"/>
      <c r="AY456" s="2"/>
      <c r="AZ456" s="84"/>
      <c r="BA456" s="87"/>
      <c r="BB456" s="84"/>
      <c r="BC456" s="84"/>
      <c r="BD456" s="84"/>
      <c r="BE456" s="84"/>
      <c r="BF456" s="84"/>
      <c r="BG456" s="84"/>
      <c r="BH456" s="84"/>
      <c r="BI456" s="2"/>
      <c r="BJ456" s="2"/>
      <c r="BK456" s="2"/>
      <c r="BL456" s="111"/>
      <c r="BM456" s="115"/>
      <c r="BN456" s="111"/>
      <c r="BO456" s="111"/>
      <c r="BP456" s="111"/>
      <c r="BQ456" s="111"/>
      <c r="BR456" s="111"/>
      <c r="BS456" s="111"/>
      <c r="BT456" s="111"/>
      <c r="BU456" s="113"/>
      <c r="BV456" s="3"/>
      <c r="BW456" s="3"/>
      <c r="BX456" s="3"/>
      <c r="BY456" s="3"/>
      <c r="BZ456" s="3"/>
      <c r="CA456" s="3"/>
      <c r="CB456" s="3"/>
      <c r="CC456" s="3"/>
      <c r="CD456" s="3"/>
      <c r="CE456" s="3"/>
      <c r="CF456" s="3"/>
      <c r="CG456" s="3"/>
    </row>
    <row r="457" spans="1:85" ht="14.25" customHeight="1" thickTop="1" thickBot="1" x14ac:dyDescent="0.3">
      <c r="A457" s="2">
        <v>667</v>
      </c>
      <c r="B457" s="2">
        <v>1198</v>
      </c>
      <c r="C457" s="2"/>
      <c r="D457" s="81"/>
      <c r="E457" s="2" t="s">
        <v>106</v>
      </c>
      <c r="F457" s="62" t="s">
        <v>610</v>
      </c>
      <c r="G457" s="2" t="s">
        <v>149</v>
      </c>
      <c r="H457" s="2" t="s">
        <v>150</v>
      </c>
      <c r="I457" s="2" t="s">
        <v>151</v>
      </c>
      <c r="J457" s="2" t="s">
        <v>152</v>
      </c>
      <c r="K457" s="2" t="s">
        <v>112</v>
      </c>
      <c r="L457" s="2"/>
      <c r="M457" s="82" t="s">
        <v>153</v>
      </c>
      <c r="N457" s="82" t="s">
        <v>154</v>
      </c>
      <c r="O457" s="83" t="s">
        <v>155</v>
      </c>
      <c r="P457" s="84" t="s">
        <v>27</v>
      </c>
      <c r="Q457" s="84">
        <v>0.42</v>
      </c>
      <c r="R457" s="84" t="s">
        <v>156</v>
      </c>
      <c r="S457" s="84" t="s">
        <v>48</v>
      </c>
      <c r="T457" s="2"/>
      <c r="U457" s="84">
        <v>0.3</v>
      </c>
      <c r="V457" s="84" t="s">
        <v>17</v>
      </c>
      <c r="W457" s="84">
        <f>VLOOKUP(V457,Tables!$M$4:$N$7,2,FALSE)</f>
        <v>1</v>
      </c>
      <c r="X457" s="84">
        <f t="shared" si="908"/>
        <v>0.3</v>
      </c>
      <c r="Y457" s="84"/>
      <c r="Z457" s="84" t="str">
        <f t="shared" si="909"/>
        <v>NOEC</v>
      </c>
      <c r="AA457" s="84">
        <f>VLOOKUP(Z457,Tables!C$5:D$21,2,FALSE)</f>
        <v>1</v>
      </c>
      <c r="AB457" s="84">
        <f t="shared" si="910"/>
        <v>0.3</v>
      </c>
      <c r="AC457" s="84" t="str">
        <f t="shared" si="911"/>
        <v>Acute</v>
      </c>
      <c r="AD457" s="84">
        <f>VLOOKUP(AC457,Tables!C$24:D$25,2,FALSE)</f>
        <v>2</v>
      </c>
      <c r="AE457" s="84">
        <f t="shared" si="912"/>
        <v>0.15</v>
      </c>
      <c r="AF457" s="7"/>
      <c r="AG457" s="85" t="str">
        <f t="shared" si="913"/>
        <v>Seriatopora hystrix</v>
      </c>
      <c r="AH457" s="84" t="str">
        <f t="shared" si="914"/>
        <v>NOEC</v>
      </c>
      <c r="AI457" s="84" t="str">
        <f t="shared" si="915"/>
        <v>Acute</v>
      </c>
      <c r="AJ457" s="84"/>
      <c r="AK457" s="84">
        <f>VLOOKUP(SUM(AA457,AD457),Tables!J$5:K$10,2,FALSE)</f>
        <v>3</v>
      </c>
      <c r="AL457" s="86" t="str">
        <f t="shared" si="916"/>
        <v>YES!!!</v>
      </c>
      <c r="AM457" s="86" t="str">
        <f>O457</f>
        <v>Fluorescence</v>
      </c>
      <c r="AN457" s="84" t="s">
        <v>118</v>
      </c>
      <c r="AO457" s="84" t="str">
        <f>CONCATENATE(Q457," ",R457)</f>
        <v>0.42 Day</v>
      </c>
      <c r="AP457" s="84" t="s">
        <v>119</v>
      </c>
      <c r="AQ457" s="84"/>
      <c r="AR457" s="84">
        <f>AE457</f>
        <v>0.15</v>
      </c>
      <c r="AS457" s="84">
        <f>GEOMEAN(AR457)</f>
        <v>0.15</v>
      </c>
      <c r="AT457" s="86">
        <f t="shared" ref="AT457:AU457" si="917">MIN(AS457)</f>
        <v>0.15</v>
      </c>
      <c r="AU457" s="86">
        <f t="shared" si="917"/>
        <v>0.15</v>
      </c>
      <c r="AV457" s="66" t="s">
        <v>120</v>
      </c>
      <c r="AW457" s="2"/>
      <c r="AX457" s="2"/>
      <c r="AY457" s="2"/>
      <c r="AZ457" s="84" t="str">
        <f>I457</f>
        <v>Coral</v>
      </c>
      <c r="BA457" s="87" t="str">
        <f t="shared" ref="BA457:BC457" si="918">F457</f>
        <v>Seriatopora hystrix</v>
      </c>
      <c r="BB457" s="84" t="str">
        <f t="shared" si="918"/>
        <v>Cnidaria</v>
      </c>
      <c r="BC457" s="84" t="str">
        <f t="shared" si="918"/>
        <v>Anthozoa</v>
      </c>
      <c r="BD457" s="84" t="str">
        <f>J457</f>
        <v>Heterotroph</v>
      </c>
      <c r="BE457" s="84">
        <f>AK457</f>
        <v>3</v>
      </c>
      <c r="BF457" s="84">
        <f>AU457</f>
        <v>0.15</v>
      </c>
      <c r="BG457" s="84"/>
      <c r="BH457" s="84"/>
      <c r="BI457" s="75"/>
      <c r="BJ457" s="2"/>
      <c r="BK457" s="2"/>
      <c r="BL457" s="111"/>
      <c r="BM457" s="115"/>
      <c r="BN457" s="111"/>
      <c r="BO457" s="111"/>
      <c r="BP457" s="111"/>
      <c r="BQ457" s="111"/>
      <c r="BR457" s="111"/>
      <c r="BS457" s="111"/>
      <c r="BT457" s="111"/>
      <c r="BU457" s="113"/>
      <c r="BV457" s="3"/>
      <c r="BW457" s="3"/>
      <c r="BX457" s="3"/>
      <c r="BY457" s="3"/>
      <c r="BZ457" s="3"/>
      <c r="CA457" s="3"/>
      <c r="CB457" s="3"/>
      <c r="CC457" s="3"/>
      <c r="CD457" s="3"/>
      <c r="CE457" s="3"/>
      <c r="CF457" s="3"/>
      <c r="CG457" s="3"/>
    </row>
    <row r="458" spans="1:85" ht="14.25" customHeight="1" thickTop="1" thickBot="1" x14ac:dyDescent="0.3">
      <c r="A458" s="7"/>
      <c r="B458" s="7"/>
      <c r="C458" s="7"/>
      <c r="D458" s="70"/>
      <c r="E458" s="7"/>
      <c r="F458" s="71"/>
      <c r="G458" s="7"/>
      <c r="H458" s="7"/>
      <c r="I458" s="7"/>
      <c r="J458" s="7"/>
      <c r="K458" s="7"/>
      <c r="L458" s="7"/>
      <c r="M458" s="72"/>
      <c r="N458" s="72"/>
      <c r="O458" s="7"/>
      <c r="P458" s="7"/>
      <c r="Q458" s="7"/>
      <c r="R458" s="7"/>
      <c r="S458" s="7"/>
      <c r="T458" s="73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  <c r="AG458" s="74"/>
      <c r="AH458" s="7"/>
      <c r="AI458" s="7"/>
      <c r="AJ458" s="7"/>
      <c r="AK458" s="7"/>
      <c r="AL458" s="7"/>
      <c r="AM458" s="7"/>
      <c r="AN458" s="7"/>
      <c r="AO458" s="7"/>
      <c r="AP458" s="7"/>
      <c r="AQ458" s="7"/>
      <c r="AR458" s="7"/>
      <c r="AS458" s="7"/>
      <c r="AT458" s="7"/>
      <c r="AU458" s="7"/>
      <c r="AV458" s="72"/>
      <c r="AW458" s="75"/>
      <c r="AX458" s="75"/>
      <c r="AY458" s="75"/>
      <c r="AZ458" s="76"/>
      <c r="BA458" s="77"/>
      <c r="BB458" s="7"/>
      <c r="BC458" s="7"/>
      <c r="BD458" s="7"/>
      <c r="BE458" s="7"/>
      <c r="BF458" s="7"/>
      <c r="BG458" s="7"/>
      <c r="BH458" s="7"/>
      <c r="BI458" s="2"/>
      <c r="BJ458" s="2"/>
      <c r="BK458" s="2"/>
      <c r="BL458" s="111"/>
      <c r="BM458" s="115"/>
      <c r="BN458" s="111"/>
      <c r="BO458" s="111"/>
      <c r="BP458" s="111"/>
      <c r="BQ458" s="111"/>
      <c r="BR458" s="111"/>
      <c r="BS458" s="111"/>
      <c r="BT458" s="111"/>
      <c r="BU458" s="113"/>
      <c r="BV458" s="3"/>
      <c r="BW458" s="3"/>
      <c r="BX458" s="3"/>
      <c r="BY458" s="3"/>
      <c r="BZ458" s="3"/>
      <c r="CA458" s="3"/>
      <c r="CB458" s="3"/>
      <c r="CC458" s="3"/>
      <c r="CD458" s="3"/>
      <c r="CE458" s="3"/>
      <c r="CF458" s="3"/>
      <c r="CG458" s="3"/>
    </row>
    <row r="459" spans="1:85" ht="14.25" customHeight="1" thickTop="1" thickBot="1" x14ac:dyDescent="0.3">
      <c r="A459" s="2" t="s">
        <v>199</v>
      </c>
      <c r="B459" s="2">
        <v>200888</v>
      </c>
      <c r="C459" s="2"/>
      <c r="D459" s="2"/>
      <c r="E459" s="2" t="s">
        <v>121</v>
      </c>
      <c r="F459" s="62" t="s">
        <v>378</v>
      </c>
      <c r="G459" s="2" t="s">
        <v>201</v>
      </c>
      <c r="H459" s="2" t="s">
        <v>231</v>
      </c>
      <c r="I459" s="2" t="s">
        <v>203</v>
      </c>
      <c r="J459" s="2" t="s">
        <v>152</v>
      </c>
      <c r="K459" s="2" t="s">
        <v>112</v>
      </c>
      <c r="L459" s="2"/>
      <c r="M459" s="63" t="s">
        <v>392</v>
      </c>
      <c r="N459" s="63" t="s">
        <v>392</v>
      </c>
      <c r="O459" s="64" t="s">
        <v>387</v>
      </c>
      <c r="P459" s="2" t="s">
        <v>38</v>
      </c>
      <c r="Q459" s="2">
        <v>48</v>
      </c>
      <c r="R459" s="2" t="s">
        <v>116</v>
      </c>
      <c r="S459" s="2" t="s">
        <v>48</v>
      </c>
      <c r="T459" s="2"/>
      <c r="U459" s="2">
        <v>2000</v>
      </c>
      <c r="V459" s="2" t="s">
        <v>17</v>
      </c>
      <c r="W459" s="2">
        <f>VLOOKUP(V459,Tables!$M$4:$N$7,2,FALSE)</f>
        <v>1</v>
      </c>
      <c r="X459" s="2">
        <f t="shared" ref="X459:X460" si="919">U459*W459</f>
        <v>2000</v>
      </c>
      <c r="Y459" s="2"/>
      <c r="Z459" s="2" t="str">
        <f t="shared" ref="Z459:Z460" si="920">P459</f>
        <v>EC50</v>
      </c>
      <c r="AA459" s="2">
        <f>VLOOKUP(Z459,Tables!C$5:D$21,2,FALSE)</f>
        <v>5</v>
      </c>
      <c r="AB459" s="2">
        <f t="shared" ref="AB459:AB460" si="921">X459/AA459</f>
        <v>400</v>
      </c>
      <c r="AC459" s="2" t="str">
        <f t="shared" ref="AC459:AC460" si="922">S459</f>
        <v>Acute</v>
      </c>
      <c r="AD459" s="2">
        <f>VLOOKUP(AC459,Tables!C$24:D$25,2,FALSE)</f>
        <v>2</v>
      </c>
      <c r="AE459" s="2">
        <f t="shared" ref="AE459:AE460" si="923">AB459/AD459</f>
        <v>200</v>
      </c>
      <c r="AF459" s="7"/>
      <c r="AG459" s="8" t="str">
        <f t="shared" ref="AG459:AG460" si="924">F459</f>
        <v>Simocephalus serrulatus</v>
      </c>
      <c r="AH459" s="2" t="str">
        <f t="shared" ref="AH459:AH460" si="925">P459</f>
        <v>EC50</v>
      </c>
      <c r="AI459" s="2" t="str">
        <f t="shared" ref="AI459:AI460" si="926">S459</f>
        <v>Acute</v>
      </c>
      <c r="AJ459" s="2"/>
      <c r="AK459" s="2">
        <f>VLOOKUP(SUM(AA459,AD459),Tables!J$5:K$10,2,FALSE)</f>
        <v>4</v>
      </c>
      <c r="AL459" s="65" t="str">
        <f t="shared" ref="AL459:AL460" si="927">IF(AK459=MIN($AK$459:$AK$460),"YES!!!","Reject")</f>
        <v>YES!!!</v>
      </c>
      <c r="AM459" s="3" t="str">
        <f t="shared" ref="AM459:AM460" si="928">O459</f>
        <v>Immobilisation</v>
      </c>
      <c r="AN459" s="2" t="s">
        <v>118</v>
      </c>
      <c r="AO459" s="2" t="str">
        <f t="shared" ref="AO459:AO460" si="929">CONCATENATE(Q459," ",R459)</f>
        <v>48 Hour</v>
      </c>
      <c r="AP459" s="2" t="s">
        <v>119</v>
      </c>
      <c r="AQ459" s="2"/>
      <c r="AR459" s="2">
        <f t="shared" ref="AR459:AR460" si="930">AE459</f>
        <v>200</v>
      </c>
      <c r="AS459" s="2">
        <f>GEOMEAN(AR459:AR460)</f>
        <v>200</v>
      </c>
      <c r="AT459" s="3">
        <f t="shared" ref="AT459:AU459" si="931">MIN(AS459)</f>
        <v>200</v>
      </c>
      <c r="AU459" s="3">
        <f t="shared" si="931"/>
        <v>200</v>
      </c>
      <c r="AV459" s="66" t="s">
        <v>120</v>
      </c>
      <c r="AW459" s="2"/>
      <c r="AX459" s="2"/>
      <c r="AY459" s="2"/>
      <c r="AZ459" s="2" t="str">
        <f>I459</f>
        <v>Macroinvertebrate</v>
      </c>
      <c r="BA459" s="67" t="str">
        <f t="shared" ref="BA459:BC459" si="932">F459</f>
        <v>Simocephalus serrulatus</v>
      </c>
      <c r="BB459" s="2" t="str">
        <f t="shared" si="932"/>
        <v>Arthropoda</v>
      </c>
      <c r="BC459" s="2" t="str">
        <f t="shared" si="932"/>
        <v>Branchiopoda</v>
      </c>
      <c r="BD459" s="2" t="str">
        <f>J459</f>
        <v>Heterotroph</v>
      </c>
      <c r="BE459" s="2">
        <f>AK459</f>
        <v>4</v>
      </c>
      <c r="BF459" s="2">
        <f>AU459</f>
        <v>200</v>
      </c>
      <c r="BG459" s="66" t="s">
        <v>120</v>
      </c>
      <c r="BH459" s="66" t="s">
        <v>120</v>
      </c>
      <c r="BI459" s="2"/>
      <c r="BJ459" s="75"/>
      <c r="BK459" s="2"/>
      <c r="BL459" s="111"/>
      <c r="BM459" s="115"/>
      <c r="BN459" s="111"/>
      <c r="BO459" s="111"/>
      <c r="BP459" s="111"/>
      <c r="BQ459" s="111"/>
      <c r="BR459" s="111"/>
      <c r="BS459" s="111"/>
      <c r="BT459" s="111"/>
      <c r="BU459" s="113"/>
      <c r="BV459" s="3"/>
      <c r="BW459" s="3"/>
      <c r="BX459" s="3"/>
      <c r="BY459" s="3"/>
      <c r="BZ459" s="3"/>
      <c r="CA459" s="3"/>
      <c r="CB459" s="3"/>
      <c r="CC459" s="3"/>
      <c r="CD459" s="3"/>
      <c r="CE459" s="3"/>
      <c r="CF459" s="3"/>
      <c r="CG459" s="3"/>
    </row>
    <row r="460" spans="1:85" ht="14.25" customHeight="1" thickTop="1" thickBot="1" x14ac:dyDescent="0.3">
      <c r="A460" s="2" t="s">
        <v>199</v>
      </c>
      <c r="B460" s="2">
        <v>200666</v>
      </c>
      <c r="C460" s="2"/>
      <c r="D460" s="2"/>
      <c r="E460" s="2" t="s">
        <v>121</v>
      </c>
      <c r="F460" s="62" t="s">
        <v>378</v>
      </c>
      <c r="G460" s="2" t="s">
        <v>201</v>
      </c>
      <c r="H460" s="2" t="s">
        <v>231</v>
      </c>
      <c r="I460" s="2" t="s">
        <v>203</v>
      </c>
      <c r="J460" s="2" t="s">
        <v>152</v>
      </c>
      <c r="K460" s="2" t="s">
        <v>112</v>
      </c>
      <c r="L460" s="2"/>
      <c r="M460" s="63" t="s">
        <v>392</v>
      </c>
      <c r="N460" s="63" t="s">
        <v>392</v>
      </c>
      <c r="O460" s="64" t="s">
        <v>387</v>
      </c>
      <c r="P460" s="2" t="s">
        <v>38</v>
      </c>
      <c r="Q460" s="2">
        <v>48</v>
      </c>
      <c r="R460" s="2" t="s">
        <v>116</v>
      </c>
      <c r="S460" s="2" t="s">
        <v>48</v>
      </c>
      <c r="T460" s="2"/>
      <c r="U460" s="2">
        <v>2000</v>
      </c>
      <c r="V460" s="2" t="s">
        <v>17</v>
      </c>
      <c r="W460" s="2">
        <f>VLOOKUP(V460,Tables!$M$4:$N$7,2,FALSE)</f>
        <v>1</v>
      </c>
      <c r="X460" s="2">
        <f t="shared" si="919"/>
        <v>2000</v>
      </c>
      <c r="Y460" s="2"/>
      <c r="Z460" s="2" t="str">
        <f t="shared" si="920"/>
        <v>EC50</v>
      </c>
      <c r="AA460" s="2">
        <f>VLOOKUP(Z460,Tables!C$5:D$21,2,FALSE)</f>
        <v>5</v>
      </c>
      <c r="AB460" s="2">
        <f t="shared" si="921"/>
        <v>400</v>
      </c>
      <c r="AC460" s="2" t="str">
        <f t="shared" si="922"/>
        <v>Acute</v>
      </c>
      <c r="AD460" s="2">
        <f>VLOOKUP(AC460,Tables!C$24:D$25,2,FALSE)</f>
        <v>2</v>
      </c>
      <c r="AE460" s="2">
        <f t="shared" si="923"/>
        <v>200</v>
      </c>
      <c r="AF460" s="7"/>
      <c r="AG460" s="8" t="str">
        <f t="shared" si="924"/>
        <v>Simocephalus serrulatus</v>
      </c>
      <c r="AH460" s="2" t="str">
        <f t="shared" si="925"/>
        <v>EC50</v>
      </c>
      <c r="AI460" s="2" t="str">
        <f t="shared" si="926"/>
        <v>Acute</v>
      </c>
      <c r="AJ460" s="2"/>
      <c r="AK460" s="2">
        <f>VLOOKUP(SUM(AA460,AD460),Tables!J$5:K$10,2,FALSE)</f>
        <v>4</v>
      </c>
      <c r="AL460" s="65" t="str">
        <f t="shared" si="927"/>
        <v>YES!!!</v>
      </c>
      <c r="AM460" s="3" t="str">
        <f t="shared" si="928"/>
        <v>Immobilisation</v>
      </c>
      <c r="AN460" s="2" t="s">
        <v>118</v>
      </c>
      <c r="AO460" s="2" t="str">
        <f t="shared" si="929"/>
        <v>48 Hour</v>
      </c>
      <c r="AP460" s="2" t="s">
        <v>119</v>
      </c>
      <c r="AQ460" s="2"/>
      <c r="AR460" s="2">
        <f t="shared" si="930"/>
        <v>200</v>
      </c>
      <c r="AS460" s="2"/>
      <c r="AT460" s="2"/>
      <c r="AU460" s="2"/>
      <c r="AV460" s="66" t="s">
        <v>120</v>
      </c>
      <c r="AW460" s="2"/>
      <c r="AX460" s="2"/>
      <c r="AY460" s="2"/>
      <c r="AZ460" s="2"/>
      <c r="BA460" s="67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111"/>
      <c r="BM460" s="115"/>
      <c r="BN460" s="111"/>
      <c r="BO460" s="111"/>
      <c r="BP460" s="111"/>
      <c r="BQ460" s="111"/>
      <c r="BR460" s="111"/>
      <c r="BS460" s="111"/>
      <c r="BT460" s="111"/>
      <c r="BU460" s="113"/>
      <c r="BV460" s="3"/>
      <c r="BW460" s="3"/>
      <c r="BX460" s="3"/>
      <c r="BY460" s="3"/>
      <c r="BZ460" s="3"/>
      <c r="CA460" s="3"/>
      <c r="CB460" s="3"/>
      <c r="CC460" s="3"/>
      <c r="CD460" s="3"/>
      <c r="CE460" s="3"/>
      <c r="CF460" s="3"/>
      <c r="CG460" s="3"/>
    </row>
    <row r="461" spans="1:85" ht="14.25" customHeight="1" thickTop="1" thickBot="1" x14ac:dyDescent="0.3">
      <c r="A461" s="7"/>
      <c r="B461" s="7"/>
      <c r="C461" s="7"/>
      <c r="D461" s="70"/>
      <c r="E461" s="7"/>
      <c r="F461" s="71"/>
      <c r="G461" s="7"/>
      <c r="H461" s="7"/>
      <c r="I461" s="7"/>
      <c r="J461" s="7"/>
      <c r="K461" s="7"/>
      <c r="L461" s="7"/>
      <c r="M461" s="72"/>
      <c r="N461" s="72"/>
      <c r="O461" s="7"/>
      <c r="P461" s="7"/>
      <c r="Q461" s="7"/>
      <c r="R461" s="7"/>
      <c r="S461" s="7"/>
      <c r="T461" s="73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74"/>
      <c r="AH461" s="7"/>
      <c r="AI461" s="7"/>
      <c r="AJ461" s="7"/>
      <c r="AK461" s="7"/>
      <c r="AL461" s="7"/>
      <c r="AM461" s="7"/>
      <c r="AN461" s="7"/>
      <c r="AO461" s="7"/>
      <c r="AP461" s="7"/>
      <c r="AQ461" s="7"/>
      <c r="AR461" s="7"/>
      <c r="AS461" s="7"/>
      <c r="AT461" s="7"/>
      <c r="AU461" s="7"/>
      <c r="AV461" s="72"/>
      <c r="AW461" s="75"/>
      <c r="AX461" s="75"/>
      <c r="AY461" s="75"/>
      <c r="AZ461" s="76"/>
      <c r="BA461" s="77"/>
      <c r="BB461" s="7"/>
      <c r="BC461" s="7"/>
      <c r="BD461" s="7"/>
      <c r="BE461" s="7"/>
      <c r="BF461" s="7"/>
      <c r="BG461" s="7"/>
      <c r="BH461" s="7"/>
      <c r="BI461" s="2"/>
      <c r="BJ461" s="75"/>
      <c r="BK461" s="2"/>
      <c r="BL461" s="111"/>
      <c r="BM461" s="115"/>
      <c r="BN461" s="111"/>
      <c r="BO461" s="111"/>
      <c r="BP461" s="111"/>
      <c r="BQ461" s="111"/>
      <c r="BR461" s="111"/>
      <c r="BS461" s="111"/>
      <c r="BT461" s="111"/>
      <c r="BU461" s="113"/>
      <c r="BV461" s="3"/>
      <c r="BW461" s="3"/>
      <c r="BX461" s="3"/>
      <c r="BY461" s="3"/>
      <c r="BZ461" s="3"/>
      <c r="CA461" s="3"/>
      <c r="CB461" s="3"/>
      <c r="CC461" s="3"/>
      <c r="CD461" s="3"/>
      <c r="CE461" s="3"/>
      <c r="CF461" s="3"/>
      <c r="CG461" s="3"/>
    </row>
    <row r="462" spans="1:85" ht="14.25" customHeight="1" thickTop="1" thickBot="1" x14ac:dyDescent="0.3">
      <c r="A462" s="2" t="s">
        <v>187</v>
      </c>
      <c r="B462" s="2" t="s">
        <v>611</v>
      </c>
      <c r="C462" s="2"/>
      <c r="D462" s="2"/>
      <c r="E462" s="2" t="s">
        <v>106</v>
      </c>
      <c r="F462" s="62" t="s">
        <v>254</v>
      </c>
      <c r="G462" s="2" t="s">
        <v>108</v>
      </c>
      <c r="H462" s="2" t="s">
        <v>136</v>
      </c>
      <c r="I462" s="2" t="s">
        <v>110</v>
      </c>
      <c r="J462" s="2" t="s">
        <v>111</v>
      </c>
      <c r="K462" s="2" t="s">
        <v>112</v>
      </c>
      <c r="L462" s="2"/>
      <c r="M462" s="63" t="s">
        <v>299</v>
      </c>
      <c r="N462" s="63" t="s">
        <v>263</v>
      </c>
      <c r="O462" s="64" t="s">
        <v>140</v>
      </c>
      <c r="P462" s="2" t="s">
        <v>38</v>
      </c>
      <c r="Q462" s="2">
        <v>96</v>
      </c>
      <c r="R462" s="2" t="s">
        <v>116</v>
      </c>
      <c r="S462" s="2" t="s">
        <v>47</v>
      </c>
      <c r="T462" s="2"/>
      <c r="U462" s="2">
        <v>5.9</v>
      </c>
      <c r="V462" s="2" t="s">
        <v>17</v>
      </c>
      <c r="W462" s="2">
        <f>VLOOKUP(V462,Tables!$M$4:$N$7,2,FALSE)</f>
        <v>1</v>
      </c>
      <c r="X462" s="2">
        <f>U462*W462</f>
        <v>5.9</v>
      </c>
      <c r="Y462" s="2"/>
      <c r="Z462" s="2" t="str">
        <f>P462</f>
        <v>EC50</v>
      </c>
      <c r="AA462" s="2">
        <f>VLOOKUP(Z462,Tables!C$5:D$21,2,FALSE)</f>
        <v>5</v>
      </c>
      <c r="AB462" s="2">
        <f>X462/AA462</f>
        <v>1.1800000000000002</v>
      </c>
      <c r="AC462" s="2" t="str">
        <f>S462</f>
        <v>Chronic</v>
      </c>
      <c r="AD462" s="2">
        <f>VLOOKUP(AC462,Tables!C$24:D$25,2,FALSE)</f>
        <v>1</v>
      </c>
      <c r="AE462" s="2">
        <f>AB462/AD462</f>
        <v>1.1800000000000002</v>
      </c>
      <c r="AF462" s="7"/>
      <c r="AG462" s="8" t="str">
        <f>F462</f>
        <v>Skeletonema costatum</v>
      </c>
      <c r="AH462" s="2" t="str">
        <f>P462</f>
        <v>EC50</v>
      </c>
      <c r="AI462" s="2" t="str">
        <f>S462</f>
        <v>Chronic</v>
      </c>
      <c r="AJ462" s="2"/>
      <c r="AK462" s="2">
        <f>VLOOKUP(SUM(AA462,AD462),Tables!J$5:K$10,2,FALSE)</f>
        <v>2</v>
      </c>
      <c r="AL462" s="65" t="str">
        <f>IF(AK462=MIN($AK$462),"YES!!!","Reject")</f>
        <v>YES!!!</v>
      </c>
      <c r="AM462" s="3" t="str">
        <f>O462</f>
        <v>Cell density</v>
      </c>
      <c r="AN462" s="2" t="s">
        <v>118</v>
      </c>
      <c r="AO462" s="2" t="str">
        <f>CONCATENATE(Q462," ",R462)</f>
        <v>96 Hour</v>
      </c>
      <c r="AP462" s="2" t="s">
        <v>119</v>
      </c>
      <c r="AQ462" s="2"/>
      <c r="AR462" s="2">
        <f>AE462</f>
        <v>1.1800000000000002</v>
      </c>
      <c r="AS462" s="2">
        <f>GEOMEAN(AR462)</f>
        <v>1.1800000000000002</v>
      </c>
      <c r="AT462" s="3">
        <f t="shared" ref="AT462:AU462" si="933">MIN(AS462)</f>
        <v>1.1800000000000002</v>
      </c>
      <c r="AU462" s="3">
        <f t="shared" si="933"/>
        <v>1.1800000000000002</v>
      </c>
      <c r="AV462" s="66" t="s">
        <v>120</v>
      </c>
      <c r="AW462" s="2"/>
      <c r="AX462" s="2"/>
      <c r="AY462" s="2"/>
      <c r="AZ462" s="2" t="str">
        <f>I462</f>
        <v>Microalgae</v>
      </c>
      <c r="BA462" s="67" t="str">
        <f t="shared" ref="BA462:BC462" si="934">F462</f>
        <v>Skeletonema costatum</v>
      </c>
      <c r="BB462" s="2" t="str">
        <f t="shared" si="934"/>
        <v>Bacillariophyta</v>
      </c>
      <c r="BC462" s="2" t="str">
        <f t="shared" si="934"/>
        <v>Mediophyceae</v>
      </c>
      <c r="BD462" s="2" t="str">
        <f>J462</f>
        <v>Phototroph</v>
      </c>
      <c r="BE462" s="2">
        <f>AK462</f>
        <v>2</v>
      </c>
      <c r="BF462" s="2">
        <f>AU462</f>
        <v>1.1800000000000002</v>
      </c>
      <c r="BG462" s="66" t="s">
        <v>120</v>
      </c>
      <c r="BH462" s="66" t="s">
        <v>120</v>
      </c>
      <c r="BI462" s="75"/>
      <c r="BJ462" s="2"/>
      <c r="BK462" s="2"/>
      <c r="BL462" s="111"/>
      <c r="BM462" s="115"/>
      <c r="BN462" s="111"/>
      <c r="BO462" s="111"/>
      <c r="BP462" s="111"/>
      <c r="BQ462" s="111"/>
      <c r="BR462" s="111"/>
      <c r="BS462" s="111"/>
      <c r="BT462" s="111"/>
      <c r="BU462" s="113"/>
      <c r="BV462" s="3"/>
      <c r="BW462" s="3"/>
      <c r="BX462" s="3"/>
      <c r="BY462" s="3"/>
      <c r="BZ462" s="3"/>
      <c r="CA462" s="3"/>
      <c r="CB462" s="3"/>
      <c r="CC462" s="3"/>
      <c r="CD462" s="3"/>
      <c r="CE462" s="3"/>
      <c r="CF462" s="3"/>
      <c r="CG462" s="3"/>
    </row>
    <row r="463" spans="1:85" ht="14.25" customHeight="1" thickTop="1" thickBot="1" x14ac:dyDescent="0.3">
      <c r="A463" s="7"/>
      <c r="B463" s="7"/>
      <c r="C463" s="7"/>
      <c r="D463" s="70"/>
      <c r="E463" s="7"/>
      <c r="F463" s="71"/>
      <c r="G463" s="7"/>
      <c r="H463" s="7"/>
      <c r="I463" s="7"/>
      <c r="J463" s="7"/>
      <c r="K463" s="7"/>
      <c r="L463" s="7"/>
      <c r="M463" s="72"/>
      <c r="N463" s="72"/>
      <c r="O463" s="7"/>
      <c r="P463" s="7"/>
      <c r="Q463" s="7"/>
      <c r="R463" s="7"/>
      <c r="S463" s="7"/>
      <c r="T463" s="73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74"/>
      <c r="AH463" s="7"/>
      <c r="AI463" s="7"/>
      <c r="AJ463" s="7"/>
      <c r="AK463" s="7"/>
      <c r="AL463" s="7"/>
      <c r="AM463" s="7"/>
      <c r="AN463" s="7"/>
      <c r="AO463" s="7"/>
      <c r="AP463" s="7"/>
      <c r="AQ463" s="7"/>
      <c r="AR463" s="7"/>
      <c r="AS463" s="7"/>
      <c r="AT463" s="7"/>
      <c r="AU463" s="7"/>
      <c r="AV463" s="72"/>
      <c r="AW463" s="75"/>
      <c r="AX463" s="75"/>
      <c r="AY463" s="75"/>
      <c r="AZ463" s="76"/>
      <c r="BA463" s="77"/>
      <c r="BB463" s="7"/>
      <c r="BC463" s="7"/>
      <c r="BD463" s="7"/>
      <c r="BE463" s="7"/>
      <c r="BF463" s="7"/>
      <c r="BG463" s="7"/>
      <c r="BH463" s="7"/>
      <c r="BI463" s="2"/>
      <c r="BJ463" s="2"/>
      <c r="BK463" s="2"/>
      <c r="BL463" s="116"/>
      <c r="BM463" s="117"/>
      <c r="BN463" s="116"/>
      <c r="BO463" s="116"/>
      <c r="BP463" s="116"/>
      <c r="BQ463" s="116"/>
      <c r="BR463" s="116"/>
      <c r="BS463" s="116"/>
      <c r="BT463" s="111"/>
      <c r="BU463" s="113"/>
      <c r="BV463" s="3"/>
      <c r="BW463" s="3"/>
      <c r="BX463" s="3"/>
      <c r="BY463" s="3"/>
      <c r="BZ463" s="3"/>
      <c r="CA463" s="3"/>
      <c r="CB463" s="3"/>
      <c r="CC463" s="3"/>
      <c r="CD463" s="3"/>
      <c r="CE463" s="3"/>
      <c r="CF463" s="3"/>
      <c r="CG463" s="3"/>
    </row>
    <row r="464" spans="1:85" ht="14.25" customHeight="1" thickTop="1" thickBot="1" x14ac:dyDescent="0.3">
      <c r="A464" s="2">
        <v>1872</v>
      </c>
      <c r="B464" s="2" t="s">
        <v>105</v>
      </c>
      <c r="C464" s="2"/>
      <c r="D464" s="2"/>
      <c r="E464" s="2" t="s">
        <v>106</v>
      </c>
      <c r="F464" s="62" t="s">
        <v>255</v>
      </c>
      <c r="G464" s="2" t="s">
        <v>108</v>
      </c>
      <c r="H464" s="2" t="s">
        <v>109</v>
      </c>
      <c r="I464" s="2" t="s">
        <v>110</v>
      </c>
      <c r="J464" s="2" t="s">
        <v>111</v>
      </c>
      <c r="K464" s="2" t="s">
        <v>112</v>
      </c>
      <c r="L464" s="2"/>
      <c r="M464" s="63" t="s">
        <v>113</v>
      </c>
      <c r="N464" s="63" t="s">
        <v>114</v>
      </c>
      <c r="O464" s="64" t="s">
        <v>115</v>
      </c>
      <c r="P464" s="2" t="s">
        <v>38</v>
      </c>
      <c r="Q464" s="2">
        <v>72</v>
      </c>
      <c r="R464" s="2" t="s">
        <v>116</v>
      </c>
      <c r="S464" s="2" t="s">
        <v>47</v>
      </c>
      <c r="T464" s="2"/>
      <c r="U464" s="2" t="s">
        <v>219</v>
      </c>
      <c r="V464" s="2" t="s">
        <v>20</v>
      </c>
      <c r="W464" s="2">
        <f>VLOOKUP(V464,Tables!$M$4:$N$7,2,FALSE)</f>
        <v>1</v>
      </c>
      <c r="X464" s="2">
        <f>U464*W464</f>
        <v>31</v>
      </c>
      <c r="Y464" s="2"/>
      <c r="Z464" s="2" t="str">
        <f>P464</f>
        <v>EC50</v>
      </c>
      <c r="AA464" s="2">
        <f>VLOOKUP(Z464,Tables!C$5:D$21,2,FALSE)</f>
        <v>5</v>
      </c>
      <c r="AB464" s="2">
        <f>X464/AA464</f>
        <v>6.2</v>
      </c>
      <c r="AC464" s="2" t="str">
        <f>S464</f>
        <v>Chronic</v>
      </c>
      <c r="AD464" s="2">
        <f>VLOOKUP(AC464,Tables!C$24:D$25,2,FALSE)</f>
        <v>1</v>
      </c>
      <c r="AE464" s="2">
        <f>AB464/AD464</f>
        <v>6.2</v>
      </c>
      <c r="AF464" s="7"/>
      <c r="AG464" s="8" t="str">
        <f>F464</f>
        <v>Stauroneis amphoroides</v>
      </c>
      <c r="AH464" s="2" t="str">
        <f>P464</f>
        <v>EC50</v>
      </c>
      <c r="AI464" s="2" t="str">
        <f>S464</f>
        <v>Chronic</v>
      </c>
      <c r="AJ464" s="2"/>
      <c r="AK464" s="2">
        <f>VLOOKUP(SUM(AA464,AD464),Tables!J$5:K$10,2,FALSE)</f>
        <v>2</v>
      </c>
      <c r="AL464" s="65" t="str">
        <f>IF(AK464=MIN($AK$464),"YES!!!","Reject")</f>
        <v>YES!!!</v>
      </c>
      <c r="AM464" s="3" t="str">
        <f>O464</f>
        <v>Biomass Yield, Growth Rate, AUC</v>
      </c>
      <c r="AN464" s="2" t="s">
        <v>118</v>
      </c>
      <c r="AO464" s="2" t="str">
        <f>CONCATENATE(Q464," ",R464)</f>
        <v>72 Hour</v>
      </c>
      <c r="AP464" s="2" t="s">
        <v>119</v>
      </c>
      <c r="AQ464" s="2"/>
      <c r="AR464" s="2">
        <f>AE464</f>
        <v>6.2</v>
      </c>
      <c r="AS464" s="2">
        <f>GEOMEAN(AR464)</f>
        <v>6.2</v>
      </c>
      <c r="AT464" s="3">
        <f t="shared" ref="AT464:AU464" si="935">MIN(AS464)</f>
        <v>6.2</v>
      </c>
      <c r="AU464" s="3">
        <f t="shared" si="935"/>
        <v>6.2</v>
      </c>
      <c r="AV464" s="66" t="s">
        <v>120</v>
      </c>
      <c r="AW464" s="2"/>
      <c r="AX464" s="2"/>
      <c r="AY464" s="2"/>
      <c r="AZ464" s="2" t="str">
        <f>I464</f>
        <v>Microalgae</v>
      </c>
      <c r="BA464" s="67" t="str">
        <f t="shared" ref="BA464:BC464" si="936">F464</f>
        <v>Stauroneis amphoroides</v>
      </c>
      <c r="BB464" s="2" t="str">
        <f t="shared" si="936"/>
        <v>Bacillariophyta</v>
      </c>
      <c r="BC464" s="2" t="str">
        <f t="shared" si="936"/>
        <v>Bacillariophyceae</v>
      </c>
      <c r="BD464" s="2" t="str">
        <f>J464</f>
        <v>Phototroph</v>
      </c>
      <c r="BE464" s="2">
        <f>AK464</f>
        <v>2</v>
      </c>
      <c r="BF464" s="2">
        <f>AU464</f>
        <v>6.2</v>
      </c>
      <c r="BG464" s="66" t="s">
        <v>120</v>
      </c>
      <c r="BH464" s="66" t="s">
        <v>120</v>
      </c>
      <c r="BI464" s="75"/>
      <c r="BJ464" s="75"/>
      <c r="BK464" s="2"/>
      <c r="BL464" s="111"/>
      <c r="BM464" s="115"/>
      <c r="BN464" s="111"/>
      <c r="BO464" s="111"/>
      <c r="BP464" s="111"/>
      <c r="BQ464" s="111"/>
      <c r="BR464" s="111"/>
      <c r="BS464" s="111"/>
      <c r="BT464" s="111"/>
      <c r="BU464" s="113"/>
      <c r="BV464" s="3"/>
      <c r="BW464" s="3"/>
      <c r="BX464" s="3"/>
      <c r="BY464" s="3"/>
      <c r="BZ464" s="3"/>
      <c r="CA464" s="3"/>
      <c r="CB464" s="3"/>
      <c r="CC464" s="3"/>
      <c r="CD464" s="3"/>
      <c r="CE464" s="3"/>
      <c r="CF464" s="3"/>
      <c r="CG464" s="3"/>
    </row>
    <row r="465" spans="1:85" ht="14.25" customHeight="1" thickTop="1" thickBot="1" x14ac:dyDescent="0.3">
      <c r="A465" s="7"/>
      <c r="B465" s="7"/>
      <c r="C465" s="7"/>
      <c r="D465" s="70"/>
      <c r="E465" s="7"/>
      <c r="F465" s="71"/>
      <c r="G465" s="7"/>
      <c r="H465" s="7"/>
      <c r="I465" s="7"/>
      <c r="J465" s="7"/>
      <c r="K465" s="7"/>
      <c r="L465" s="7"/>
      <c r="M465" s="72"/>
      <c r="N465" s="72"/>
      <c r="O465" s="7"/>
      <c r="P465" s="7"/>
      <c r="Q465" s="7"/>
      <c r="R465" s="7"/>
      <c r="S465" s="7"/>
      <c r="T465" s="73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74"/>
      <c r="AH465" s="7"/>
      <c r="AI465" s="7"/>
      <c r="AJ465" s="7"/>
      <c r="AK465" s="7"/>
      <c r="AL465" s="7"/>
      <c r="AM465" s="7"/>
      <c r="AN465" s="7"/>
      <c r="AO465" s="7"/>
      <c r="AP465" s="7"/>
      <c r="AQ465" s="7"/>
      <c r="AR465" s="7"/>
      <c r="AS465" s="7"/>
      <c r="AT465" s="7"/>
      <c r="AU465" s="7"/>
      <c r="AV465" s="72"/>
      <c r="AW465" s="75"/>
      <c r="AX465" s="75"/>
      <c r="AY465" s="75"/>
      <c r="AZ465" s="76"/>
      <c r="BA465" s="77"/>
      <c r="BB465" s="7"/>
      <c r="BC465" s="7"/>
      <c r="BD465" s="7"/>
      <c r="BE465" s="7"/>
      <c r="BF465" s="7"/>
      <c r="BG465" s="7"/>
      <c r="BH465" s="7"/>
      <c r="BI465" s="2"/>
      <c r="BJ465" s="2"/>
      <c r="BK465" s="2"/>
      <c r="BL465" s="111"/>
      <c r="BM465" s="115"/>
      <c r="BN465" s="111"/>
      <c r="BO465" s="111"/>
      <c r="BP465" s="111"/>
      <c r="BQ465" s="111"/>
      <c r="BR465" s="111"/>
      <c r="BS465" s="111"/>
      <c r="BT465" s="111"/>
      <c r="BU465" s="113"/>
      <c r="BV465" s="3"/>
      <c r="BW465" s="3"/>
      <c r="BX465" s="3"/>
      <c r="BY465" s="3"/>
      <c r="BZ465" s="3"/>
      <c r="CA465" s="3"/>
      <c r="CB465" s="3"/>
      <c r="CC465" s="3"/>
      <c r="CD465" s="3"/>
      <c r="CE465" s="3"/>
      <c r="CF465" s="3"/>
      <c r="CG465" s="3"/>
    </row>
    <row r="466" spans="1:85" ht="14.25" customHeight="1" thickTop="1" thickBot="1" x14ac:dyDescent="0.3">
      <c r="A466" s="2" t="s">
        <v>639</v>
      </c>
      <c r="B466" s="5" t="s">
        <v>640</v>
      </c>
      <c r="C466" s="2"/>
      <c r="D466" s="2"/>
      <c r="E466" s="2" t="s">
        <v>121</v>
      </c>
      <c r="F466" s="62" t="s">
        <v>641</v>
      </c>
      <c r="G466" s="2" t="s">
        <v>214</v>
      </c>
      <c r="H466" s="2" t="s">
        <v>215</v>
      </c>
      <c r="I466" s="2" t="s">
        <v>110</v>
      </c>
      <c r="J466" s="2" t="s">
        <v>111</v>
      </c>
      <c r="K466" s="2" t="s">
        <v>112</v>
      </c>
      <c r="L466" s="2"/>
      <c r="M466" s="63" t="s">
        <v>113</v>
      </c>
      <c r="N466" s="63" t="s">
        <v>114</v>
      </c>
      <c r="O466" s="64" t="s">
        <v>115</v>
      </c>
      <c r="P466" s="2" t="s">
        <v>38</v>
      </c>
      <c r="Q466" s="2">
        <v>72</v>
      </c>
      <c r="R466" s="2" t="s">
        <v>116</v>
      </c>
      <c r="S466" s="2" t="s">
        <v>47</v>
      </c>
      <c r="T466" s="2"/>
      <c r="U466" s="2">
        <v>16.899999999999999</v>
      </c>
      <c r="V466" s="2" t="s">
        <v>20</v>
      </c>
      <c r="W466" s="2">
        <f>VLOOKUP(V466,Tables!$M$4:$N$7,2,FALSE)</f>
        <v>1</v>
      </c>
      <c r="X466" s="2">
        <f>U466*W466</f>
        <v>16.899999999999999</v>
      </c>
      <c r="Y466" s="2"/>
      <c r="Z466" s="2" t="str">
        <f>P466</f>
        <v>EC50</v>
      </c>
      <c r="AA466" s="2">
        <f>VLOOKUP(Z466,Tables!C$5:D$21,2,FALSE)</f>
        <v>5</v>
      </c>
      <c r="AB466" s="2">
        <f>X466/AA466</f>
        <v>3.38</v>
      </c>
      <c r="AC466" s="2" t="str">
        <f>S466</f>
        <v>Chronic</v>
      </c>
      <c r="AD466" s="2">
        <f>VLOOKUP(AC466,Tables!C$24:D$25,2,FALSE)</f>
        <v>1</v>
      </c>
      <c r="AE466" s="2">
        <f>AB466/AD466</f>
        <v>3.38</v>
      </c>
      <c r="AF466" s="7"/>
      <c r="AG466" s="8" t="str">
        <f>F466</f>
        <v>Synechococcus leopoliensis</v>
      </c>
      <c r="AH466" s="2" t="str">
        <f>P466</f>
        <v>EC50</v>
      </c>
      <c r="AI466" s="2" t="str">
        <f>S466</f>
        <v>Chronic</v>
      </c>
      <c r="AJ466" s="2"/>
      <c r="AK466" s="2">
        <f>VLOOKUP(SUM(AA466,AD466),Tables!J$5:K$10,2,FALSE)</f>
        <v>2</v>
      </c>
      <c r="AL466" s="65" t="str">
        <f>IF(AK466=MIN($AK$466:$AK$467),"YES!!!","Reject")</f>
        <v>Reject</v>
      </c>
      <c r="AM466" s="3"/>
      <c r="AN466" s="2"/>
      <c r="AO466" s="2"/>
      <c r="AP466" s="2"/>
      <c r="AQ466" s="2"/>
      <c r="AR466" s="2"/>
      <c r="AS466" s="2"/>
      <c r="AT466" s="3"/>
      <c r="AU466" s="3"/>
      <c r="AV466" s="66" t="s">
        <v>120</v>
      </c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75"/>
      <c r="BK466" s="2"/>
      <c r="BL466" s="116"/>
      <c r="BM466" s="117"/>
      <c r="BN466" s="116"/>
      <c r="BO466" s="116"/>
      <c r="BP466" s="116"/>
      <c r="BQ466" s="116"/>
      <c r="BR466" s="116"/>
      <c r="BS466" s="116"/>
      <c r="BT466" s="111"/>
      <c r="BU466" s="113"/>
      <c r="BV466" s="3"/>
      <c r="BW466" s="3"/>
      <c r="BX466" s="3"/>
      <c r="BY466" s="3"/>
      <c r="BZ466" s="3"/>
      <c r="CA466" s="3"/>
      <c r="CB466" s="3"/>
      <c r="CC466" s="3"/>
      <c r="CD466" s="3"/>
      <c r="CE466" s="3"/>
      <c r="CF466" s="3"/>
      <c r="CG466" s="3"/>
    </row>
    <row r="467" spans="1:85" ht="14.25" customHeight="1" thickTop="1" thickBot="1" x14ac:dyDescent="0.3">
      <c r="A467" s="2" t="s">
        <v>639</v>
      </c>
      <c r="B467" s="5" t="s">
        <v>640</v>
      </c>
      <c r="C467" s="2"/>
      <c r="D467" s="2"/>
      <c r="E467" s="2" t="s">
        <v>121</v>
      </c>
      <c r="F467" s="62" t="s">
        <v>641</v>
      </c>
      <c r="G467" s="2" t="s">
        <v>214</v>
      </c>
      <c r="H467" s="2" t="s">
        <v>215</v>
      </c>
      <c r="I467" s="2" t="s">
        <v>110</v>
      </c>
      <c r="J467" s="2" t="s">
        <v>111</v>
      </c>
      <c r="K467" s="2" t="s">
        <v>112</v>
      </c>
      <c r="L467" s="2"/>
      <c r="M467" s="63" t="s">
        <v>113</v>
      </c>
      <c r="N467" s="63" t="s">
        <v>114</v>
      </c>
      <c r="O467" s="64" t="s">
        <v>115</v>
      </c>
      <c r="P467" s="2" t="s">
        <v>24</v>
      </c>
      <c r="Q467" s="2">
        <v>72</v>
      </c>
      <c r="R467" s="2" t="s">
        <v>116</v>
      </c>
      <c r="S467" s="2" t="s">
        <v>47</v>
      </c>
      <c r="T467" s="2"/>
      <c r="U467" s="2">
        <v>1.1399999999999999</v>
      </c>
      <c r="V467" s="2" t="s">
        <v>20</v>
      </c>
      <c r="W467" s="2">
        <f>VLOOKUP(V467,Tables!$M$4:$N$7,2,FALSE)</f>
        <v>1</v>
      </c>
      <c r="X467" s="2">
        <f>U467*W467</f>
        <v>1.1399999999999999</v>
      </c>
      <c r="Y467" s="2"/>
      <c r="Z467" s="2" t="str">
        <f>P467</f>
        <v>NOEL</v>
      </c>
      <c r="AA467" s="2">
        <f>VLOOKUP(Z467,Tables!C$5:D$21,2,FALSE)</f>
        <v>1</v>
      </c>
      <c r="AB467" s="2">
        <f>X467/AA467</f>
        <v>1.1399999999999999</v>
      </c>
      <c r="AC467" s="2" t="str">
        <f>S467</f>
        <v>Chronic</v>
      </c>
      <c r="AD467" s="2">
        <f>VLOOKUP(AC467,Tables!C$24:D$25,2,FALSE)</f>
        <v>1</v>
      </c>
      <c r="AE467" s="2">
        <f>AB467/AD467</f>
        <v>1.1399999999999999</v>
      </c>
      <c r="AF467" s="7"/>
      <c r="AG467" s="8" t="str">
        <f>F467</f>
        <v>Synechococcus leopoliensis</v>
      </c>
      <c r="AH467" s="2" t="str">
        <f>P467</f>
        <v>NOEL</v>
      </c>
      <c r="AI467" s="2" t="str">
        <f>S467</f>
        <v>Chronic</v>
      </c>
      <c r="AJ467" s="2"/>
      <c r="AK467" s="2">
        <f>VLOOKUP(SUM(AA467,AD467),Tables!J$5:K$10,2,FALSE)</f>
        <v>1</v>
      </c>
      <c r="AL467" s="65" t="str">
        <f>IF(AK467=MIN($AK$466:$AK$467),"YES!!!","Reject")</f>
        <v>YES!!!</v>
      </c>
      <c r="AM467" s="3" t="str">
        <f>O467</f>
        <v>Biomass Yield, Growth Rate, AUC</v>
      </c>
      <c r="AN467" s="2" t="s">
        <v>118</v>
      </c>
      <c r="AO467" s="2" t="str">
        <f>CONCATENATE(Q467," ",R467)</f>
        <v>72 Hour</v>
      </c>
      <c r="AP467" s="2" t="s">
        <v>119</v>
      </c>
      <c r="AQ467" s="2"/>
      <c r="AR467" s="2">
        <f>AE467</f>
        <v>1.1399999999999999</v>
      </c>
      <c r="AS467" s="2">
        <f>GEOMEAN(AR467)</f>
        <v>1.1399999999999999</v>
      </c>
      <c r="AT467" s="3">
        <f t="shared" ref="AT467" si="937">MIN(AS467)</f>
        <v>1.1399999999999999</v>
      </c>
      <c r="AU467" s="3">
        <f t="shared" ref="AU467" si="938">MIN(AT467)</f>
        <v>1.1399999999999999</v>
      </c>
      <c r="AV467" s="110"/>
      <c r="AW467" s="2"/>
      <c r="AX467" s="2"/>
      <c r="AY467" s="2"/>
      <c r="AZ467" s="2" t="str">
        <f>I467</f>
        <v>Microalgae</v>
      </c>
      <c r="BA467" s="67" t="str">
        <f t="shared" ref="BA467" si="939">F467</f>
        <v>Synechococcus leopoliensis</v>
      </c>
      <c r="BB467" s="2" t="str">
        <f t="shared" ref="BB467" si="940">G467</f>
        <v>Cyanobacteria</v>
      </c>
      <c r="BC467" s="2" t="str">
        <f t="shared" ref="BC467" si="941">H467</f>
        <v>Cyanophyceae</v>
      </c>
      <c r="BD467" s="2" t="str">
        <f>J467</f>
        <v>Phototroph</v>
      </c>
      <c r="BE467" s="2">
        <f>AK467</f>
        <v>1</v>
      </c>
      <c r="BF467" s="2">
        <f>AU467</f>
        <v>1.1399999999999999</v>
      </c>
      <c r="BG467" s="66" t="s">
        <v>120</v>
      </c>
      <c r="BH467" s="66" t="s">
        <v>120</v>
      </c>
      <c r="BI467" s="75"/>
      <c r="BJ467" s="2"/>
      <c r="BK467" s="2"/>
      <c r="BL467" s="111"/>
      <c r="BM467" s="115"/>
      <c r="BN467" s="111"/>
      <c r="BO467" s="111"/>
      <c r="BP467" s="111"/>
      <c r="BQ467" s="111"/>
      <c r="BR467" s="111"/>
      <c r="BS467" s="111"/>
      <c r="BT467" s="111"/>
      <c r="BU467" s="113"/>
      <c r="BV467" s="3"/>
      <c r="BW467" s="3"/>
      <c r="BX467" s="3"/>
      <c r="BY467" s="3"/>
      <c r="BZ467" s="3"/>
      <c r="CA467" s="3"/>
      <c r="CB467" s="3"/>
      <c r="CC467" s="3"/>
      <c r="CD467" s="3"/>
      <c r="CE467" s="3"/>
      <c r="CF467" s="3"/>
      <c r="CG467" s="3"/>
    </row>
    <row r="468" spans="1:85" ht="14.25" customHeight="1" thickTop="1" thickBot="1" x14ac:dyDescent="0.3">
      <c r="A468" s="7"/>
      <c r="B468" s="7"/>
      <c r="C468" s="7"/>
      <c r="D468" s="70"/>
      <c r="E468" s="7"/>
      <c r="F468" s="71"/>
      <c r="G468" s="7"/>
      <c r="H468" s="7"/>
      <c r="I468" s="7"/>
      <c r="J468" s="7"/>
      <c r="K468" s="7"/>
      <c r="L468" s="7"/>
      <c r="M468" s="72"/>
      <c r="N468" s="72"/>
      <c r="O468" s="7"/>
      <c r="P468" s="7"/>
      <c r="Q468" s="7"/>
      <c r="R468" s="7"/>
      <c r="S468" s="7"/>
      <c r="T468" s="73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  <c r="AG468" s="74"/>
      <c r="AH468" s="7"/>
      <c r="AI468" s="7"/>
      <c r="AJ468" s="7"/>
      <c r="AK468" s="7"/>
      <c r="AL468" s="7"/>
      <c r="AM468" s="7"/>
      <c r="AN468" s="7"/>
      <c r="AO468" s="7"/>
      <c r="AP468" s="7"/>
      <c r="AQ468" s="7"/>
      <c r="AR468" s="7"/>
      <c r="AS468" s="7"/>
      <c r="AT468" s="7"/>
      <c r="AU468" s="7"/>
      <c r="AV468" s="72"/>
      <c r="AW468" s="75"/>
      <c r="AX468" s="75"/>
      <c r="AY468" s="75"/>
      <c r="AZ468" s="76"/>
      <c r="BA468" s="77"/>
      <c r="BB468" s="7"/>
      <c r="BC468" s="7"/>
      <c r="BD468" s="7"/>
      <c r="BE468" s="7"/>
      <c r="BF468" s="7"/>
      <c r="BG468" s="7"/>
      <c r="BH468" s="7"/>
      <c r="BI468" s="2"/>
      <c r="BJ468" s="2"/>
      <c r="BK468" s="2"/>
      <c r="BL468" s="116"/>
      <c r="BM468" s="117"/>
      <c r="BN468" s="116"/>
      <c r="BO468" s="116"/>
      <c r="BP468" s="116"/>
      <c r="BQ468" s="116"/>
      <c r="BR468" s="116"/>
      <c r="BS468" s="116"/>
      <c r="BT468" s="111"/>
      <c r="BU468" s="113"/>
      <c r="BV468" s="3"/>
      <c r="BW468" s="3"/>
      <c r="BX468" s="3"/>
      <c r="BY468" s="3"/>
      <c r="BZ468" s="3"/>
      <c r="CA468" s="3"/>
      <c r="CB468" s="3"/>
      <c r="CC468" s="3"/>
      <c r="CD468" s="3"/>
      <c r="CE468" s="3"/>
      <c r="CF468" s="3"/>
      <c r="CG468" s="3"/>
    </row>
    <row r="469" spans="1:85" ht="14.25" customHeight="1" thickTop="1" thickBot="1" x14ac:dyDescent="0.3">
      <c r="A469" s="2" t="s">
        <v>612</v>
      </c>
      <c r="B469" s="2" t="s">
        <v>613</v>
      </c>
      <c r="C469" s="2"/>
      <c r="D469" s="2"/>
      <c r="E469" s="2" t="s">
        <v>121</v>
      </c>
      <c r="F469" s="62" t="s">
        <v>380</v>
      </c>
      <c r="G469" s="2" t="s">
        <v>381</v>
      </c>
      <c r="H469" s="2" t="s">
        <v>382</v>
      </c>
      <c r="I469" s="2" t="s">
        <v>379</v>
      </c>
      <c r="J469" s="2" t="s">
        <v>152</v>
      </c>
      <c r="K469" s="2" t="s">
        <v>268</v>
      </c>
      <c r="L469" s="2"/>
      <c r="M469" s="63" t="s">
        <v>614</v>
      </c>
      <c r="N469" s="63" t="s">
        <v>129</v>
      </c>
      <c r="O469" s="64" t="s">
        <v>140</v>
      </c>
      <c r="P469" s="2" t="s">
        <v>42</v>
      </c>
      <c r="Q469" s="2">
        <v>9</v>
      </c>
      <c r="R469" s="2" t="s">
        <v>116</v>
      </c>
      <c r="S469" s="2" t="s">
        <v>48</v>
      </c>
      <c r="T469" s="2"/>
      <c r="U469" s="2">
        <v>8.18</v>
      </c>
      <c r="V469" s="2" t="s">
        <v>23</v>
      </c>
      <c r="W469" s="2">
        <f>VLOOKUP(V469,Tables!$M$4:$N$7,2,FALSE)</f>
        <v>1000</v>
      </c>
      <c r="X469" s="2">
        <f t="shared" ref="X469:X472" si="942">U469*W469</f>
        <v>8180</v>
      </c>
      <c r="Y469" s="2"/>
      <c r="Z469" s="2" t="str">
        <f t="shared" ref="Z469:Z472" si="943">P469</f>
        <v>IC50</v>
      </c>
      <c r="AA469" s="2">
        <f>VLOOKUP(Z469,Tables!C$5:D$21,2,FALSE)</f>
        <v>5</v>
      </c>
      <c r="AB469" s="2">
        <f t="shared" ref="AB469:AB472" si="944">X469/AA469</f>
        <v>1636</v>
      </c>
      <c r="AC469" s="2" t="str">
        <f t="shared" ref="AC469:AC472" si="945">S469</f>
        <v>Acute</v>
      </c>
      <c r="AD469" s="2">
        <f>VLOOKUP(AC469,Tables!C$24:D$25,2,FALSE)</f>
        <v>2</v>
      </c>
      <c r="AE469" s="2">
        <f t="shared" ref="AE469:AE472" si="946">AB469/AD469</f>
        <v>818</v>
      </c>
      <c r="AF469" s="7"/>
      <c r="AG469" s="8" t="str">
        <f t="shared" ref="AG469:AG472" si="947">F469</f>
        <v>Tetrahymena pyriformis</v>
      </c>
      <c r="AH469" s="2" t="str">
        <f t="shared" ref="AH469:AH472" si="948">P469</f>
        <v>IC50</v>
      </c>
      <c r="AI469" s="2" t="str">
        <f t="shared" ref="AI469:AI472" si="949">S469</f>
        <v>Acute</v>
      </c>
      <c r="AJ469" s="2"/>
      <c r="AK469" s="2">
        <f>VLOOKUP(SUM(AA469,AD469),Tables!J$5:K$10,2,FALSE)</f>
        <v>4</v>
      </c>
      <c r="AL469" s="65" t="str">
        <f t="shared" ref="AL469:AL472" si="950">IF(AK469=MIN($AK$469:$AK$472),"YES!!!","Reject")</f>
        <v>YES!!!</v>
      </c>
      <c r="AM469" s="3" t="str">
        <f t="shared" ref="AM469:AM472" si="951">O469</f>
        <v>Cell density</v>
      </c>
      <c r="AN469" s="2" t="s">
        <v>118</v>
      </c>
      <c r="AO469" s="2" t="str">
        <f t="shared" ref="AO469:AO472" si="952">CONCATENATE(Q469," ",R469)</f>
        <v>9 Hour</v>
      </c>
      <c r="AP469" s="2" t="s">
        <v>119</v>
      </c>
      <c r="AQ469" s="2"/>
      <c r="AR469" s="2">
        <f t="shared" ref="AR469:AR472" si="953">AE469</f>
        <v>818</v>
      </c>
      <c r="AS469" s="69">
        <f>GEOMEAN(AR469:AR470)</f>
        <v>800.81958018020509</v>
      </c>
      <c r="AT469" s="80">
        <f>MIN(AS469:AS471)</f>
        <v>633</v>
      </c>
      <c r="AU469" s="80">
        <f>MIN(AT469:AT472)</f>
        <v>633</v>
      </c>
      <c r="AV469" s="66" t="s">
        <v>120</v>
      </c>
      <c r="AW469" s="2"/>
      <c r="AX469" s="2"/>
      <c r="AY469" s="2"/>
      <c r="AZ469" s="2" t="str">
        <f>I469</f>
        <v>Protozoa</v>
      </c>
      <c r="BA469" s="67" t="str">
        <f t="shared" ref="BA469:BC469" si="954">F469</f>
        <v>Tetrahymena pyriformis</v>
      </c>
      <c r="BB469" s="2" t="str">
        <f t="shared" si="954"/>
        <v>Ciliophora</v>
      </c>
      <c r="BC469" s="2" t="str">
        <f t="shared" si="954"/>
        <v>Oligohymenophorea</v>
      </c>
      <c r="BD469" s="2" t="str">
        <f>J469</f>
        <v>Heterotroph</v>
      </c>
      <c r="BE469" s="2">
        <f>AK469</f>
        <v>4</v>
      </c>
      <c r="BF469" s="69">
        <f>AU469</f>
        <v>633</v>
      </c>
      <c r="BG469" s="66" t="s">
        <v>120</v>
      </c>
      <c r="BH469" s="66" t="s">
        <v>120</v>
      </c>
      <c r="BI469" s="75"/>
      <c r="BJ469" s="2"/>
      <c r="BK469" s="2"/>
      <c r="BL469" s="116"/>
      <c r="BM469" s="117"/>
      <c r="BN469" s="116"/>
      <c r="BO469" s="116"/>
      <c r="BP469" s="116"/>
      <c r="BQ469" s="116"/>
      <c r="BR469" s="116"/>
      <c r="BS469" s="116"/>
      <c r="BT469" s="111"/>
      <c r="BU469" s="113"/>
      <c r="BV469" s="3"/>
      <c r="BW469" s="3"/>
      <c r="BX469" s="3"/>
      <c r="BY469" s="3"/>
      <c r="BZ469" s="3"/>
      <c r="CA469" s="3"/>
      <c r="CB469" s="3"/>
      <c r="CC469" s="3"/>
      <c r="CD469" s="3"/>
      <c r="CE469" s="3"/>
      <c r="CF469" s="3"/>
      <c r="CG469" s="3"/>
    </row>
    <row r="470" spans="1:85" ht="14.25" customHeight="1" thickTop="1" thickBot="1" x14ac:dyDescent="0.3">
      <c r="A470" s="2" t="s">
        <v>612</v>
      </c>
      <c r="B470" s="2" t="s">
        <v>615</v>
      </c>
      <c r="C470" s="2"/>
      <c r="D470" s="2"/>
      <c r="E470" s="2" t="s">
        <v>121</v>
      </c>
      <c r="F470" s="62" t="s">
        <v>380</v>
      </c>
      <c r="G470" s="2" t="s">
        <v>381</v>
      </c>
      <c r="H470" s="2" t="s">
        <v>382</v>
      </c>
      <c r="I470" s="2" t="s">
        <v>379</v>
      </c>
      <c r="J470" s="2" t="s">
        <v>152</v>
      </c>
      <c r="K470" s="2" t="s">
        <v>268</v>
      </c>
      <c r="L470" s="2"/>
      <c r="M470" s="63" t="s">
        <v>614</v>
      </c>
      <c r="N470" s="63" t="s">
        <v>129</v>
      </c>
      <c r="O470" s="64" t="s">
        <v>140</v>
      </c>
      <c r="P470" s="2" t="s">
        <v>42</v>
      </c>
      <c r="Q470" s="2">
        <v>9</v>
      </c>
      <c r="R470" s="2" t="s">
        <v>116</v>
      </c>
      <c r="S470" s="2" t="s">
        <v>48</v>
      </c>
      <c r="T470" s="2"/>
      <c r="U470" s="2">
        <v>7.84</v>
      </c>
      <c r="V470" s="2" t="s">
        <v>23</v>
      </c>
      <c r="W470" s="2">
        <f>VLOOKUP(V470,Tables!$M$4:$N$7,2,FALSE)</f>
        <v>1000</v>
      </c>
      <c r="X470" s="2">
        <f t="shared" si="942"/>
        <v>7840</v>
      </c>
      <c r="Y470" s="2"/>
      <c r="Z470" s="2" t="str">
        <f t="shared" si="943"/>
        <v>IC50</v>
      </c>
      <c r="AA470" s="2">
        <f>VLOOKUP(Z470,Tables!C$5:D$21,2,FALSE)</f>
        <v>5</v>
      </c>
      <c r="AB470" s="2">
        <f t="shared" si="944"/>
        <v>1568</v>
      </c>
      <c r="AC470" s="2" t="str">
        <f t="shared" si="945"/>
        <v>Acute</v>
      </c>
      <c r="AD470" s="2">
        <f>VLOOKUP(AC470,Tables!C$24:D$25,2,FALSE)</f>
        <v>2</v>
      </c>
      <c r="AE470" s="2">
        <f t="shared" si="946"/>
        <v>784</v>
      </c>
      <c r="AF470" s="7"/>
      <c r="AG470" s="8" t="str">
        <f t="shared" si="947"/>
        <v>Tetrahymena pyriformis</v>
      </c>
      <c r="AH470" s="2" t="str">
        <f t="shared" si="948"/>
        <v>IC50</v>
      </c>
      <c r="AI470" s="2" t="str">
        <f t="shared" si="949"/>
        <v>Acute</v>
      </c>
      <c r="AJ470" s="2"/>
      <c r="AK470" s="2">
        <f>VLOOKUP(SUM(AA470,AD470),Tables!J$5:K$10,2,FALSE)</f>
        <v>4</v>
      </c>
      <c r="AL470" s="65" t="str">
        <f t="shared" si="950"/>
        <v>YES!!!</v>
      </c>
      <c r="AM470" s="3" t="str">
        <f t="shared" si="951"/>
        <v>Cell density</v>
      </c>
      <c r="AN470" s="2" t="s">
        <v>118</v>
      </c>
      <c r="AO470" s="2" t="str">
        <f t="shared" si="952"/>
        <v>9 Hour</v>
      </c>
      <c r="AP470" s="2" t="s">
        <v>119</v>
      </c>
      <c r="AQ470" s="2"/>
      <c r="AR470" s="2">
        <f t="shared" si="953"/>
        <v>784</v>
      </c>
      <c r="AS470" s="2"/>
      <c r="AT470" s="2"/>
      <c r="AU470" s="2"/>
      <c r="AV470" s="66" t="s">
        <v>120</v>
      </c>
      <c r="AW470" s="2"/>
      <c r="AX470" s="2"/>
      <c r="AY470" s="2"/>
      <c r="AZ470" s="2"/>
      <c r="BA470" s="67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116"/>
      <c r="BM470" s="117"/>
      <c r="BN470" s="116"/>
      <c r="BO470" s="116"/>
      <c r="BP470" s="116"/>
      <c r="BQ470" s="116"/>
      <c r="BR470" s="116"/>
      <c r="BS470" s="116"/>
      <c r="BT470" s="111"/>
      <c r="BU470" s="113"/>
      <c r="BV470" s="3"/>
      <c r="BW470" s="3"/>
      <c r="BX470" s="3"/>
      <c r="BY470" s="3"/>
      <c r="BZ470" s="3"/>
      <c r="CA470" s="3"/>
      <c r="CB470" s="3"/>
      <c r="CC470" s="3"/>
      <c r="CD470" s="3"/>
      <c r="CE470" s="3"/>
      <c r="CF470" s="3"/>
      <c r="CG470" s="3"/>
    </row>
    <row r="471" spans="1:85" ht="14.25" customHeight="1" thickTop="1" thickBot="1" x14ac:dyDescent="0.3">
      <c r="A471" s="2" t="s">
        <v>612</v>
      </c>
      <c r="B471" s="2" t="s">
        <v>616</v>
      </c>
      <c r="C471" s="2"/>
      <c r="D471" s="2"/>
      <c r="E471" s="2" t="s">
        <v>121</v>
      </c>
      <c r="F471" s="62" t="s">
        <v>380</v>
      </c>
      <c r="G471" s="2" t="s">
        <v>381</v>
      </c>
      <c r="H471" s="2" t="s">
        <v>382</v>
      </c>
      <c r="I471" s="2" t="s">
        <v>379</v>
      </c>
      <c r="J471" s="2" t="s">
        <v>152</v>
      </c>
      <c r="K471" s="2" t="s">
        <v>268</v>
      </c>
      <c r="L471" s="2"/>
      <c r="M471" s="63" t="s">
        <v>614</v>
      </c>
      <c r="N471" s="63" t="s">
        <v>129</v>
      </c>
      <c r="O471" s="64" t="s">
        <v>140</v>
      </c>
      <c r="P471" s="2" t="s">
        <v>42</v>
      </c>
      <c r="Q471" s="2">
        <v>12</v>
      </c>
      <c r="R471" s="2" t="s">
        <v>116</v>
      </c>
      <c r="S471" s="2" t="s">
        <v>48</v>
      </c>
      <c r="T471" s="2"/>
      <c r="U471" s="2">
        <v>6.33</v>
      </c>
      <c r="V471" s="2" t="s">
        <v>23</v>
      </c>
      <c r="W471" s="2">
        <f>VLOOKUP(V471,Tables!$M$4:$N$7,2,FALSE)</f>
        <v>1000</v>
      </c>
      <c r="X471" s="2">
        <f t="shared" si="942"/>
        <v>6330</v>
      </c>
      <c r="Y471" s="2"/>
      <c r="Z471" s="2" t="str">
        <f t="shared" si="943"/>
        <v>IC50</v>
      </c>
      <c r="AA471" s="2">
        <f>VLOOKUP(Z471,Tables!C$5:D$21,2,FALSE)</f>
        <v>5</v>
      </c>
      <c r="AB471" s="2">
        <f t="shared" si="944"/>
        <v>1266</v>
      </c>
      <c r="AC471" s="2" t="str">
        <f t="shared" si="945"/>
        <v>Acute</v>
      </c>
      <c r="AD471" s="2">
        <f>VLOOKUP(AC471,Tables!C$24:D$25,2,FALSE)</f>
        <v>2</v>
      </c>
      <c r="AE471" s="2">
        <f t="shared" si="946"/>
        <v>633</v>
      </c>
      <c r="AF471" s="7"/>
      <c r="AG471" s="8" t="str">
        <f t="shared" si="947"/>
        <v>Tetrahymena pyriformis</v>
      </c>
      <c r="AH471" s="2" t="str">
        <f t="shared" si="948"/>
        <v>IC50</v>
      </c>
      <c r="AI471" s="2" t="str">
        <f t="shared" si="949"/>
        <v>Acute</v>
      </c>
      <c r="AJ471" s="2"/>
      <c r="AK471" s="2">
        <f>VLOOKUP(SUM(AA471,AD471),Tables!J$5:K$10,2,FALSE)</f>
        <v>4</v>
      </c>
      <c r="AL471" s="65" t="str">
        <f t="shared" si="950"/>
        <v>YES!!!</v>
      </c>
      <c r="AM471" s="3" t="str">
        <f t="shared" si="951"/>
        <v>Cell density</v>
      </c>
      <c r="AN471" s="2" t="s">
        <v>118</v>
      </c>
      <c r="AO471" s="2" t="str">
        <f t="shared" si="952"/>
        <v>12 Hour</v>
      </c>
      <c r="AP471" s="2" t="s">
        <v>318</v>
      </c>
      <c r="AQ471" s="2"/>
      <c r="AR471" s="2">
        <f t="shared" si="953"/>
        <v>633</v>
      </c>
      <c r="AS471" s="2">
        <f t="shared" ref="AS471:AS472" si="955">GEOMEAN(AR471)</f>
        <v>633</v>
      </c>
      <c r="AT471" s="2"/>
      <c r="AU471" s="2"/>
      <c r="AV471" s="66" t="s">
        <v>120</v>
      </c>
      <c r="AW471" s="2"/>
      <c r="AX471" s="2"/>
      <c r="AY471" s="2"/>
      <c r="AZ471" s="2"/>
      <c r="BA471" s="67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111"/>
      <c r="BM471" s="111"/>
      <c r="BN471" s="111"/>
      <c r="BO471" s="111"/>
      <c r="BP471" s="111"/>
      <c r="BQ471" s="111"/>
      <c r="BR471" s="111"/>
      <c r="BS471" s="111"/>
      <c r="BT471" s="111"/>
      <c r="BU471" s="113"/>
      <c r="BV471" s="3"/>
      <c r="BW471" s="3"/>
      <c r="BX471" s="3"/>
      <c r="BY471" s="3"/>
      <c r="BZ471" s="3"/>
      <c r="CA471" s="3"/>
      <c r="CB471" s="3"/>
      <c r="CC471" s="3"/>
      <c r="CD471" s="3"/>
      <c r="CE471" s="3"/>
      <c r="CF471" s="3"/>
      <c r="CG471" s="3"/>
    </row>
    <row r="472" spans="1:85" ht="14.25" customHeight="1" thickTop="1" thickBot="1" x14ac:dyDescent="0.3">
      <c r="A472" s="2">
        <v>634</v>
      </c>
      <c r="B472" s="2">
        <v>219</v>
      </c>
      <c r="C472" s="2"/>
      <c r="D472" s="2"/>
      <c r="E472" s="2" t="s">
        <v>121</v>
      </c>
      <c r="F472" s="62" t="s">
        <v>380</v>
      </c>
      <c r="G472" s="2" t="s">
        <v>381</v>
      </c>
      <c r="H472" s="2" t="s">
        <v>382</v>
      </c>
      <c r="I472" s="2" t="s">
        <v>379</v>
      </c>
      <c r="J472" s="2" t="s">
        <v>152</v>
      </c>
      <c r="K472" s="2" t="s">
        <v>112</v>
      </c>
      <c r="L472" s="2"/>
      <c r="M472" s="63" t="s">
        <v>223</v>
      </c>
      <c r="N472" s="63" t="s">
        <v>617</v>
      </c>
      <c r="O472" s="64" t="s">
        <v>618</v>
      </c>
      <c r="P472" s="2" t="s">
        <v>38</v>
      </c>
      <c r="Q472" s="2">
        <v>0.375</v>
      </c>
      <c r="R472" s="2" t="s">
        <v>156</v>
      </c>
      <c r="S472" s="2" t="s">
        <v>48</v>
      </c>
      <c r="T472" s="2"/>
      <c r="U472" s="2">
        <v>8180</v>
      </c>
      <c r="V472" s="2" t="s">
        <v>17</v>
      </c>
      <c r="W472" s="2">
        <f>VLOOKUP(V472,Tables!$M$4:$N$7,2,FALSE)</f>
        <v>1</v>
      </c>
      <c r="X472" s="2">
        <f t="shared" si="942"/>
        <v>8180</v>
      </c>
      <c r="Y472" s="2"/>
      <c r="Z472" s="2" t="str">
        <f t="shared" si="943"/>
        <v>EC50</v>
      </c>
      <c r="AA472" s="2">
        <f>VLOOKUP(Z472,Tables!C$5:D$21,2,FALSE)</f>
        <v>5</v>
      </c>
      <c r="AB472" s="2">
        <f t="shared" si="944"/>
        <v>1636</v>
      </c>
      <c r="AC472" s="2" t="str">
        <f t="shared" si="945"/>
        <v>Acute</v>
      </c>
      <c r="AD472" s="2">
        <f>VLOOKUP(AC472,Tables!C$24:D$25,2,FALSE)</f>
        <v>2</v>
      </c>
      <c r="AE472" s="2">
        <f t="shared" si="946"/>
        <v>818</v>
      </c>
      <c r="AF472" s="7"/>
      <c r="AG472" s="8" t="str">
        <f t="shared" si="947"/>
        <v>Tetrahymena pyriformis</v>
      </c>
      <c r="AH472" s="2" t="str">
        <f t="shared" si="948"/>
        <v>EC50</v>
      </c>
      <c r="AI472" s="2" t="str">
        <f t="shared" si="949"/>
        <v>Acute</v>
      </c>
      <c r="AJ472" s="2"/>
      <c r="AK472" s="2">
        <f>VLOOKUP(SUM(AA472,AD472),Tables!J$5:K$10,2,FALSE)</f>
        <v>4</v>
      </c>
      <c r="AL472" s="65" t="str">
        <f t="shared" si="950"/>
        <v>YES!!!</v>
      </c>
      <c r="AM472" s="3" t="str">
        <f t="shared" si="951"/>
        <v>Generation Time</v>
      </c>
      <c r="AN472" s="2" t="s">
        <v>170</v>
      </c>
      <c r="AO472" s="2" t="str">
        <f t="shared" si="952"/>
        <v>0.375 Day</v>
      </c>
      <c r="AP472" s="2" t="s">
        <v>171</v>
      </c>
      <c r="AQ472" s="2"/>
      <c r="AR472" s="2">
        <f t="shared" si="953"/>
        <v>818</v>
      </c>
      <c r="AS472" s="2">
        <f t="shared" si="955"/>
        <v>818</v>
      </c>
      <c r="AT472" s="3">
        <f>MIN(AS472)</f>
        <v>818</v>
      </c>
      <c r="AU472" s="2"/>
      <c r="AV472" s="66" t="s">
        <v>120</v>
      </c>
      <c r="AW472" s="2"/>
      <c r="AX472" s="2"/>
      <c r="AY472" s="2"/>
      <c r="AZ472" s="2"/>
      <c r="BA472" s="67"/>
      <c r="BB472" s="2"/>
      <c r="BC472" s="2"/>
      <c r="BD472" s="2"/>
      <c r="BE472" s="2"/>
      <c r="BF472" s="2"/>
      <c r="BG472" s="2"/>
      <c r="BH472" s="2"/>
      <c r="BI472" s="2"/>
      <c r="BJ472" s="75"/>
      <c r="BK472" s="2"/>
      <c r="BL472" s="116"/>
      <c r="BM472" s="117"/>
      <c r="BN472" s="116"/>
      <c r="BO472" s="116"/>
      <c r="BP472" s="116"/>
      <c r="BQ472" s="116"/>
      <c r="BR472" s="116"/>
      <c r="BS472" s="116"/>
      <c r="BT472" s="111"/>
      <c r="BU472" s="113"/>
      <c r="BV472" s="3"/>
      <c r="BW472" s="3"/>
      <c r="BX472" s="3"/>
      <c r="BY472" s="3"/>
      <c r="BZ472" s="3"/>
      <c r="CA472" s="3"/>
      <c r="CB472" s="3"/>
      <c r="CC472" s="3"/>
      <c r="CD472" s="3"/>
      <c r="CE472" s="3"/>
      <c r="CF472" s="3"/>
      <c r="CG472" s="3"/>
    </row>
    <row r="473" spans="1:85" ht="14.25" customHeight="1" thickTop="1" thickBot="1" x14ac:dyDescent="0.3">
      <c r="A473" s="7"/>
      <c r="B473" s="7"/>
      <c r="C473" s="7"/>
      <c r="D473" s="70"/>
      <c r="E473" s="7"/>
      <c r="F473" s="71"/>
      <c r="G473" s="7"/>
      <c r="H473" s="7"/>
      <c r="I473" s="7"/>
      <c r="J473" s="7"/>
      <c r="K473" s="7"/>
      <c r="L473" s="7"/>
      <c r="M473" s="72"/>
      <c r="N473" s="72"/>
      <c r="O473" s="7"/>
      <c r="P473" s="7"/>
      <c r="Q473" s="7"/>
      <c r="R473" s="7"/>
      <c r="S473" s="7"/>
      <c r="T473" s="73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  <c r="AG473" s="74"/>
      <c r="AH473" s="7"/>
      <c r="AI473" s="7"/>
      <c r="AJ473" s="7"/>
      <c r="AK473" s="7"/>
      <c r="AL473" s="7"/>
      <c r="AM473" s="7"/>
      <c r="AN473" s="7"/>
      <c r="AO473" s="7"/>
      <c r="AP473" s="7"/>
      <c r="AQ473" s="7"/>
      <c r="AR473" s="7"/>
      <c r="AS473" s="7"/>
      <c r="AT473" s="7"/>
      <c r="AU473" s="7"/>
      <c r="AV473" s="72"/>
      <c r="AW473" s="75"/>
      <c r="AX473" s="75"/>
      <c r="AY473" s="75"/>
      <c r="AZ473" s="76"/>
      <c r="BA473" s="77"/>
      <c r="BB473" s="7"/>
      <c r="BC473" s="7"/>
      <c r="BD473" s="7"/>
      <c r="BE473" s="7"/>
      <c r="BF473" s="7"/>
      <c r="BG473" s="7"/>
      <c r="BH473" s="7"/>
      <c r="BI473" s="2"/>
      <c r="BJ473" s="2"/>
      <c r="BK473" s="2"/>
      <c r="BL473" s="111"/>
      <c r="BM473" s="115"/>
      <c r="BN473" s="111"/>
      <c r="BO473" s="111"/>
      <c r="BP473" s="111"/>
      <c r="BQ473" s="111"/>
      <c r="BR473" s="111"/>
      <c r="BS473" s="111"/>
      <c r="BT473" s="111"/>
      <c r="BU473" s="113"/>
      <c r="BV473" s="3"/>
      <c r="BW473" s="3"/>
      <c r="BX473" s="3"/>
      <c r="BY473" s="3"/>
      <c r="BZ473" s="3"/>
      <c r="CA473" s="3"/>
      <c r="CB473" s="3"/>
      <c r="CC473" s="3"/>
      <c r="CD473" s="3"/>
      <c r="CE473" s="3"/>
      <c r="CF473" s="3"/>
      <c r="CG473" s="3"/>
    </row>
    <row r="474" spans="1:85" ht="14.25" customHeight="1" thickTop="1" thickBot="1" x14ac:dyDescent="0.3">
      <c r="A474" s="2" t="s">
        <v>266</v>
      </c>
      <c r="B474" s="2" t="s">
        <v>619</v>
      </c>
      <c r="C474" s="2"/>
      <c r="D474" s="91" t="s">
        <v>272</v>
      </c>
      <c r="E474" s="2" t="s">
        <v>106</v>
      </c>
      <c r="F474" s="62" t="s">
        <v>204</v>
      </c>
      <c r="G474" s="2" t="s">
        <v>179</v>
      </c>
      <c r="H474" s="2"/>
      <c r="I474" s="2" t="s">
        <v>110</v>
      </c>
      <c r="J474" s="2" t="s">
        <v>111</v>
      </c>
      <c r="K474" s="2" t="s">
        <v>268</v>
      </c>
      <c r="L474" s="2"/>
      <c r="M474" s="63" t="s">
        <v>269</v>
      </c>
      <c r="N474" s="63" t="s">
        <v>253</v>
      </c>
      <c r="O474" s="64" t="s">
        <v>129</v>
      </c>
      <c r="P474" s="2" t="s">
        <v>21</v>
      </c>
      <c r="Q474" s="2">
        <v>72</v>
      </c>
      <c r="R474" s="2" t="s">
        <v>116</v>
      </c>
      <c r="S474" s="2" t="s">
        <v>47</v>
      </c>
      <c r="T474" s="2"/>
      <c r="U474" s="84">
        <v>2.27</v>
      </c>
      <c r="V474" s="84" t="s">
        <v>17</v>
      </c>
      <c r="W474" s="84">
        <f>VLOOKUP(V474,Tables!$M$4:$N$7,2,FALSE)</f>
        <v>1</v>
      </c>
      <c r="X474" s="84">
        <f t="shared" ref="X474:X476" si="956">U474*W474</f>
        <v>2.27</v>
      </c>
      <c r="Y474" s="84"/>
      <c r="Z474" s="84" t="str">
        <f t="shared" ref="Z474:Z476" si="957">P474</f>
        <v>NEC</v>
      </c>
      <c r="AA474" s="84">
        <f>VLOOKUP(Z474,Tables!C$5:D$21,2,FALSE)</f>
        <v>1</v>
      </c>
      <c r="AB474" s="84">
        <f t="shared" ref="AB474:AB476" si="958">X474/AA474</f>
        <v>2.27</v>
      </c>
      <c r="AC474" s="84" t="str">
        <f t="shared" ref="AC474:AC476" si="959">S474</f>
        <v>Chronic</v>
      </c>
      <c r="AD474" s="84">
        <f>VLOOKUP(AC474,Tables!C$24:D$25,2,FALSE)</f>
        <v>1</v>
      </c>
      <c r="AE474" s="84">
        <f t="shared" ref="AE474:AE476" si="960">AB474/AD474</f>
        <v>2.27</v>
      </c>
      <c r="AF474" s="7"/>
      <c r="AG474" s="85" t="str">
        <f t="shared" ref="AG474:AG476" si="961">F474</f>
        <v>Tetraselmis sp.</v>
      </c>
      <c r="AH474" s="84" t="str">
        <f t="shared" ref="AH474:AH476" si="962">P474</f>
        <v>NEC</v>
      </c>
      <c r="AI474" s="84" t="str">
        <f t="shared" ref="AI474:AI476" si="963">S474</f>
        <v>Chronic</v>
      </c>
      <c r="AJ474" s="84"/>
      <c r="AK474" s="84">
        <f>VLOOKUP(SUM(AA474,AD474),Tables!J$5:K$10,2,FALSE)</f>
        <v>1</v>
      </c>
      <c r="AL474" s="86" t="str">
        <f t="shared" ref="AL474:AL476" si="964">IF(AK474=MIN($AK$474:$AK$476),"YES!!!","Reject")</f>
        <v>YES!!!</v>
      </c>
      <c r="AM474" s="86" t="str">
        <f t="shared" ref="AM474:AM475" si="965">O474</f>
        <v>Growth rate</v>
      </c>
      <c r="AN474" s="84" t="s">
        <v>118</v>
      </c>
      <c r="AO474" s="84" t="str">
        <f t="shared" ref="AO474:AO475" si="966">CONCATENATE(Q474," ",R474)</f>
        <v>72 Hour</v>
      </c>
      <c r="AP474" s="84" t="s">
        <v>119</v>
      </c>
      <c r="AQ474" s="84"/>
      <c r="AR474" s="84"/>
      <c r="AS474" s="84"/>
      <c r="AT474" s="86"/>
      <c r="AU474" s="86"/>
      <c r="AV474" s="66"/>
      <c r="AW474" s="2"/>
      <c r="AX474" s="2"/>
      <c r="AY474" s="2"/>
      <c r="AZ474" s="84"/>
      <c r="BA474" s="87"/>
      <c r="BB474" s="84"/>
      <c r="BC474" s="84"/>
      <c r="BD474" s="84"/>
      <c r="BE474" s="84"/>
      <c r="BF474" s="84"/>
      <c r="BG474" s="84"/>
      <c r="BH474" s="84"/>
      <c r="BI474" s="2"/>
      <c r="BJ474" s="75"/>
      <c r="BK474" s="2"/>
      <c r="BL474" s="111"/>
      <c r="BM474" s="115"/>
      <c r="BN474" s="111"/>
      <c r="BO474" s="111"/>
      <c r="BP474" s="111"/>
      <c r="BQ474" s="111"/>
      <c r="BR474" s="111"/>
      <c r="BS474" s="111"/>
      <c r="BT474" s="111"/>
      <c r="BU474" s="113"/>
      <c r="BV474" s="3"/>
      <c r="BW474" s="3"/>
      <c r="BX474" s="3"/>
      <c r="BY474" s="3"/>
      <c r="BZ474" s="3"/>
      <c r="CA474" s="3"/>
      <c r="CB474" s="3"/>
      <c r="CC474" s="3"/>
      <c r="CD474" s="3"/>
      <c r="CE474" s="3"/>
      <c r="CF474" s="3"/>
      <c r="CG474" s="3"/>
    </row>
    <row r="475" spans="1:85" ht="14.25" customHeight="1" thickTop="1" thickBot="1" x14ac:dyDescent="0.3">
      <c r="A475" s="2" t="s">
        <v>266</v>
      </c>
      <c r="B475" s="2" t="s">
        <v>620</v>
      </c>
      <c r="C475" s="2"/>
      <c r="D475" s="2"/>
      <c r="E475" s="2" t="s">
        <v>106</v>
      </c>
      <c r="F475" s="62" t="s">
        <v>204</v>
      </c>
      <c r="G475" s="2" t="s">
        <v>179</v>
      </c>
      <c r="H475" s="2"/>
      <c r="I475" s="2" t="s">
        <v>110</v>
      </c>
      <c r="J475" s="2" t="s">
        <v>111</v>
      </c>
      <c r="K475" s="2" t="s">
        <v>268</v>
      </c>
      <c r="L475" s="2"/>
      <c r="M475" s="63" t="s">
        <v>269</v>
      </c>
      <c r="N475" s="63" t="s">
        <v>253</v>
      </c>
      <c r="O475" s="64" t="s">
        <v>129</v>
      </c>
      <c r="P475" s="2" t="s">
        <v>14</v>
      </c>
      <c r="Q475" s="2">
        <v>72</v>
      </c>
      <c r="R475" s="2" t="s">
        <v>116</v>
      </c>
      <c r="S475" s="2" t="s">
        <v>47</v>
      </c>
      <c r="T475" s="2"/>
      <c r="U475" s="2">
        <v>1.64</v>
      </c>
      <c r="V475" s="2" t="s">
        <v>17</v>
      </c>
      <c r="W475" s="2">
        <f>VLOOKUP(V475,Tables!$M$4:$N$7,2,FALSE)</f>
        <v>1</v>
      </c>
      <c r="X475" s="2">
        <f t="shared" si="956"/>
        <v>1.64</v>
      </c>
      <c r="Y475" s="2"/>
      <c r="Z475" s="2" t="str">
        <f t="shared" si="957"/>
        <v>EC10</v>
      </c>
      <c r="AA475" s="2">
        <f>VLOOKUP(Z475,Tables!C$5:D$21,2,FALSE)</f>
        <v>1</v>
      </c>
      <c r="AB475" s="2">
        <f t="shared" si="958"/>
        <v>1.64</v>
      </c>
      <c r="AC475" s="2" t="str">
        <f t="shared" si="959"/>
        <v>Chronic</v>
      </c>
      <c r="AD475" s="2">
        <f>VLOOKUP(AC475,Tables!C$24:D$25,2,FALSE)</f>
        <v>1</v>
      </c>
      <c r="AE475" s="2">
        <f t="shared" si="960"/>
        <v>1.64</v>
      </c>
      <c r="AF475" s="7"/>
      <c r="AG475" s="8" t="str">
        <f t="shared" si="961"/>
        <v>Tetraselmis sp.</v>
      </c>
      <c r="AH475" s="2" t="str">
        <f t="shared" si="962"/>
        <v>EC10</v>
      </c>
      <c r="AI475" s="2" t="str">
        <f t="shared" si="963"/>
        <v>Chronic</v>
      </c>
      <c r="AJ475" s="2"/>
      <c r="AK475" s="2">
        <f>VLOOKUP(SUM(AA475,AD475),Tables!J$5:K$10,2,FALSE)</f>
        <v>1</v>
      </c>
      <c r="AL475" s="65" t="str">
        <f t="shared" si="964"/>
        <v>YES!!!</v>
      </c>
      <c r="AM475" s="3" t="str">
        <f t="shared" si="965"/>
        <v>Growth rate</v>
      </c>
      <c r="AN475" s="2" t="s">
        <v>118</v>
      </c>
      <c r="AO475" s="2" t="str">
        <f t="shared" si="966"/>
        <v>72 Hour</v>
      </c>
      <c r="AP475" s="2" t="s">
        <v>119</v>
      </c>
      <c r="AQ475" s="2"/>
      <c r="AR475" s="2">
        <f>AE475</f>
        <v>1.64</v>
      </c>
      <c r="AS475" s="2">
        <f>GEOMEAN(AR475)</f>
        <v>1.64</v>
      </c>
      <c r="AT475" s="3">
        <f t="shared" ref="AT475:AU475" si="967">MIN(AS475)</f>
        <v>1.64</v>
      </c>
      <c r="AU475" s="3">
        <f t="shared" si="967"/>
        <v>1.64</v>
      </c>
      <c r="AV475" s="66" t="s">
        <v>120</v>
      </c>
      <c r="AW475" s="2"/>
      <c r="AX475" s="2"/>
      <c r="AY475" s="2"/>
      <c r="AZ475" s="2" t="str">
        <f>I475</f>
        <v>Microalgae</v>
      </c>
      <c r="BA475" s="67" t="str">
        <f t="shared" ref="BA475:BC475" si="968">F475</f>
        <v>Tetraselmis sp.</v>
      </c>
      <c r="BB475" s="2" t="str">
        <f t="shared" si="968"/>
        <v>Chlorophyta</v>
      </c>
      <c r="BC475" s="2">
        <f t="shared" si="968"/>
        <v>0</v>
      </c>
      <c r="BD475" s="2" t="str">
        <f>J475</f>
        <v>Phototroph</v>
      </c>
      <c r="BE475" s="2">
        <f>AK475</f>
        <v>1</v>
      </c>
      <c r="BF475" s="2">
        <f>AU475</f>
        <v>1.64</v>
      </c>
      <c r="BG475" s="66" t="s">
        <v>120</v>
      </c>
      <c r="BH475" s="66" t="s">
        <v>120</v>
      </c>
      <c r="BI475" s="75"/>
      <c r="BJ475" s="88"/>
      <c r="BK475" s="2"/>
      <c r="BL475" s="111"/>
      <c r="BM475" s="115"/>
      <c r="BN475" s="111"/>
      <c r="BO475" s="111"/>
      <c r="BP475" s="111"/>
      <c r="BQ475" s="111"/>
      <c r="BR475" s="111"/>
      <c r="BS475" s="111"/>
      <c r="BT475" s="111"/>
      <c r="BU475" s="113"/>
      <c r="BV475" s="3"/>
      <c r="BW475" s="3"/>
      <c r="BX475" s="3"/>
      <c r="BY475" s="3"/>
      <c r="BZ475" s="3"/>
      <c r="CA475" s="3"/>
      <c r="CB475" s="3"/>
      <c r="CC475" s="3"/>
      <c r="CD475" s="3"/>
      <c r="CE475" s="3"/>
      <c r="CF475" s="3"/>
      <c r="CG475" s="3"/>
    </row>
    <row r="476" spans="1:85" ht="14.25" customHeight="1" thickTop="1" thickBot="1" x14ac:dyDescent="0.3">
      <c r="A476" s="2" t="s">
        <v>266</v>
      </c>
      <c r="B476" s="2" t="s">
        <v>621</v>
      </c>
      <c r="C476" s="2"/>
      <c r="D476" s="2"/>
      <c r="E476" s="2" t="s">
        <v>106</v>
      </c>
      <c r="F476" s="62" t="s">
        <v>204</v>
      </c>
      <c r="G476" s="2" t="s">
        <v>179</v>
      </c>
      <c r="H476" s="2"/>
      <c r="I476" s="2" t="s">
        <v>110</v>
      </c>
      <c r="J476" s="2" t="s">
        <v>111</v>
      </c>
      <c r="K476" s="2" t="s">
        <v>268</v>
      </c>
      <c r="L476" s="2"/>
      <c r="M476" s="63" t="s">
        <v>269</v>
      </c>
      <c r="N476" s="63" t="s">
        <v>253</v>
      </c>
      <c r="O476" s="64" t="s">
        <v>129</v>
      </c>
      <c r="P476" s="2" t="s">
        <v>38</v>
      </c>
      <c r="Q476" s="2">
        <v>72</v>
      </c>
      <c r="R476" s="2" t="s">
        <v>116</v>
      </c>
      <c r="S476" s="2" t="s">
        <v>47</v>
      </c>
      <c r="T476" s="2"/>
      <c r="U476" s="2">
        <v>5.24</v>
      </c>
      <c r="V476" s="2" t="s">
        <v>17</v>
      </c>
      <c r="W476" s="2">
        <f>VLOOKUP(V476,Tables!$M$4:$N$7,2,FALSE)</f>
        <v>1</v>
      </c>
      <c r="X476" s="2">
        <f t="shared" si="956"/>
        <v>5.24</v>
      </c>
      <c r="Y476" s="2"/>
      <c r="Z476" s="2" t="str">
        <f t="shared" si="957"/>
        <v>EC50</v>
      </c>
      <c r="AA476" s="2">
        <f>VLOOKUP(Z476,Tables!C$5:D$21,2,FALSE)</f>
        <v>5</v>
      </c>
      <c r="AB476" s="2">
        <f t="shared" si="958"/>
        <v>1.048</v>
      </c>
      <c r="AC476" s="2" t="str">
        <f t="shared" si="959"/>
        <v>Chronic</v>
      </c>
      <c r="AD476" s="2">
        <f>VLOOKUP(AC476,Tables!C$24:D$25,2,FALSE)</f>
        <v>1</v>
      </c>
      <c r="AE476" s="2">
        <f t="shared" si="960"/>
        <v>1.048</v>
      </c>
      <c r="AF476" s="7"/>
      <c r="AG476" s="8" t="str">
        <f t="shared" si="961"/>
        <v>Tetraselmis sp.</v>
      </c>
      <c r="AH476" s="2" t="str">
        <f t="shared" si="962"/>
        <v>EC50</v>
      </c>
      <c r="AI476" s="2" t="str">
        <f t="shared" si="963"/>
        <v>Chronic</v>
      </c>
      <c r="AJ476" s="2"/>
      <c r="AK476" s="2">
        <f>VLOOKUP(SUM(AA476,AD476),Tables!J$5:K$10,2,FALSE)</f>
        <v>2</v>
      </c>
      <c r="AL476" s="65" t="str">
        <f t="shared" si="964"/>
        <v>Reject</v>
      </c>
      <c r="AM476" s="3"/>
      <c r="AN476" s="2"/>
      <c r="AO476" s="2"/>
      <c r="AP476" s="2"/>
      <c r="AQ476" s="2"/>
      <c r="AR476" s="2"/>
      <c r="AS476" s="2"/>
      <c r="AT476" s="2"/>
      <c r="AU476" s="2"/>
      <c r="AV476" s="66"/>
      <c r="AW476" s="2"/>
      <c r="AX476" s="2"/>
      <c r="AY476" s="2"/>
      <c r="AZ476" s="2"/>
      <c r="BA476" s="67"/>
      <c r="BB476" s="2"/>
      <c r="BC476" s="2"/>
      <c r="BD476" s="2"/>
      <c r="BE476" s="2"/>
      <c r="BF476" s="2"/>
      <c r="BG476" s="2"/>
      <c r="BH476" s="2"/>
      <c r="BI476" s="2"/>
      <c r="BJ476" s="88"/>
      <c r="BK476" s="2"/>
      <c r="BL476" s="116"/>
      <c r="BM476" s="117"/>
      <c r="BN476" s="116"/>
      <c r="BO476" s="116"/>
      <c r="BP476" s="116"/>
      <c r="BQ476" s="116"/>
      <c r="BR476" s="116"/>
      <c r="BS476" s="116"/>
      <c r="BT476" s="111"/>
      <c r="BU476" s="113"/>
      <c r="BV476" s="3"/>
      <c r="BW476" s="3"/>
      <c r="BX476" s="3"/>
      <c r="BY476" s="3"/>
      <c r="BZ476" s="3"/>
      <c r="CA476" s="3"/>
      <c r="CB476" s="3"/>
      <c r="CC476" s="3"/>
      <c r="CD476" s="3"/>
      <c r="CE476" s="3"/>
      <c r="CF476" s="3"/>
      <c r="CG476" s="3"/>
    </row>
    <row r="477" spans="1:85" ht="14.25" customHeight="1" thickTop="1" thickBot="1" x14ac:dyDescent="0.3">
      <c r="A477" s="7"/>
      <c r="B477" s="7"/>
      <c r="C477" s="7"/>
      <c r="D477" s="70"/>
      <c r="E477" s="7"/>
      <c r="F477" s="71"/>
      <c r="G477" s="7"/>
      <c r="H477" s="7"/>
      <c r="I477" s="7"/>
      <c r="J477" s="7"/>
      <c r="K477" s="7"/>
      <c r="L477" s="7"/>
      <c r="M477" s="72"/>
      <c r="N477" s="72"/>
      <c r="O477" s="7"/>
      <c r="P477" s="7"/>
      <c r="Q477" s="7"/>
      <c r="R477" s="7"/>
      <c r="S477" s="7"/>
      <c r="T477" s="73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74"/>
      <c r="AH477" s="7"/>
      <c r="AI477" s="7"/>
      <c r="AJ477" s="7"/>
      <c r="AK477" s="7"/>
      <c r="AL477" s="7"/>
      <c r="AM477" s="7"/>
      <c r="AN477" s="7"/>
      <c r="AO477" s="7"/>
      <c r="AP477" s="7"/>
      <c r="AQ477" s="7"/>
      <c r="AR477" s="7"/>
      <c r="AS477" s="7"/>
      <c r="AT477" s="7"/>
      <c r="AU477" s="7"/>
      <c r="AV477" s="72"/>
      <c r="AW477" s="75"/>
      <c r="AX477" s="75"/>
      <c r="AY477" s="75"/>
      <c r="AZ477" s="77"/>
      <c r="BA477" s="77"/>
      <c r="BB477" s="7"/>
      <c r="BC477" s="7"/>
      <c r="BD477" s="7"/>
      <c r="BE477" s="7"/>
      <c r="BF477" s="7"/>
      <c r="BG477" s="7"/>
      <c r="BH477" s="7"/>
      <c r="BI477" s="75"/>
      <c r="BJ477" s="88"/>
      <c r="BK477" s="2"/>
      <c r="BL477" s="111"/>
      <c r="BM477" s="115"/>
      <c r="BN477" s="111"/>
      <c r="BO477" s="111"/>
      <c r="BP477" s="111"/>
      <c r="BQ477" s="111"/>
      <c r="BR477" s="111"/>
      <c r="BS477" s="111"/>
      <c r="BT477" s="111"/>
      <c r="BU477" s="113"/>
      <c r="BV477" s="3"/>
      <c r="BW477" s="3"/>
      <c r="BX477" s="3"/>
      <c r="BY477" s="3"/>
      <c r="BZ477" s="3"/>
      <c r="CA477" s="3"/>
      <c r="CB477" s="3"/>
      <c r="CC477" s="3"/>
      <c r="CD477" s="3"/>
      <c r="CE477" s="3"/>
      <c r="CF477" s="3"/>
      <c r="CG477" s="3"/>
    </row>
    <row r="478" spans="1:85" ht="14.25" customHeight="1" thickTop="1" thickBot="1" x14ac:dyDescent="0.3">
      <c r="A478" s="2">
        <v>1869</v>
      </c>
      <c r="B478" s="2" t="s">
        <v>105</v>
      </c>
      <c r="C478" s="2"/>
      <c r="D478" s="2"/>
      <c r="E478" s="2" t="s">
        <v>106</v>
      </c>
      <c r="F478" s="62" t="s">
        <v>258</v>
      </c>
      <c r="G478" s="2" t="s">
        <v>108</v>
      </c>
      <c r="H478" s="2" t="s">
        <v>136</v>
      </c>
      <c r="I478" s="2" t="s">
        <v>110</v>
      </c>
      <c r="J478" s="2" t="s">
        <v>111</v>
      </c>
      <c r="K478" s="2" t="s">
        <v>112</v>
      </c>
      <c r="L478" s="2"/>
      <c r="M478" s="63" t="s">
        <v>113</v>
      </c>
      <c r="N478" s="63" t="s">
        <v>114</v>
      </c>
      <c r="O478" s="64" t="s">
        <v>115</v>
      </c>
      <c r="P478" s="2" t="s">
        <v>38</v>
      </c>
      <c r="Q478" s="2">
        <v>72</v>
      </c>
      <c r="R478" s="2" t="s">
        <v>116</v>
      </c>
      <c r="S478" s="2" t="s">
        <v>47</v>
      </c>
      <c r="T478" s="2"/>
      <c r="U478" s="2" t="s">
        <v>622</v>
      </c>
      <c r="V478" s="2" t="s">
        <v>20</v>
      </c>
      <c r="W478" s="2">
        <f>VLOOKUP(V478,Tables!$M$4:$N$7,2,FALSE)</f>
        <v>1</v>
      </c>
      <c r="X478" s="2">
        <f>U478*W478</f>
        <v>95</v>
      </c>
      <c r="Y478" s="2"/>
      <c r="Z478" s="2" t="str">
        <f>P478</f>
        <v>EC50</v>
      </c>
      <c r="AA478" s="2">
        <f>VLOOKUP(Z478,Tables!C$5:D$21,2,FALSE)</f>
        <v>5</v>
      </c>
      <c r="AB478" s="2">
        <f>X478/AA478</f>
        <v>19</v>
      </c>
      <c r="AC478" s="2" t="str">
        <f>S478</f>
        <v>Chronic</v>
      </c>
      <c r="AD478" s="2">
        <f>VLOOKUP(AC478,Tables!C$24:D$25,2,FALSE)</f>
        <v>1</v>
      </c>
      <c r="AE478" s="2">
        <f>AB478/AD478</f>
        <v>19</v>
      </c>
      <c r="AF478" s="7"/>
      <c r="AG478" s="8" t="str">
        <f>F478</f>
        <v>Thalassiosira fluviatilis</v>
      </c>
      <c r="AH478" s="2" t="str">
        <f>P478</f>
        <v>EC50</v>
      </c>
      <c r="AI478" s="2" t="str">
        <f>S478</f>
        <v>Chronic</v>
      </c>
      <c r="AJ478" s="2"/>
      <c r="AK478" s="2">
        <f>VLOOKUP(SUM(AA478,AD478),Tables!J$5:K$10,2,FALSE)</f>
        <v>2</v>
      </c>
      <c r="AL478" s="65" t="str">
        <f>IF(AK478=MIN($AK$478),"YES!!!","Reject")</f>
        <v>YES!!!</v>
      </c>
      <c r="AM478" s="3" t="str">
        <f>O478</f>
        <v>Biomass Yield, Growth Rate, AUC</v>
      </c>
      <c r="AN478" s="2" t="s">
        <v>118</v>
      </c>
      <c r="AO478" s="2" t="str">
        <f>CONCATENATE(Q478," ",R478)</f>
        <v>72 Hour</v>
      </c>
      <c r="AP478" s="2" t="s">
        <v>119</v>
      </c>
      <c r="AQ478" s="2"/>
      <c r="AR478" s="2">
        <f>AE478</f>
        <v>19</v>
      </c>
      <c r="AS478" s="2">
        <f>GEOMEAN(AR478)</f>
        <v>19</v>
      </c>
      <c r="AT478" s="3">
        <f t="shared" ref="AT478:AU478" si="969">MIN(AS478)</f>
        <v>19</v>
      </c>
      <c r="AU478" s="3">
        <f t="shared" si="969"/>
        <v>19</v>
      </c>
      <c r="AV478" s="66" t="s">
        <v>120</v>
      </c>
      <c r="AW478" s="2"/>
      <c r="AX478" s="2"/>
      <c r="AY478" s="2"/>
      <c r="AZ478" s="2" t="str">
        <f>I478</f>
        <v>Microalgae</v>
      </c>
      <c r="BA478" s="67" t="str">
        <f t="shared" ref="BA478:BC478" si="970">F478</f>
        <v>Thalassiosira fluviatilis</v>
      </c>
      <c r="BB478" s="2" t="str">
        <f t="shared" si="970"/>
        <v>Bacillariophyta</v>
      </c>
      <c r="BC478" s="2" t="str">
        <f t="shared" si="970"/>
        <v>Mediophyceae</v>
      </c>
      <c r="BD478" s="2" t="str">
        <f>J478</f>
        <v>Phototroph</v>
      </c>
      <c r="BE478" s="2">
        <f>AK478</f>
        <v>2</v>
      </c>
      <c r="BF478" s="2">
        <f>AU478</f>
        <v>19</v>
      </c>
      <c r="BG478" s="66" t="s">
        <v>120</v>
      </c>
      <c r="BH478" s="66" t="s">
        <v>120</v>
      </c>
      <c r="BI478" s="88"/>
      <c r="BJ478" s="75"/>
      <c r="BK478" s="2"/>
      <c r="BL478" s="111"/>
      <c r="BM478" s="115"/>
      <c r="BN478" s="111"/>
      <c r="BO478" s="111"/>
      <c r="BP478" s="111"/>
      <c r="BQ478" s="111"/>
      <c r="BR478" s="111"/>
      <c r="BS478" s="111"/>
      <c r="BT478" s="111"/>
      <c r="BU478" s="113"/>
      <c r="BV478" s="3"/>
      <c r="BW478" s="3"/>
      <c r="BX478" s="3"/>
      <c r="BY478" s="3"/>
      <c r="BZ478" s="3"/>
      <c r="CA478" s="3"/>
      <c r="CB478" s="3"/>
      <c r="CC478" s="3"/>
      <c r="CD478" s="3"/>
      <c r="CE478" s="3"/>
      <c r="CF478" s="3"/>
      <c r="CG478" s="3"/>
    </row>
    <row r="479" spans="1:85" ht="14.25" customHeight="1" thickTop="1" thickBot="1" x14ac:dyDescent="0.3">
      <c r="A479" s="7"/>
      <c r="B479" s="7"/>
      <c r="C479" s="7"/>
      <c r="D479" s="70"/>
      <c r="E479" s="7"/>
      <c r="F479" s="71"/>
      <c r="G479" s="7"/>
      <c r="H479" s="7"/>
      <c r="I479" s="7"/>
      <c r="J479" s="7"/>
      <c r="K479" s="7"/>
      <c r="L479" s="7"/>
      <c r="M479" s="72"/>
      <c r="N479" s="72"/>
      <c r="O479" s="7"/>
      <c r="P479" s="7"/>
      <c r="Q479" s="7"/>
      <c r="R479" s="7"/>
      <c r="S479" s="7"/>
      <c r="T479" s="73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74"/>
      <c r="AH479" s="7"/>
      <c r="AI479" s="7"/>
      <c r="AJ479" s="7"/>
      <c r="AK479" s="7"/>
      <c r="AL479" s="7"/>
      <c r="AM479" s="7"/>
      <c r="AN479" s="7"/>
      <c r="AO479" s="7"/>
      <c r="AP479" s="7"/>
      <c r="AQ479" s="7"/>
      <c r="AR479" s="7"/>
      <c r="AS479" s="7"/>
      <c r="AT479" s="7"/>
      <c r="AU479" s="7"/>
      <c r="AV479" s="72"/>
      <c r="AW479" s="75"/>
      <c r="AX479" s="75"/>
      <c r="AY479" s="75"/>
      <c r="AZ479" s="76"/>
      <c r="BA479" s="77"/>
      <c r="BB479" s="7"/>
      <c r="BC479" s="7"/>
      <c r="BD479" s="7"/>
      <c r="BE479" s="7"/>
      <c r="BF479" s="7"/>
      <c r="BG479" s="7"/>
      <c r="BH479" s="7"/>
      <c r="BI479" s="88"/>
      <c r="BJ479" s="2"/>
      <c r="BK479" s="2"/>
      <c r="BL479" s="117"/>
      <c r="BM479" s="117"/>
      <c r="BN479" s="116"/>
      <c r="BO479" s="116"/>
      <c r="BP479" s="116"/>
      <c r="BQ479" s="116"/>
      <c r="BR479" s="116"/>
      <c r="BS479" s="116"/>
      <c r="BT479" s="111"/>
      <c r="BU479" s="113"/>
      <c r="BV479" s="3"/>
      <c r="BW479" s="3"/>
      <c r="BX479" s="3"/>
      <c r="BY479" s="3"/>
      <c r="BZ479" s="3"/>
      <c r="CA479" s="3"/>
      <c r="CB479" s="3"/>
      <c r="CC479" s="3"/>
      <c r="CD479" s="3"/>
      <c r="CE479" s="3"/>
      <c r="CF479" s="3"/>
      <c r="CG479" s="3"/>
    </row>
    <row r="480" spans="1:85" ht="14.25" customHeight="1" thickTop="1" thickBot="1" x14ac:dyDescent="0.3">
      <c r="A480" s="2" t="s">
        <v>187</v>
      </c>
      <c r="B480" s="2" t="s">
        <v>623</v>
      </c>
      <c r="C480" s="2"/>
      <c r="D480" s="2"/>
      <c r="E480" s="2" t="s">
        <v>106</v>
      </c>
      <c r="F480" s="62" t="s">
        <v>261</v>
      </c>
      <c r="G480" s="2" t="s">
        <v>108</v>
      </c>
      <c r="H480" s="2" t="s">
        <v>136</v>
      </c>
      <c r="I480" s="2" t="s">
        <v>110</v>
      </c>
      <c r="J480" s="2" t="s">
        <v>111</v>
      </c>
      <c r="K480" s="2" t="s">
        <v>112</v>
      </c>
      <c r="L480" s="2"/>
      <c r="M480" s="63" t="s">
        <v>299</v>
      </c>
      <c r="N480" s="63" t="s">
        <v>263</v>
      </c>
      <c r="O480" s="64" t="s">
        <v>140</v>
      </c>
      <c r="P480" s="2" t="s">
        <v>38</v>
      </c>
      <c r="Q480" s="2">
        <v>96</v>
      </c>
      <c r="R480" s="2" t="s">
        <v>116</v>
      </c>
      <c r="S480" s="2" t="s">
        <v>47</v>
      </c>
      <c r="T480" s="2"/>
      <c r="U480" s="2">
        <v>4.3</v>
      </c>
      <c r="V480" s="2" t="s">
        <v>17</v>
      </c>
      <c r="W480" s="2">
        <f>VLOOKUP(V480,Tables!$M$4:$N$7,2,FALSE)</f>
        <v>1</v>
      </c>
      <c r="X480" s="2">
        <f>U480*W480</f>
        <v>4.3</v>
      </c>
      <c r="Y480" s="2"/>
      <c r="Z480" s="2" t="str">
        <f>P480</f>
        <v>EC50</v>
      </c>
      <c r="AA480" s="2">
        <f>VLOOKUP(Z480,Tables!C$5:D$21,2,FALSE)</f>
        <v>5</v>
      </c>
      <c r="AB480" s="2">
        <f>X480/AA480</f>
        <v>0.86</v>
      </c>
      <c r="AC480" s="2" t="str">
        <f>S480</f>
        <v>Chronic</v>
      </c>
      <c r="AD480" s="2">
        <f>VLOOKUP(AC480,Tables!C$24:D$25,2,FALSE)</f>
        <v>1</v>
      </c>
      <c r="AE480" s="2">
        <f>AB480/AD480</f>
        <v>0.86</v>
      </c>
      <c r="AF480" s="7"/>
      <c r="AG480" s="8" t="str">
        <f>F480</f>
        <v>Thalassiosira pseudonana</v>
      </c>
      <c r="AH480" s="2" t="str">
        <f>P480</f>
        <v>EC50</v>
      </c>
      <c r="AI480" s="2" t="str">
        <f>S480</f>
        <v>Chronic</v>
      </c>
      <c r="AJ480" s="2"/>
      <c r="AK480" s="2">
        <f>VLOOKUP(SUM(AA480,AD480),Tables!J$5:K$10,2,FALSE)</f>
        <v>2</v>
      </c>
      <c r="AL480" s="65" t="str">
        <f>IF(AK480=MIN($AK$480),"YES!!!","Reject")</f>
        <v>YES!!!</v>
      </c>
      <c r="AM480" s="3" t="str">
        <f>O480</f>
        <v>Cell density</v>
      </c>
      <c r="AN480" s="2" t="s">
        <v>118</v>
      </c>
      <c r="AO480" s="2" t="str">
        <f>CONCATENATE(Q480," ",R480)</f>
        <v>96 Hour</v>
      </c>
      <c r="AP480" s="2" t="s">
        <v>119</v>
      </c>
      <c r="AQ480" s="2"/>
      <c r="AR480" s="2">
        <f>AE480</f>
        <v>0.86</v>
      </c>
      <c r="AS480" s="2">
        <f>GEOMEAN(AR480)</f>
        <v>0.86</v>
      </c>
      <c r="AT480" s="3">
        <f t="shared" ref="AT480:AU480" si="971">MIN(AS480)</f>
        <v>0.86</v>
      </c>
      <c r="AU480" s="3">
        <f t="shared" si="971"/>
        <v>0.86</v>
      </c>
      <c r="AV480" s="66" t="s">
        <v>120</v>
      </c>
      <c r="AW480" s="2"/>
      <c r="AX480" s="2"/>
      <c r="AY480" s="2"/>
      <c r="AZ480" s="2" t="str">
        <f>I480</f>
        <v>Microalgae</v>
      </c>
      <c r="BA480" s="67" t="str">
        <f t="shared" ref="BA480:BC480" si="972">F480</f>
        <v>Thalassiosira pseudonana</v>
      </c>
      <c r="BB480" s="2" t="str">
        <f t="shared" si="972"/>
        <v>Bacillariophyta</v>
      </c>
      <c r="BC480" s="2" t="str">
        <f t="shared" si="972"/>
        <v>Mediophyceae</v>
      </c>
      <c r="BD480" s="2" t="str">
        <f>J480</f>
        <v>Phototroph</v>
      </c>
      <c r="BE480" s="2">
        <f>AK480</f>
        <v>2</v>
      </c>
      <c r="BF480" s="2">
        <f>AU480</f>
        <v>0.86</v>
      </c>
      <c r="BG480" s="66" t="s">
        <v>120</v>
      </c>
      <c r="BH480" s="66" t="s">
        <v>120</v>
      </c>
      <c r="BI480" s="88"/>
      <c r="BJ480" s="75"/>
      <c r="BK480" s="2"/>
      <c r="BL480" s="116"/>
      <c r="BM480" s="117"/>
      <c r="BN480" s="116"/>
      <c r="BO480" s="116"/>
      <c r="BP480" s="116"/>
      <c r="BQ480" s="116"/>
      <c r="BR480" s="116"/>
      <c r="BS480" s="116"/>
      <c r="BT480" s="111"/>
      <c r="BU480" s="113"/>
      <c r="BV480" s="3"/>
      <c r="BW480" s="3"/>
      <c r="BX480" s="3"/>
      <c r="BY480" s="3"/>
      <c r="BZ480" s="3"/>
      <c r="CA480" s="3"/>
      <c r="CB480" s="3"/>
      <c r="CC480" s="3"/>
      <c r="CD480" s="3"/>
      <c r="CE480" s="3"/>
      <c r="CF480" s="3"/>
      <c r="CG480" s="3"/>
    </row>
    <row r="481" spans="1:85" ht="14.25" customHeight="1" thickTop="1" thickBot="1" x14ac:dyDescent="0.3">
      <c r="A481" s="7"/>
      <c r="B481" s="7"/>
      <c r="C481" s="7"/>
      <c r="D481" s="70"/>
      <c r="E481" s="7"/>
      <c r="F481" s="71"/>
      <c r="G481" s="7"/>
      <c r="H481" s="7"/>
      <c r="I481" s="7"/>
      <c r="J481" s="7"/>
      <c r="K481" s="7"/>
      <c r="L481" s="7"/>
      <c r="M481" s="72"/>
      <c r="N481" s="72"/>
      <c r="O481" s="7"/>
      <c r="P481" s="7"/>
      <c r="Q481" s="7"/>
      <c r="R481" s="7"/>
      <c r="S481" s="7"/>
      <c r="T481" s="73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  <c r="AF481" s="7"/>
      <c r="AG481" s="74"/>
      <c r="AH481" s="7"/>
      <c r="AI481" s="7"/>
      <c r="AJ481" s="7"/>
      <c r="AK481" s="7"/>
      <c r="AL481" s="7"/>
      <c r="AM481" s="7"/>
      <c r="AN481" s="7"/>
      <c r="AO481" s="7"/>
      <c r="AP481" s="7"/>
      <c r="AQ481" s="7"/>
      <c r="AR481" s="7"/>
      <c r="AS481" s="7"/>
      <c r="AT481" s="7"/>
      <c r="AU481" s="7"/>
      <c r="AV481" s="72"/>
      <c r="AW481" s="75"/>
      <c r="AX481" s="75"/>
      <c r="AY481" s="75"/>
      <c r="AZ481" s="76"/>
      <c r="BA481" s="77"/>
      <c r="BB481" s="7"/>
      <c r="BC481" s="7"/>
      <c r="BD481" s="7"/>
      <c r="BE481" s="7"/>
      <c r="BF481" s="7"/>
      <c r="BG481" s="7"/>
      <c r="BH481" s="7"/>
      <c r="BI481" s="75"/>
      <c r="BJ481" s="75"/>
      <c r="BK481" s="2"/>
      <c r="BL481" s="116"/>
      <c r="BM481" s="117"/>
      <c r="BN481" s="116"/>
      <c r="BO481" s="116"/>
      <c r="BP481" s="116"/>
      <c r="BQ481" s="116"/>
      <c r="BR481" s="116"/>
      <c r="BS481" s="116"/>
      <c r="BT481" s="111"/>
      <c r="BU481" s="113"/>
      <c r="BV481" s="3"/>
      <c r="BW481" s="3"/>
      <c r="BX481" s="3"/>
      <c r="BY481" s="3"/>
      <c r="BZ481" s="3"/>
      <c r="CA481" s="3"/>
      <c r="CB481" s="3"/>
      <c r="CC481" s="3"/>
      <c r="CD481" s="3"/>
      <c r="CE481" s="3"/>
      <c r="CF481" s="3"/>
      <c r="CG481" s="3"/>
    </row>
    <row r="482" spans="1:85" ht="14.25" customHeight="1" thickTop="1" thickBot="1" x14ac:dyDescent="0.3">
      <c r="A482" s="2" t="s">
        <v>187</v>
      </c>
      <c r="B482" s="2" t="s">
        <v>624</v>
      </c>
      <c r="C482" s="2"/>
      <c r="D482" s="2"/>
      <c r="E482" s="2" t="s">
        <v>106</v>
      </c>
      <c r="F482" s="62" t="s">
        <v>383</v>
      </c>
      <c r="G482" s="2" t="s">
        <v>201</v>
      </c>
      <c r="H482" s="2" t="s">
        <v>241</v>
      </c>
      <c r="I482" s="2" t="s">
        <v>203</v>
      </c>
      <c r="J482" s="2" t="s">
        <v>152</v>
      </c>
      <c r="K482" s="2" t="s">
        <v>547</v>
      </c>
      <c r="L482" s="2"/>
      <c r="M482" s="63" t="s">
        <v>190</v>
      </c>
      <c r="N482" s="63" t="s">
        <v>190</v>
      </c>
      <c r="O482" s="64" t="s">
        <v>190</v>
      </c>
      <c r="P482" s="2" t="s">
        <v>40</v>
      </c>
      <c r="Q482" s="2">
        <v>96</v>
      </c>
      <c r="R482" s="2" t="s">
        <v>116</v>
      </c>
      <c r="S482" s="2" t="s">
        <v>48</v>
      </c>
      <c r="T482" s="2"/>
      <c r="U482" s="2">
        <v>11000</v>
      </c>
      <c r="V482" s="2" t="s">
        <v>17</v>
      </c>
      <c r="W482" s="2">
        <f>VLOOKUP(V482,Tables!M5:N8,2,FALSE)</f>
        <v>1</v>
      </c>
      <c r="X482" s="2">
        <f>U482*W482</f>
        <v>11000</v>
      </c>
      <c r="Y482" s="2"/>
      <c r="Z482" s="2" t="str">
        <f>P482</f>
        <v>LC50</v>
      </c>
      <c r="AA482" s="2">
        <f>VLOOKUP(Z482,Tables!C$5:D$21,2,FALSE)</f>
        <v>5</v>
      </c>
      <c r="AB482" s="2">
        <f>X482/AA482</f>
        <v>2200</v>
      </c>
      <c r="AC482" s="2" t="str">
        <f>S482</f>
        <v>Acute</v>
      </c>
      <c r="AD482" s="2">
        <f>VLOOKUP(AC482,Tables!C$24:D$25,2,FALSE)</f>
        <v>2</v>
      </c>
      <c r="AE482" s="2">
        <f>AB482/AD482</f>
        <v>1100</v>
      </c>
      <c r="AF482" s="7"/>
      <c r="AG482" s="8" t="str">
        <f>F482</f>
        <v>Tigriopus japonicus</v>
      </c>
      <c r="AH482" s="2" t="str">
        <f>P482</f>
        <v>LC50</v>
      </c>
      <c r="AI482" s="2" t="str">
        <f>S482</f>
        <v>Acute</v>
      </c>
      <c r="AJ482" s="2"/>
      <c r="AK482" s="2">
        <f>VLOOKUP(SUM(AA482,AD482),Tables!J$5:K$10,2,FALSE)</f>
        <v>4</v>
      </c>
      <c r="AL482" s="65" t="str">
        <f>IF(AK482=MIN($AK$482),"YES!!!","Reject")</f>
        <v>YES!!!</v>
      </c>
      <c r="AM482" s="3" t="str">
        <f>O482</f>
        <v>Mortality</v>
      </c>
      <c r="AN482" s="2" t="s">
        <v>118</v>
      </c>
      <c r="AO482" s="2" t="str">
        <f>CONCATENATE(Q482," ",R482)</f>
        <v>96 Hour</v>
      </c>
      <c r="AP482" s="2" t="s">
        <v>119</v>
      </c>
      <c r="AQ482" s="2"/>
      <c r="AR482" s="2">
        <f>AE482</f>
        <v>1100</v>
      </c>
      <c r="AS482" s="2">
        <f>GEOMEAN(AR482)</f>
        <v>1100</v>
      </c>
      <c r="AT482" s="3">
        <f t="shared" ref="AT482:AU482" si="973">MIN(AS482)</f>
        <v>1100</v>
      </c>
      <c r="AU482" s="3">
        <f t="shared" si="973"/>
        <v>1100</v>
      </c>
      <c r="AV482" s="66" t="s">
        <v>120</v>
      </c>
      <c r="AW482" s="2"/>
      <c r="AX482" s="2"/>
      <c r="AY482" s="2"/>
      <c r="AZ482" s="2" t="str">
        <f>I482</f>
        <v>Macroinvertebrate</v>
      </c>
      <c r="BA482" s="67" t="str">
        <f t="shared" ref="BA482:BC482" si="974">F482</f>
        <v>Tigriopus japonicus</v>
      </c>
      <c r="BB482" s="2" t="str">
        <f t="shared" si="974"/>
        <v>Arthropoda</v>
      </c>
      <c r="BC482" s="2" t="str">
        <f t="shared" si="974"/>
        <v>Maxillopoda</v>
      </c>
      <c r="BD482" s="2" t="str">
        <f>J482</f>
        <v>Heterotroph</v>
      </c>
      <c r="BE482" s="2">
        <f>AK482</f>
        <v>4</v>
      </c>
      <c r="BF482" s="2">
        <f>AU482</f>
        <v>1100</v>
      </c>
      <c r="BG482" s="66" t="s">
        <v>120</v>
      </c>
      <c r="BH482" s="66" t="s">
        <v>120</v>
      </c>
      <c r="BI482" s="2"/>
      <c r="BJ482" s="75"/>
      <c r="BK482" s="2"/>
      <c r="BL482" s="116"/>
      <c r="BM482" s="117"/>
      <c r="BN482" s="116"/>
      <c r="BO482" s="116"/>
      <c r="BP482" s="116"/>
      <c r="BQ482" s="116"/>
      <c r="BR482" s="116"/>
      <c r="BS482" s="116"/>
      <c r="BT482" s="111"/>
      <c r="BU482" s="113"/>
      <c r="BV482" s="3"/>
      <c r="BW482" s="3"/>
      <c r="BX482" s="3"/>
      <c r="BY482" s="3"/>
      <c r="BZ482" s="3"/>
      <c r="CA482" s="3"/>
      <c r="CB482" s="3"/>
      <c r="CC482" s="3"/>
      <c r="CD482" s="3"/>
      <c r="CE482" s="3"/>
      <c r="CF482" s="3"/>
      <c r="CG482" s="3"/>
    </row>
    <row r="483" spans="1:85" ht="14.25" customHeight="1" thickTop="1" thickBot="1" x14ac:dyDescent="0.3">
      <c r="A483" s="7"/>
      <c r="B483" s="7"/>
      <c r="C483" s="7"/>
      <c r="D483" s="70"/>
      <c r="E483" s="7"/>
      <c r="F483" s="71"/>
      <c r="G483" s="7"/>
      <c r="H483" s="7"/>
      <c r="I483" s="7"/>
      <c r="J483" s="7"/>
      <c r="K483" s="7"/>
      <c r="L483" s="7"/>
      <c r="M483" s="72"/>
      <c r="N483" s="72"/>
      <c r="O483" s="7"/>
      <c r="P483" s="7"/>
      <c r="Q483" s="7"/>
      <c r="R483" s="7"/>
      <c r="S483" s="7"/>
      <c r="T483" s="73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  <c r="AG483" s="74"/>
      <c r="AH483" s="7"/>
      <c r="AI483" s="7"/>
      <c r="AJ483" s="7"/>
      <c r="AK483" s="7"/>
      <c r="AL483" s="7"/>
      <c r="AM483" s="7"/>
      <c r="AN483" s="7"/>
      <c r="AO483" s="7"/>
      <c r="AP483" s="7"/>
      <c r="AQ483" s="7"/>
      <c r="AR483" s="7"/>
      <c r="AS483" s="7"/>
      <c r="AT483" s="7"/>
      <c r="AU483" s="7"/>
      <c r="AV483" s="72"/>
      <c r="AW483" s="75"/>
      <c r="AX483" s="75"/>
      <c r="AY483" s="75"/>
      <c r="AZ483" s="76"/>
      <c r="BA483" s="77"/>
      <c r="BB483" s="7"/>
      <c r="BC483" s="7"/>
      <c r="BD483" s="7"/>
      <c r="BE483" s="7"/>
      <c r="BF483" s="7"/>
      <c r="BG483" s="7"/>
      <c r="BH483" s="7"/>
      <c r="BI483" s="75"/>
      <c r="BJ483" s="2"/>
      <c r="BK483" s="2"/>
      <c r="BL483" s="116"/>
      <c r="BM483" s="117"/>
      <c r="BN483" s="116"/>
      <c r="BO483" s="116"/>
      <c r="BP483" s="116"/>
      <c r="BQ483" s="116"/>
      <c r="BR483" s="116"/>
      <c r="BS483" s="116"/>
      <c r="BT483" s="111"/>
      <c r="BU483" s="113"/>
      <c r="BV483" s="3"/>
      <c r="BW483" s="3"/>
      <c r="BX483" s="3"/>
      <c r="BY483" s="3"/>
      <c r="BZ483" s="3"/>
      <c r="CA483" s="3"/>
      <c r="CB483" s="3"/>
      <c r="CC483" s="3"/>
      <c r="CD483" s="3"/>
      <c r="CE483" s="3"/>
      <c r="CF483" s="3"/>
      <c r="CG483" s="3"/>
    </row>
    <row r="484" spans="1:85" ht="14.25" customHeight="1" thickTop="1" thickBot="1" x14ac:dyDescent="0.3">
      <c r="A484" s="2" t="s">
        <v>199</v>
      </c>
      <c r="B484" s="2">
        <v>206270</v>
      </c>
      <c r="C484" s="2"/>
      <c r="D484" s="2"/>
      <c r="E484" s="2" t="s">
        <v>121</v>
      </c>
      <c r="F484" s="62" t="s">
        <v>388</v>
      </c>
      <c r="G484" s="2" t="s">
        <v>247</v>
      </c>
      <c r="H484" s="2" t="s">
        <v>248</v>
      </c>
      <c r="I484" s="2" t="s">
        <v>249</v>
      </c>
      <c r="J484" s="2" t="s">
        <v>152</v>
      </c>
      <c r="K484" s="2" t="s">
        <v>112</v>
      </c>
      <c r="L484" s="2"/>
      <c r="M484" s="63" t="s">
        <v>190</v>
      </c>
      <c r="N484" s="63" t="s">
        <v>190</v>
      </c>
      <c r="O484" s="64" t="s">
        <v>190</v>
      </c>
      <c r="P484" s="2" t="s">
        <v>40</v>
      </c>
      <c r="Q484" s="2">
        <v>96</v>
      </c>
      <c r="R484" s="2" t="s">
        <v>116</v>
      </c>
      <c r="S484" s="2" t="s">
        <v>48</v>
      </c>
      <c r="T484" s="2"/>
      <c r="U484" s="2">
        <v>15500</v>
      </c>
      <c r="V484" s="2" t="s">
        <v>17</v>
      </c>
      <c r="W484" s="2">
        <f>VLOOKUP(V484,Tables!$M$4:$N$7,2,FALSE)</f>
        <v>1</v>
      </c>
      <c r="X484" s="2">
        <f>U484*W484</f>
        <v>15500</v>
      </c>
      <c r="Y484" s="2"/>
      <c r="Z484" s="2" t="str">
        <f>P484</f>
        <v>LC50</v>
      </c>
      <c r="AA484" s="2">
        <f>VLOOKUP(Z484,Tables!C$5:D$21,2,FALSE)</f>
        <v>5</v>
      </c>
      <c r="AB484" s="2">
        <f>X484/AA484</f>
        <v>3100</v>
      </c>
      <c r="AC484" s="2" t="str">
        <f>S484</f>
        <v>Acute</v>
      </c>
      <c r="AD484" s="2">
        <f>VLOOKUP(AC484,Tables!C$24:D$25,2,FALSE)</f>
        <v>2</v>
      </c>
      <c r="AE484" s="2">
        <f>AB484/AD484</f>
        <v>1550</v>
      </c>
      <c r="AF484" s="7"/>
      <c r="AG484" s="8" t="str">
        <f>F484</f>
        <v xml:space="preserve">Tinca tinca </v>
      </c>
      <c r="AH484" s="2" t="str">
        <f>P484</f>
        <v>LC50</v>
      </c>
      <c r="AI484" s="2" t="str">
        <f>S484</f>
        <v>Acute</v>
      </c>
      <c r="AJ484" s="2"/>
      <c r="AK484" s="2">
        <f>VLOOKUP(SUM(AA484,AD484),Tables!J$5:K$10,2,FALSE)</f>
        <v>4</v>
      </c>
      <c r="AL484" s="65" t="str">
        <f>IF(AK484=MIN($AK$484),"YES!!!","Reject")</f>
        <v>YES!!!</v>
      </c>
      <c r="AM484" s="3" t="str">
        <f>O484</f>
        <v>Mortality</v>
      </c>
      <c r="AN484" s="2" t="s">
        <v>118</v>
      </c>
      <c r="AO484" s="2" t="str">
        <f>CONCATENATE(Q484," ",R484)</f>
        <v>96 Hour</v>
      </c>
      <c r="AP484" s="2" t="s">
        <v>119</v>
      </c>
      <c r="AQ484" s="2"/>
      <c r="AR484" s="2">
        <f>AE484</f>
        <v>1550</v>
      </c>
      <c r="AS484" s="2">
        <f>GEOMEAN(AR484)</f>
        <v>1550</v>
      </c>
      <c r="AT484" s="3">
        <f t="shared" ref="AT484:AU484" si="975">MIN(AS484)</f>
        <v>1550</v>
      </c>
      <c r="AU484" s="3">
        <f t="shared" si="975"/>
        <v>1550</v>
      </c>
      <c r="AV484" s="66" t="s">
        <v>120</v>
      </c>
      <c r="AW484" s="2"/>
      <c r="AX484" s="2"/>
      <c r="AY484" s="2"/>
      <c r="AZ484" s="2" t="str">
        <f>I484</f>
        <v>Fish</v>
      </c>
      <c r="BA484" s="67" t="str">
        <f t="shared" ref="BA484:BC484" si="976">F484</f>
        <v xml:space="preserve">Tinca tinca </v>
      </c>
      <c r="BB484" s="2" t="str">
        <f t="shared" si="976"/>
        <v>Chordata</v>
      </c>
      <c r="BC484" s="2" t="str">
        <f t="shared" si="976"/>
        <v>Actinopterygii</v>
      </c>
      <c r="BD484" s="2" t="str">
        <f>J484</f>
        <v>Heterotroph</v>
      </c>
      <c r="BE484" s="2">
        <f>AK484</f>
        <v>4</v>
      </c>
      <c r="BF484" s="2">
        <f>AU484</f>
        <v>1550</v>
      </c>
      <c r="BG484" s="66" t="s">
        <v>120</v>
      </c>
      <c r="BH484" s="66" t="s">
        <v>120</v>
      </c>
      <c r="BI484" s="75"/>
      <c r="BJ484" s="2"/>
      <c r="BK484" s="2"/>
      <c r="BL484" s="111"/>
      <c r="BM484" s="115"/>
      <c r="BN484" s="111"/>
      <c r="BO484" s="111"/>
      <c r="BP484" s="111"/>
      <c r="BQ484" s="111"/>
      <c r="BR484" s="111"/>
      <c r="BS484" s="111"/>
      <c r="BT484" s="111"/>
      <c r="BU484" s="113"/>
      <c r="BV484" s="3"/>
      <c r="BW484" s="3"/>
      <c r="BX484" s="3"/>
      <c r="BY484" s="3"/>
      <c r="BZ484" s="3"/>
      <c r="CA484" s="3"/>
      <c r="CB484" s="3"/>
      <c r="CC484" s="3"/>
      <c r="CD484" s="3"/>
      <c r="CE484" s="3"/>
      <c r="CF484" s="3"/>
      <c r="CG484" s="3"/>
    </row>
    <row r="485" spans="1:85" ht="14.25" customHeight="1" thickTop="1" thickBot="1" x14ac:dyDescent="0.3">
      <c r="A485" s="7"/>
      <c r="B485" s="7"/>
      <c r="C485" s="7"/>
      <c r="D485" s="70"/>
      <c r="E485" s="7"/>
      <c r="F485" s="71"/>
      <c r="G485" s="7"/>
      <c r="H485" s="7"/>
      <c r="I485" s="7"/>
      <c r="J485" s="7"/>
      <c r="K485" s="7"/>
      <c r="L485" s="7"/>
      <c r="M485" s="72"/>
      <c r="N485" s="72"/>
      <c r="O485" s="7"/>
      <c r="P485" s="7"/>
      <c r="Q485" s="7"/>
      <c r="R485" s="7"/>
      <c r="S485" s="7"/>
      <c r="T485" s="73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74"/>
      <c r="AH485" s="7"/>
      <c r="AI485" s="7"/>
      <c r="AJ485" s="7"/>
      <c r="AK485" s="7"/>
      <c r="AL485" s="7"/>
      <c r="AM485" s="7"/>
      <c r="AN485" s="7"/>
      <c r="AO485" s="7"/>
      <c r="AP485" s="7"/>
      <c r="AQ485" s="7"/>
      <c r="AR485" s="7"/>
      <c r="AS485" s="7"/>
      <c r="AT485" s="7"/>
      <c r="AU485" s="7"/>
      <c r="AV485" s="72"/>
      <c r="AW485" s="75"/>
      <c r="AX485" s="75"/>
      <c r="AY485" s="75"/>
      <c r="AZ485" s="76"/>
      <c r="BA485" s="77"/>
      <c r="BB485" s="7"/>
      <c r="BC485" s="7"/>
      <c r="BD485" s="7"/>
      <c r="BE485" s="7"/>
      <c r="BF485" s="7"/>
      <c r="BG485" s="7"/>
      <c r="BH485" s="7"/>
      <c r="BI485" s="75"/>
      <c r="BJ485" s="2"/>
      <c r="BK485" s="2"/>
      <c r="BL485" s="111"/>
      <c r="BM485" s="115"/>
      <c r="BN485" s="111"/>
      <c r="BO485" s="111"/>
      <c r="BP485" s="111"/>
      <c r="BQ485" s="111"/>
      <c r="BR485" s="111"/>
      <c r="BS485" s="111"/>
      <c r="BT485" s="111"/>
      <c r="BU485" s="113"/>
      <c r="BV485" s="3"/>
      <c r="BW485" s="3"/>
      <c r="BX485" s="3"/>
      <c r="BY485" s="3"/>
      <c r="BZ485" s="3"/>
      <c r="CA485" s="3"/>
      <c r="CB485" s="3"/>
      <c r="CC485" s="3"/>
      <c r="CD485" s="3"/>
      <c r="CE485" s="3"/>
      <c r="CF485" s="3"/>
      <c r="CG485" s="3"/>
    </row>
    <row r="486" spans="1:85" ht="14.25" customHeight="1" thickTop="1" thickBot="1" x14ac:dyDescent="0.3">
      <c r="A486" s="2" t="s">
        <v>266</v>
      </c>
      <c r="B486" s="2" t="s">
        <v>625</v>
      </c>
      <c r="C486" s="2"/>
      <c r="D486" s="91" t="s">
        <v>272</v>
      </c>
      <c r="E486" s="2" t="s">
        <v>106</v>
      </c>
      <c r="F486" s="62" t="s">
        <v>205</v>
      </c>
      <c r="G486" s="2" t="s">
        <v>142</v>
      </c>
      <c r="H486" s="2" t="s">
        <v>143</v>
      </c>
      <c r="I486" s="2" t="s">
        <v>110</v>
      </c>
      <c r="J486" s="2" t="s">
        <v>111</v>
      </c>
      <c r="K486" s="2" t="s">
        <v>268</v>
      </c>
      <c r="L486" s="2"/>
      <c r="M486" s="63" t="s">
        <v>269</v>
      </c>
      <c r="N486" s="63" t="s">
        <v>253</v>
      </c>
      <c r="O486" s="64" t="s">
        <v>129</v>
      </c>
      <c r="P486" s="2" t="s">
        <v>21</v>
      </c>
      <c r="Q486" s="2">
        <v>72</v>
      </c>
      <c r="R486" s="2" t="s">
        <v>116</v>
      </c>
      <c r="S486" s="2" t="s">
        <v>47</v>
      </c>
      <c r="T486" s="2"/>
      <c r="U486" s="2">
        <v>0.78100000000000003</v>
      </c>
      <c r="V486" s="2" t="s">
        <v>17</v>
      </c>
      <c r="W486" s="2">
        <f>VLOOKUP(V486,Tables!$M$4:$N$7,2,FALSE)</f>
        <v>1</v>
      </c>
      <c r="X486" s="2">
        <f t="shared" ref="X486:X488" si="977">U486*W486</f>
        <v>0.78100000000000003</v>
      </c>
      <c r="Y486" s="2"/>
      <c r="Z486" s="2" t="str">
        <f t="shared" ref="Z486:Z488" si="978">P486</f>
        <v>NEC</v>
      </c>
      <c r="AA486" s="2">
        <f>VLOOKUP(Z486,Tables!C$5:D$21,2,FALSE)</f>
        <v>1</v>
      </c>
      <c r="AB486" s="2">
        <f t="shared" ref="AB486:AB488" si="979">X486/AA486</f>
        <v>0.78100000000000003</v>
      </c>
      <c r="AC486" s="2" t="str">
        <f t="shared" ref="AC486:AC488" si="980">S486</f>
        <v>Chronic</v>
      </c>
      <c r="AD486" s="2">
        <f>VLOOKUP(AC486,Tables!C$24:D$25,2,FALSE)</f>
        <v>1</v>
      </c>
      <c r="AE486" s="2">
        <f t="shared" ref="AE486:AE488" si="981">AB486/AD486</f>
        <v>0.78100000000000003</v>
      </c>
      <c r="AF486" s="7"/>
      <c r="AG486" s="8" t="str">
        <f t="shared" ref="AG486:AG488" si="982">F486</f>
        <v>Tisochrysis lutea</v>
      </c>
      <c r="AH486" s="2" t="str">
        <f t="shared" ref="AH486:AH488" si="983">P486</f>
        <v>NEC</v>
      </c>
      <c r="AI486" s="2" t="str">
        <f t="shared" ref="AI486:AI488" si="984">S486</f>
        <v>Chronic</v>
      </c>
      <c r="AJ486" s="2"/>
      <c r="AK486" s="2">
        <f>VLOOKUP(SUM(AA486,AD486),Tables!J$5:K$10,2,FALSE)</f>
        <v>1</v>
      </c>
      <c r="AL486" s="65" t="str">
        <f t="shared" ref="AL486:AL488" si="985">IF(AK486=MIN($AK$486:$AK$488),"YES!!!","Reject")</f>
        <v>YES!!!</v>
      </c>
      <c r="AM486" s="3" t="str">
        <f t="shared" ref="AM486:AM487" si="986">O486</f>
        <v>Growth rate</v>
      </c>
      <c r="AN486" s="2" t="s">
        <v>118</v>
      </c>
      <c r="AO486" s="2" t="str">
        <f t="shared" ref="AO486:AO487" si="987">CONCATENATE(Q486," ",R486)</f>
        <v>72 Hour</v>
      </c>
      <c r="AP486" s="2" t="s">
        <v>119</v>
      </c>
      <c r="AQ486" s="2"/>
      <c r="AR486" s="2">
        <f t="shared" ref="AR486:AR487" si="988">AE486</f>
        <v>0.78100000000000003</v>
      </c>
      <c r="AS486" s="2">
        <f>GEOMEAN(AR486:AR487)</f>
        <v>0.6845436436049932</v>
      </c>
      <c r="AT486" s="3">
        <f t="shared" ref="AT486:AU486" si="989">MIN(AS486)</f>
        <v>0.6845436436049932</v>
      </c>
      <c r="AU486" s="3">
        <f t="shared" si="989"/>
        <v>0.6845436436049932</v>
      </c>
      <c r="AV486" s="66" t="s">
        <v>120</v>
      </c>
      <c r="AW486" s="2"/>
      <c r="AX486" s="2"/>
      <c r="AY486" s="2"/>
      <c r="AZ486" s="2" t="str">
        <f>I486</f>
        <v>Microalgae</v>
      </c>
      <c r="BA486" s="67" t="str">
        <f t="shared" ref="BA486:BC486" si="990">F486</f>
        <v>Tisochrysis lutea</v>
      </c>
      <c r="BB486" s="2" t="str">
        <f t="shared" si="990"/>
        <v>Haptophyta</v>
      </c>
      <c r="BC486" s="2" t="str">
        <f t="shared" si="990"/>
        <v>Coccolithophyceae</v>
      </c>
      <c r="BD486" s="2" t="str">
        <f>J486</f>
        <v>Phototroph</v>
      </c>
      <c r="BE486" s="2">
        <f>AK486</f>
        <v>1</v>
      </c>
      <c r="BF486" s="2">
        <f>AU486</f>
        <v>0.6845436436049932</v>
      </c>
      <c r="BG486" s="66" t="s">
        <v>120</v>
      </c>
      <c r="BH486" s="66" t="s">
        <v>120</v>
      </c>
      <c r="BI486" s="2"/>
      <c r="BJ486" s="2"/>
      <c r="BK486" s="2"/>
      <c r="BL486" s="116"/>
      <c r="BM486" s="117"/>
      <c r="BN486" s="116"/>
      <c r="BO486" s="116"/>
      <c r="BP486" s="116"/>
      <c r="BQ486" s="116"/>
      <c r="BR486" s="116"/>
      <c r="BS486" s="116"/>
      <c r="BT486" s="111"/>
      <c r="BU486" s="113"/>
      <c r="BV486" s="3"/>
      <c r="BW486" s="3"/>
      <c r="BX486" s="3"/>
      <c r="BY486" s="3"/>
      <c r="BZ486" s="3"/>
      <c r="CA486" s="3"/>
      <c r="CB486" s="3"/>
      <c r="CC486" s="3"/>
      <c r="CD486" s="3"/>
      <c r="CE486" s="3"/>
      <c r="CF486" s="3"/>
      <c r="CG486" s="3"/>
    </row>
    <row r="487" spans="1:85" ht="14.25" customHeight="1" thickTop="1" thickBot="1" x14ac:dyDescent="0.3">
      <c r="A487" s="2" t="s">
        <v>266</v>
      </c>
      <c r="B487" s="2" t="s">
        <v>626</v>
      </c>
      <c r="C487" s="2"/>
      <c r="D487" s="2"/>
      <c r="E487" s="2" t="s">
        <v>106</v>
      </c>
      <c r="F487" s="62" t="s">
        <v>205</v>
      </c>
      <c r="G487" s="2" t="s">
        <v>142</v>
      </c>
      <c r="H487" s="2" t="s">
        <v>143</v>
      </c>
      <c r="I487" s="2" t="s">
        <v>110</v>
      </c>
      <c r="J487" s="2" t="s">
        <v>111</v>
      </c>
      <c r="K487" s="2" t="s">
        <v>268</v>
      </c>
      <c r="L487" s="2"/>
      <c r="M487" s="63" t="s">
        <v>269</v>
      </c>
      <c r="N487" s="63" t="s">
        <v>253</v>
      </c>
      <c r="O487" s="64" t="s">
        <v>129</v>
      </c>
      <c r="P487" s="2" t="s">
        <v>14</v>
      </c>
      <c r="Q487" s="2">
        <v>72</v>
      </c>
      <c r="R487" s="2" t="s">
        <v>116</v>
      </c>
      <c r="S487" s="2" t="s">
        <v>47</v>
      </c>
      <c r="T487" s="2"/>
      <c r="U487" s="2">
        <v>0.6</v>
      </c>
      <c r="V487" s="2" t="s">
        <v>17</v>
      </c>
      <c r="W487" s="2">
        <f>VLOOKUP(V487,Tables!$M$4:$N$7,2,FALSE)</f>
        <v>1</v>
      </c>
      <c r="X487" s="2">
        <f t="shared" si="977"/>
        <v>0.6</v>
      </c>
      <c r="Y487" s="2"/>
      <c r="Z487" s="2" t="str">
        <f t="shared" si="978"/>
        <v>EC10</v>
      </c>
      <c r="AA487" s="2">
        <f>VLOOKUP(Z487,Tables!C$5:D$21,2,FALSE)</f>
        <v>1</v>
      </c>
      <c r="AB487" s="2">
        <f t="shared" si="979"/>
        <v>0.6</v>
      </c>
      <c r="AC487" s="2" t="str">
        <f t="shared" si="980"/>
        <v>Chronic</v>
      </c>
      <c r="AD487" s="2">
        <f>VLOOKUP(AC487,Tables!C$24:D$25,2,FALSE)</f>
        <v>1</v>
      </c>
      <c r="AE487" s="2">
        <f t="shared" si="981"/>
        <v>0.6</v>
      </c>
      <c r="AF487" s="7"/>
      <c r="AG487" s="8" t="str">
        <f t="shared" si="982"/>
        <v>Tisochrysis lutea</v>
      </c>
      <c r="AH487" s="2" t="str">
        <f t="shared" si="983"/>
        <v>EC10</v>
      </c>
      <c r="AI487" s="2" t="str">
        <f t="shared" si="984"/>
        <v>Chronic</v>
      </c>
      <c r="AJ487" s="2"/>
      <c r="AK487" s="2">
        <f>VLOOKUP(SUM(AA487,AD487),Tables!J$5:K$10,2,FALSE)</f>
        <v>1</v>
      </c>
      <c r="AL487" s="65" t="str">
        <f t="shared" si="985"/>
        <v>YES!!!</v>
      </c>
      <c r="AM487" s="3" t="str">
        <f t="shared" si="986"/>
        <v>Growth rate</v>
      </c>
      <c r="AN487" s="2" t="s">
        <v>118</v>
      </c>
      <c r="AO487" s="2" t="str">
        <f t="shared" si="987"/>
        <v>72 Hour</v>
      </c>
      <c r="AP487" s="2" t="s">
        <v>119</v>
      </c>
      <c r="AQ487" s="2"/>
      <c r="AR487" s="2">
        <f t="shared" si="988"/>
        <v>0.6</v>
      </c>
      <c r="AS487" s="2"/>
      <c r="AT487" s="2"/>
      <c r="AU487" s="2"/>
      <c r="AV487" s="66"/>
      <c r="AW487" s="2"/>
      <c r="AX487" s="2"/>
      <c r="AY487" s="2"/>
      <c r="AZ487" s="2"/>
      <c r="BA487" s="67"/>
      <c r="BB487" s="2"/>
      <c r="BC487" s="2"/>
      <c r="BD487" s="2"/>
      <c r="BE487" s="2"/>
      <c r="BF487" s="2"/>
      <c r="BG487" s="2"/>
      <c r="BH487" s="2"/>
      <c r="BI487" s="2"/>
      <c r="BJ487" s="69"/>
      <c r="BK487" s="2"/>
      <c r="BL487" s="111"/>
      <c r="BM487" s="115"/>
      <c r="BN487" s="111"/>
      <c r="BO487" s="111"/>
      <c r="BP487" s="111"/>
      <c r="BQ487" s="111"/>
      <c r="BR487" s="111"/>
      <c r="BS487" s="111"/>
      <c r="BT487" s="111"/>
      <c r="BU487" s="113"/>
      <c r="BV487" s="3"/>
      <c r="BW487" s="3"/>
      <c r="BX487" s="3"/>
      <c r="BY487" s="3"/>
      <c r="BZ487" s="3"/>
      <c r="CA487" s="3"/>
      <c r="CB487" s="3"/>
      <c r="CC487" s="3"/>
      <c r="CD487" s="3"/>
      <c r="CE487" s="3"/>
      <c r="CF487" s="3"/>
      <c r="CG487" s="3"/>
    </row>
    <row r="488" spans="1:85" ht="14.25" customHeight="1" thickTop="1" thickBot="1" x14ac:dyDescent="0.3">
      <c r="A488" s="2" t="s">
        <v>266</v>
      </c>
      <c r="B488" s="2" t="s">
        <v>627</v>
      </c>
      <c r="C488" s="2"/>
      <c r="D488" s="2"/>
      <c r="E488" s="2" t="s">
        <v>106</v>
      </c>
      <c r="F488" s="62" t="s">
        <v>205</v>
      </c>
      <c r="G488" s="2" t="s">
        <v>142</v>
      </c>
      <c r="H488" s="2" t="s">
        <v>143</v>
      </c>
      <c r="I488" s="2" t="s">
        <v>110</v>
      </c>
      <c r="J488" s="2" t="s">
        <v>111</v>
      </c>
      <c r="K488" s="2" t="s">
        <v>268</v>
      </c>
      <c r="L488" s="2"/>
      <c r="M488" s="63" t="s">
        <v>269</v>
      </c>
      <c r="N488" s="63" t="s">
        <v>253</v>
      </c>
      <c r="O488" s="64" t="s">
        <v>129</v>
      </c>
      <c r="P488" s="2" t="s">
        <v>38</v>
      </c>
      <c r="Q488" s="2">
        <v>72</v>
      </c>
      <c r="R488" s="2" t="s">
        <v>116</v>
      </c>
      <c r="S488" s="2" t="s">
        <v>47</v>
      </c>
      <c r="T488" s="2"/>
      <c r="U488" s="2">
        <v>3.96</v>
      </c>
      <c r="V488" s="2" t="s">
        <v>17</v>
      </c>
      <c r="W488" s="2">
        <f>VLOOKUP(V488,Tables!$M$4:$N$7,2,FALSE)</f>
        <v>1</v>
      </c>
      <c r="X488" s="2">
        <f t="shared" si="977"/>
        <v>3.96</v>
      </c>
      <c r="Y488" s="2"/>
      <c r="Z488" s="2" t="str">
        <f t="shared" si="978"/>
        <v>EC50</v>
      </c>
      <c r="AA488" s="2">
        <f>VLOOKUP(Z488,Tables!C$5:D$21,2,FALSE)</f>
        <v>5</v>
      </c>
      <c r="AB488" s="2">
        <f t="shared" si="979"/>
        <v>0.79200000000000004</v>
      </c>
      <c r="AC488" s="2" t="str">
        <f t="shared" si="980"/>
        <v>Chronic</v>
      </c>
      <c r="AD488" s="2">
        <f>VLOOKUP(AC488,Tables!C$24:D$25,2,FALSE)</f>
        <v>1</v>
      </c>
      <c r="AE488" s="2">
        <f t="shared" si="981"/>
        <v>0.79200000000000004</v>
      </c>
      <c r="AF488" s="7"/>
      <c r="AG488" s="8" t="str">
        <f t="shared" si="982"/>
        <v>Tisochrysis lutea</v>
      </c>
      <c r="AH488" s="2" t="str">
        <f t="shared" si="983"/>
        <v>EC50</v>
      </c>
      <c r="AI488" s="2" t="str">
        <f t="shared" si="984"/>
        <v>Chronic</v>
      </c>
      <c r="AJ488" s="2"/>
      <c r="AK488" s="2">
        <f>VLOOKUP(SUM(AA488,AD488),Tables!J$5:K$10,2,FALSE)</f>
        <v>2</v>
      </c>
      <c r="AL488" s="65" t="str">
        <f t="shared" si="985"/>
        <v>Reject</v>
      </c>
      <c r="AM488" s="3"/>
      <c r="AN488" s="2"/>
      <c r="AO488" s="2"/>
      <c r="AP488" s="2"/>
      <c r="AQ488" s="2"/>
      <c r="AR488" s="2"/>
      <c r="AS488" s="2"/>
      <c r="AT488" s="2"/>
      <c r="AU488" s="2"/>
      <c r="AV488" s="66"/>
      <c r="AW488" s="2"/>
      <c r="AX488" s="2"/>
      <c r="AY488" s="2"/>
      <c r="AZ488" s="2"/>
      <c r="BA488" s="67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111"/>
      <c r="BM488" s="115"/>
      <c r="BN488" s="111"/>
      <c r="BO488" s="111"/>
      <c r="BP488" s="111"/>
      <c r="BQ488" s="111"/>
      <c r="BR488" s="111"/>
      <c r="BS488" s="111"/>
      <c r="BT488" s="111"/>
      <c r="BU488" s="113"/>
      <c r="BV488" s="3"/>
      <c r="BW488" s="3"/>
      <c r="BX488" s="3"/>
      <c r="BY488" s="3"/>
      <c r="BZ488" s="3"/>
      <c r="CA488" s="3"/>
      <c r="CB488" s="3"/>
      <c r="CC488" s="3"/>
      <c r="CD488" s="3"/>
      <c r="CE488" s="3"/>
      <c r="CF488" s="3"/>
      <c r="CG488" s="3"/>
    </row>
    <row r="489" spans="1:85" ht="14.25" customHeight="1" thickTop="1" thickBot="1" x14ac:dyDescent="0.3">
      <c r="A489" s="7"/>
      <c r="B489" s="7"/>
      <c r="C489" s="7"/>
      <c r="D489" s="109"/>
      <c r="E489" s="7"/>
      <c r="F489" s="71"/>
      <c r="G489" s="7"/>
      <c r="H489" s="7"/>
      <c r="I489" s="7"/>
      <c r="J489" s="7"/>
      <c r="K489" s="7"/>
      <c r="L489" s="7"/>
      <c r="M489" s="72"/>
      <c r="N489" s="72"/>
      <c r="O489" s="7"/>
      <c r="P489" s="7"/>
      <c r="Q489" s="7"/>
      <c r="R489" s="7"/>
      <c r="S489" s="7"/>
      <c r="T489" s="73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74"/>
      <c r="AH489" s="7"/>
      <c r="AI489" s="7"/>
      <c r="AJ489" s="7"/>
      <c r="AK489" s="7"/>
      <c r="AL489" s="7"/>
      <c r="AM489" s="7"/>
      <c r="AN489" s="7"/>
      <c r="AO489" s="7"/>
      <c r="AP489" s="7"/>
      <c r="AQ489" s="7"/>
      <c r="AR489" s="7"/>
      <c r="AS489" s="7"/>
      <c r="AT489" s="7"/>
      <c r="AU489" s="7"/>
      <c r="AV489" s="72"/>
      <c r="AW489" s="75"/>
      <c r="AX489" s="75"/>
      <c r="AY489" s="75"/>
      <c r="AZ489" s="76"/>
      <c r="BA489" s="77"/>
      <c r="BB489" s="7"/>
      <c r="BC489" s="7"/>
      <c r="BD489" s="7"/>
      <c r="BE489" s="7"/>
      <c r="BF489" s="7"/>
      <c r="BG489" s="7"/>
      <c r="BH489" s="7"/>
      <c r="BI489" s="2"/>
      <c r="BJ489" s="75"/>
      <c r="BK489" s="2"/>
      <c r="BL489" s="116"/>
      <c r="BM489" s="117"/>
      <c r="BN489" s="116"/>
      <c r="BO489" s="116"/>
      <c r="BP489" s="116"/>
      <c r="BQ489" s="116"/>
      <c r="BR489" s="116"/>
      <c r="BS489" s="116"/>
      <c r="BT489" s="111"/>
      <c r="BU489" s="113"/>
      <c r="BV489" s="3"/>
      <c r="BW489" s="3"/>
      <c r="BX489" s="3"/>
      <c r="BY489" s="3"/>
      <c r="BZ489" s="3"/>
      <c r="CA489" s="3"/>
      <c r="CB489" s="3"/>
      <c r="CC489" s="3"/>
      <c r="CD489" s="3"/>
      <c r="CE489" s="3"/>
      <c r="CF489" s="3"/>
      <c r="CG489" s="3"/>
    </row>
    <row r="490" spans="1:85" ht="14.25" customHeight="1" thickTop="1" thickBot="1" x14ac:dyDescent="0.3">
      <c r="A490" s="2" t="s">
        <v>493</v>
      </c>
      <c r="B490" s="2" t="s">
        <v>628</v>
      </c>
      <c r="C490" s="2"/>
      <c r="D490" s="78" t="s">
        <v>147</v>
      </c>
      <c r="E490" s="2" t="s">
        <v>106</v>
      </c>
      <c r="F490" s="62" t="s">
        <v>629</v>
      </c>
      <c r="G490" s="2" t="s">
        <v>630</v>
      </c>
      <c r="H490" s="2" t="s">
        <v>631</v>
      </c>
      <c r="I490" s="2" t="s">
        <v>110</v>
      </c>
      <c r="J490" s="2" t="s">
        <v>152</v>
      </c>
      <c r="K490" s="2" t="s">
        <v>112</v>
      </c>
      <c r="L490" s="2"/>
      <c r="M490" s="82" t="s">
        <v>632</v>
      </c>
      <c r="N490" s="82" t="s">
        <v>129</v>
      </c>
      <c r="O490" s="83" t="s">
        <v>576</v>
      </c>
      <c r="P490" s="84" t="s">
        <v>38</v>
      </c>
      <c r="Q490" s="84">
        <v>30</v>
      </c>
      <c r="R490" s="84" t="s">
        <v>633</v>
      </c>
      <c r="S490" s="84" t="s">
        <v>48</v>
      </c>
      <c r="T490" s="2"/>
      <c r="U490" s="84">
        <v>9.1999999999999993</v>
      </c>
      <c r="V490" s="84" t="s">
        <v>17</v>
      </c>
      <c r="W490" s="84">
        <f>VLOOKUP(V490,Tables!$M$4:$N$7,2,FALSE)</f>
        <v>1</v>
      </c>
      <c r="X490" s="84">
        <f t="shared" ref="X490:X492" si="991">U490*W490</f>
        <v>9.1999999999999993</v>
      </c>
      <c r="Y490" s="84"/>
      <c r="Z490" s="84" t="str">
        <f t="shared" ref="Z490:Z492" si="992">P490</f>
        <v>EC50</v>
      </c>
      <c r="AA490" s="84">
        <f>VLOOKUP(Z490,Tables!C$5:D$21,2,FALSE)</f>
        <v>5</v>
      </c>
      <c r="AB490" s="84">
        <f t="shared" ref="AB490:AB492" si="993">X490/AA490</f>
        <v>1.8399999999999999</v>
      </c>
      <c r="AC490" s="84" t="str">
        <f t="shared" ref="AC490:AC492" si="994">S490</f>
        <v>Acute</v>
      </c>
      <c r="AD490" s="84">
        <f>VLOOKUP(AC490,Tables!C$24:D$25,2,FALSE)</f>
        <v>2</v>
      </c>
      <c r="AE490" s="84">
        <f t="shared" ref="AE490:AE492" si="995">AB490/AD490</f>
        <v>0.91999999999999993</v>
      </c>
      <c r="AF490" s="7"/>
      <c r="AG490" s="85" t="str">
        <f t="shared" ref="AG490:AG492" si="996">F490</f>
        <v>Vibrio fischeri</v>
      </c>
      <c r="AH490" s="84" t="str">
        <f t="shared" ref="AH490:AH492" si="997">P490</f>
        <v>EC50</v>
      </c>
      <c r="AI490" s="84" t="str">
        <f t="shared" ref="AI490:AI492" si="998">S490</f>
        <v>Acute</v>
      </c>
      <c r="AJ490" s="84"/>
      <c r="AK490" s="84">
        <f>VLOOKUP(SUM(AA490,AD490),Tables!J$5:K$10,2,FALSE)</f>
        <v>4</v>
      </c>
      <c r="AL490" s="65" t="str">
        <f t="shared" ref="AL490:AL492" si="999">IF(AK490=MIN($AK$490:$AK$492),"YES!!!","Reject")</f>
        <v>YES!!!</v>
      </c>
      <c r="AM490" s="84" t="str">
        <f t="shared" ref="AM490:AM492" si="1000">O490</f>
        <v>Bioluminescence</v>
      </c>
      <c r="AN490" s="84" t="s">
        <v>118</v>
      </c>
      <c r="AO490" s="84" t="str">
        <f t="shared" ref="AO490:AO492" si="1001">CONCATENATE(Q490," ",R490)</f>
        <v>30 Minute</v>
      </c>
      <c r="AP490" s="84" t="s">
        <v>119</v>
      </c>
      <c r="AQ490" s="84"/>
      <c r="AR490" s="84">
        <f t="shared" ref="AR490:AR492" si="1002">AE490</f>
        <v>0.91999999999999993</v>
      </c>
      <c r="AS490" s="84">
        <f>GEOMEAN(AR490:AR491)</f>
        <v>73.091996825917946</v>
      </c>
      <c r="AT490" s="84">
        <f>MIN(AS490:AS492)</f>
        <v>73.091996825917946</v>
      </c>
      <c r="AU490" s="84">
        <f>MIN(AT490)</f>
        <v>73.091996825917946</v>
      </c>
      <c r="AV490" s="66" t="s">
        <v>120</v>
      </c>
      <c r="AW490" s="2"/>
      <c r="AX490" s="2"/>
      <c r="AY490" s="2"/>
      <c r="AZ490" s="84" t="str">
        <f>I490</f>
        <v>Microalgae</v>
      </c>
      <c r="BA490" s="87" t="str">
        <f t="shared" ref="BA490:BC490" si="1003">F490</f>
        <v>Vibrio fischeri</v>
      </c>
      <c r="BB490" s="84" t="str">
        <f t="shared" si="1003"/>
        <v>Proteobacteria</v>
      </c>
      <c r="BC490" s="84" t="str">
        <f t="shared" si="1003"/>
        <v>Gammaproteobacteria</v>
      </c>
      <c r="BD490" s="84" t="str">
        <f>J490</f>
        <v>Heterotroph</v>
      </c>
      <c r="BE490" s="84">
        <f>AK490</f>
        <v>4</v>
      </c>
      <c r="BF490" s="84">
        <f>AU490</f>
        <v>73.091996825917946</v>
      </c>
      <c r="BG490" s="84"/>
      <c r="BH490" s="84"/>
      <c r="BI490" s="69"/>
      <c r="BJ490" s="88"/>
      <c r="BK490" s="2"/>
      <c r="BL490" s="111"/>
      <c r="BM490" s="115"/>
      <c r="BN490" s="111"/>
      <c r="BO490" s="111"/>
      <c r="BP490" s="111"/>
      <c r="BQ490" s="111"/>
      <c r="BR490" s="111"/>
      <c r="BS490" s="111"/>
      <c r="BT490" s="111"/>
      <c r="BU490" s="113"/>
      <c r="BV490" s="3"/>
      <c r="BW490" s="3"/>
      <c r="BX490" s="3"/>
      <c r="BY490" s="3"/>
      <c r="BZ490" s="3"/>
      <c r="CA490" s="3"/>
      <c r="CB490" s="3"/>
      <c r="CC490" s="3"/>
      <c r="CD490" s="3"/>
      <c r="CE490" s="3"/>
      <c r="CF490" s="3"/>
      <c r="CG490" s="3"/>
    </row>
    <row r="491" spans="1:85" ht="14.25" customHeight="1" thickTop="1" thickBot="1" x14ac:dyDescent="0.3">
      <c r="A491" s="2" t="s">
        <v>612</v>
      </c>
      <c r="B491" s="2" t="s">
        <v>634</v>
      </c>
      <c r="C491" s="2"/>
      <c r="D491" s="79"/>
      <c r="E491" s="2" t="s">
        <v>106</v>
      </c>
      <c r="F491" s="62" t="s">
        <v>629</v>
      </c>
      <c r="G491" s="2" t="s">
        <v>630</v>
      </c>
      <c r="H491" s="2" t="s">
        <v>112</v>
      </c>
      <c r="I491" s="2" t="s">
        <v>110</v>
      </c>
      <c r="J491" s="2" t="s">
        <v>152</v>
      </c>
      <c r="K491" s="2" t="s">
        <v>112</v>
      </c>
      <c r="L491" s="2"/>
      <c r="M491" s="82" t="s">
        <v>635</v>
      </c>
      <c r="N491" s="82" t="s">
        <v>263</v>
      </c>
      <c r="O491" s="83" t="s">
        <v>576</v>
      </c>
      <c r="P491" s="84" t="s">
        <v>38</v>
      </c>
      <c r="Q491" s="84">
        <v>30</v>
      </c>
      <c r="R491" s="84" t="s">
        <v>633</v>
      </c>
      <c r="S491" s="84" t="s">
        <v>48</v>
      </c>
      <c r="T491" s="2"/>
      <c r="U491" s="84">
        <v>58.07</v>
      </c>
      <c r="V491" s="84" t="s">
        <v>23</v>
      </c>
      <c r="W491" s="84">
        <f>VLOOKUP(V491,Tables!$M$4:$N$7,2,FALSE)</f>
        <v>1000</v>
      </c>
      <c r="X491" s="84">
        <f t="shared" si="991"/>
        <v>58070</v>
      </c>
      <c r="Y491" s="84"/>
      <c r="Z491" s="84" t="str">
        <f t="shared" si="992"/>
        <v>EC50</v>
      </c>
      <c r="AA491" s="84">
        <f>VLOOKUP(Z491,Tables!C$5:D$21,2,FALSE)</f>
        <v>5</v>
      </c>
      <c r="AB491" s="84">
        <f t="shared" si="993"/>
        <v>11614</v>
      </c>
      <c r="AC491" s="84" t="str">
        <f t="shared" si="994"/>
        <v>Acute</v>
      </c>
      <c r="AD491" s="84">
        <f>VLOOKUP(AC491,Tables!C$24:D$25,2,FALSE)</f>
        <v>2</v>
      </c>
      <c r="AE491" s="84">
        <f t="shared" si="995"/>
        <v>5807</v>
      </c>
      <c r="AF491" s="7"/>
      <c r="AG491" s="85" t="str">
        <f t="shared" si="996"/>
        <v>Vibrio fischeri</v>
      </c>
      <c r="AH491" s="84" t="str">
        <f t="shared" si="997"/>
        <v>EC50</v>
      </c>
      <c r="AI491" s="84" t="str">
        <f t="shared" si="998"/>
        <v>Acute</v>
      </c>
      <c r="AJ491" s="84"/>
      <c r="AK491" s="84">
        <f>VLOOKUP(SUM(AA491,AD491),Tables!J$5:K$10,2,FALSE)</f>
        <v>4</v>
      </c>
      <c r="AL491" s="65" t="str">
        <f t="shared" si="999"/>
        <v>YES!!!</v>
      </c>
      <c r="AM491" s="84" t="str">
        <f t="shared" si="1000"/>
        <v>Bioluminescence</v>
      </c>
      <c r="AN491" s="84" t="s">
        <v>118</v>
      </c>
      <c r="AO491" s="84" t="str">
        <f t="shared" si="1001"/>
        <v>30 Minute</v>
      </c>
      <c r="AP491" s="84" t="s">
        <v>119</v>
      </c>
      <c r="AQ491" s="84"/>
      <c r="AR491" s="84">
        <f t="shared" si="1002"/>
        <v>5807</v>
      </c>
      <c r="AS491" s="84"/>
      <c r="AT491" s="84"/>
      <c r="AU491" s="84"/>
      <c r="AV491" s="66" t="s">
        <v>120</v>
      </c>
      <c r="AW491" s="2"/>
      <c r="AX491" s="2"/>
      <c r="AY491" s="2"/>
      <c r="AZ491" s="84"/>
      <c r="BA491" s="87"/>
      <c r="BB491" s="84"/>
      <c r="BC491" s="84"/>
      <c r="BD491" s="84"/>
      <c r="BE491" s="84"/>
      <c r="BF491" s="84"/>
      <c r="BG491" s="84"/>
      <c r="BH491" s="84"/>
      <c r="BI491" s="2"/>
      <c r="BJ491" s="75"/>
      <c r="BK491" s="2"/>
      <c r="BL491" s="111"/>
      <c r="BM491" s="115"/>
      <c r="BN491" s="111"/>
      <c r="BO491" s="111"/>
      <c r="BP491" s="111"/>
      <c r="BQ491" s="111"/>
      <c r="BR491" s="111"/>
      <c r="BS491" s="111"/>
      <c r="BT491" s="111"/>
      <c r="BU491" s="113"/>
      <c r="BV491" s="3"/>
      <c r="BW491" s="3"/>
      <c r="BX491" s="3"/>
      <c r="BY491" s="3"/>
      <c r="BZ491" s="3"/>
      <c r="CA491" s="3"/>
      <c r="CB491" s="3"/>
      <c r="CC491" s="3"/>
      <c r="CD491" s="3"/>
      <c r="CE491" s="3"/>
      <c r="CF491" s="3"/>
      <c r="CG491" s="3"/>
    </row>
    <row r="492" spans="1:85" ht="14.25" customHeight="1" thickTop="1" thickBot="1" x14ac:dyDescent="0.3">
      <c r="A492" s="2" t="s">
        <v>612</v>
      </c>
      <c r="B492" s="2" t="s">
        <v>636</v>
      </c>
      <c r="C492" s="2"/>
      <c r="D492" s="81"/>
      <c r="E492" s="2" t="s">
        <v>106</v>
      </c>
      <c r="F492" s="62" t="s">
        <v>629</v>
      </c>
      <c r="G492" s="2" t="s">
        <v>630</v>
      </c>
      <c r="H492" s="2" t="s">
        <v>112</v>
      </c>
      <c r="I492" s="2" t="s">
        <v>110</v>
      </c>
      <c r="J492" s="2" t="s">
        <v>152</v>
      </c>
      <c r="K492" s="2" t="s">
        <v>112</v>
      </c>
      <c r="L492" s="2"/>
      <c r="M492" s="82" t="s">
        <v>635</v>
      </c>
      <c r="N492" s="82" t="s">
        <v>263</v>
      </c>
      <c r="O492" s="83" t="s">
        <v>576</v>
      </c>
      <c r="P492" s="84" t="s">
        <v>38</v>
      </c>
      <c r="Q492" s="84">
        <v>15</v>
      </c>
      <c r="R492" s="84" t="s">
        <v>633</v>
      </c>
      <c r="S492" s="84" t="s">
        <v>48</v>
      </c>
      <c r="T492" s="2"/>
      <c r="U492" s="84">
        <v>66.87</v>
      </c>
      <c r="V492" s="84" t="s">
        <v>23</v>
      </c>
      <c r="W492" s="84">
        <f>VLOOKUP(V492,Tables!$M$4:$N$7,2,FALSE)</f>
        <v>1000</v>
      </c>
      <c r="X492" s="84">
        <f t="shared" si="991"/>
        <v>66870</v>
      </c>
      <c r="Y492" s="84"/>
      <c r="Z492" s="84" t="str">
        <f t="shared" si="992"/>
        <v>EC50</v>
      </c>
      <c r="AA492" s="84">
        <f>VLOOKUP(Z492,Tables!C$5:D$21,2,FALSE)</f>
        <v>5</v>
      </c>
      <c r="AB492" s="84">
        <f t="shared" si="993"/>
        <v>13374</v>
      </c>
      <c r="AC492" s="84" t="str">
        <f t="shared" si="994"/>
        <v>Acute</v>
      </c>
      <c r="AD492" s="84">
        <f>VLOOKUP(AC492,Tables!C$24:D$25,2,FALSE)</f>
        <v>2</v>
      </c>
      <c r="AE492" s="84">
        <f t="shared" si="995"/>
        <v>6687</v>
      </c>
      <c r="AF492" s="7"/>
      <c r="AG492" s="85" t="str">
        <f t="shared" si="996"/>
        <v>Vibrio fischeri</v>
      </c>
      <c r="AH492" s="84" t="str">
        <f t="shared" si="997"/>
        <v>EC50</v>
      </c>
      <c r="AI492" s="84" t="str">
        <f t="shared" si="998"/>
        <v>Acute</v>
      </c>
      <c r="AJ492" s="84"/>
      <c r="AK492" s="84">
        <f>VLOOKUP(SUM(AA492,AD492),Tables!J$5:K$10,2,FALSE)</f>
        <v>4</v>
      </c>
      <c r="AL492" s="65" t="str">
        <f t="shared" si="999"/>
        <v>YES!!!</v>
      </c>
      <c r="AM492" s="84" t="str">
        <f t="shared" si="1000"/>
        <v>Bioluminescence</v>
      </c>
      <c r="AN492" s="84" t="s">
        <v>118</v>
      </c>
      <c r="AO492" s="84" t="str">
        <f t="shared" si="1001"/>
        <v>15 Minute</v>
      </c>
      <c r="AP492" s="84" t="s">
        <v>318</v>
      </c>
      <c r="AQ492" s="84"/>
      <c r="AR492" s="84">
        <f t="shared" si="1002"/>
        <v>6687</v>
      </c>
      <c r="AS492" s="84">
        <f>GEOMEAN(AR492)</f>
        <v>6687</v>
      </c>
      <c r="AT492" s="84"/>
      <c r="AU492" s="84"/>
      <c r="AV492" s="66" t="s">
        <v>120</v>
      </c>
      <c r="AW492" s="2"/>
      <c r="AX492" s="2"/>
      <c r="AY492" s="2"/>
      <c r="AZ492" s="84"/>
      <c r="BA492" s="87"/>
      <c r="BB492" s="84"/>
      <c r="BC492" s="84"/>
      <c r="BD492" s="84"/>
      <c r="BE492" s="84"/>
      <c r="BF492" s="84"/>
      <c r="BG492" s="84"/>
      <c r="BH492" s="84"/>
      <c r="BI492" s="75"/>
      <c r="BJ492" s="69"/>
      <c r="BK492" s="2"/>
      <c r="BL492" s="111"/>
      <c r="BM492" s="115"/>
      <c r="BN492" s="111"/>
      <c r="BO492" s="111"/>
      <c r="BP492" s="111"/>
      <c r="BQ492" s="111"/>
      <c r="BR492" s="111"/>
      <c r="BS492" s="111"/>
      <c r="BT492" s="111"/>
      <c r="BU492" s="113"/>
      <c r="BV492" s="3"/>
      <c r="BW492" s="3"/>
      <c r="BX492" s="3"/>
      <c r="BY492" s="3"/>
      <c r="BZ492" s="3"/>
      <c r="CA492" s="3"/>
      <c r="CB492" s="3"/>
      <c r="CC492" s="3"/>
      <c r="CD492" s="3"/>
      <c r="CE492" s="3"/>
      <c r="CF492" s="3"/>
      <c r="CG492" s="3"/>
    </row>
    <row r="493" spans="1:85" ht="14.25" customHeight="1" thickTop="1" thickBot="1" x14ac:dyDescent="0.3">
      <c r="A493" s="7"/>
      <c r="B493" s="7"/>
      <c r="C493" s="7"/>
      <c r="D493" s="70"/>
      <c r="E493" s="7"/>
      <c r="F493" s="71"/>
      <c r="G493" s="7"/>
      <c r="H493" s="7"/>
      <c r="I493" s="7"/>
      <c r="J493" s="7"/>
      <c r="K493" s="7"/>
      <c r="L493" s="7"/>
      <c r="M493" s="72"/>
      <c r="N493" s="72"/>
      <c r="O493" s="7"/>
      <c r="P493" s="7"/>
      <c r="Q493" s="7"/>
      <c r="R493" s="7"/>
      <c r="S493" s="7"/>
      <c r="T493" s="73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  <c r="AG493" s="74"/>
      <c r="AH493" s="7"/>
      <c r="AI493" s="7"/>
      <c r="AJ493" s="7"/>
      <c r="AK493" s="7"/>
      <c r="AL493" s="7"/>
      <c r="AM493" s="7"/>
      <c r="AN493" s="7"/>
      <c r="AO493" s="7"/>
      <c r="AP493" s="7"/>
      <c r="AQ493" s="7"/>
      <c r="AR493" s="7"/>
      <c r="AS493" s="7"/>
      <c r="AT493" s="7"/>
      <c r="AU493" s="7"/>
      <c r="AV493" s="72"/>
      <c r="AW493" s="75"/>
      <c r="AX493" s="75"/>
      <c r="AY493" s="75"/>
      <c r="AZ493" s="76"/>
      <c r="BA493" s="77"/>
      <c r="BB493" s="7"/>
      <c r="BC493" s="7"/>
      <c r="BD493" s="7"/>
      <c r="BE493" s="7"/>
      <c r="BF493" s="7"/>
      <c r="BG493" s="7"/>
      <c r="BH493" s="7"/>
      <c r="BI493" s="88"/>
      <c r="BJ493" s="88"/>
      <c r="BK493" s="2"/>
      <c r="BL493" s="111"/>
      <c r="BM493" s="115"/>
      <c r="BN493" s="111"/>
      <c r="BO493" s="111"/>
      <c r="BP493" s="111"/>
      <c r="BQ493" s="111"/>
      <c r="BR493" s="111"/>
      <c r="BS493" s="111"/>
      <c r="BT493" s="111"/>
      <c r="BU493" s="113"/>
      <c r="BV493" s="3"/>
      <c r="BW493" s="3"/>
      <c r="BX493" s="3"/>
      <c r="BY493" s="3"/>
      <c r="BZ493" s="3"/>
      <c r="CA493" s="3"/>
      <c r="CB493" s="3"/>
      <c r="CC493" s="3"/>
      <c r="CD493" s="3"/>
      <c r="CE493" s="3"/>
      <c r="CF493" s="3"/>
      <c r="CG493" s="3"/>
    </row>
    <row r="494" spans="1:85" ht="14.25" customHeight="1" thickTop="1" thickBot="1" x14ac:dyDescent="0.3">
      <c r="A494" s="2">
        <v>660</v>
      </c>
      <c r="B494" s="2">
        <v>658</v>
      </c>
      <c r="C494" s="2"/>
      <c r="D494" s="2"/>
      <c r="E494" s="2" t="s">
        <v>121</v>
      </c>
      <c r="F494" s="62" t="s">
        <v>304</v>
      </c>
      <c r="G494" s="2" t="s">
        <v>247</v>
      </c>
      <c r="H494" s="2" t="s">
        <v>295</v>
      </c>
      <c r="I494" s="2" t="s">
        <v>293</v>
      </c>
      <c r="J494" s="2" t="s">
        <v>152</v>
      </c>
      <c r="K494" s="2" t="s">
        <v>556</v>
      </c>
      <c r="L494" s="2"/>
      <c r="M494" s="63" t="s">
        <v>253</v>
      </c>
      <c r="N494" s="63" t="s">
        <v>569</v>
      </c>
      <c r="O494" s="64" t="s">
        <v>570</v>
      </c>
      <c r="P494" s="2" t="s">
        <v>27</v>
      </c>
      <c r="Q494" s="2">
        <v>4</v>
      </c>
      <c r="R494" s="2" t="s">
        <v>156</v>
      </c>
      <c r="S494" s="2" t="s">
        <v>48</v>
      </c>
      <c r="T494" s="2"/>
      <c r="U494" s="2">
        <v>21100</v>
      </c>
      <c r="V494" s="2" t="s">
        <v>17</v>
      </c>
      <c r="W494" s="2">
        <f>VLOOKUP(V494,Tables!$M$4:$N$7,2,FALSE)</f>
        <v>1</v>
      </c>
      <c r="X494" s="2">
        <f t="shared" ref="X494:X499" si="1004">U494*W494</f>
        <v>21100</v>
      </c>
      <c r="Y494" s="2"/>
      <c r="Z494" s="2" t="str">
        <f t="shared" ref="Z494:Z499" si="1005">P494</f>
        <v>NOEC</v>
      </c>
      <c r="AA494" s="2">
        <f>VLOOKUP(Z494,Tables!C$5:D$21,2,FALSE)</f>
        <v>1</v>
      </c>
      <c r="AB494" s="2">
        <f t="shared" ref="AB494:AB499" si="1006">X494/AA494</f>
        <v>21100</v>
      </c>
      <c r="AC494" s="2" t="str">
        <f t="shared" ref="AC494:AC499" si="1007">S494</f>
        <v>Acute</v>
      </c>
      <c r="AD494" s="2">
        <f>VLOOKUP(AC494,Tables!C$24:D$25,2,FALSE)</f>
        <v>2</v>
      </c>
      <c r="AE494" s="2">
        <f t="shared" ref="AE494:AE499" si="1008">AB494/AD494</f>
        <v>10550</v>
      </c>
      <c r="AF494" s="7"/>
      <c r="AG494" s="8" t="str">
        <f t="shared" ref="AG494:AG499" si="1009">F494</f>
        <v>Xenopus laevis</v>
      </c>
      <c r="AH494" s="2" t="str">
        <f t="shared" ref="AH494:AH499" si="1010">P494</f>
        <v>NOEC</v>
      </c>
      <c r="AI494" s="2" t="str">
        <f t="shared" ref="AI494:AI499" si="1011">S494</f>
        <v>Acute</v>
      </c>
      <c r="AJ494" s="2"/>
      <c r="AK494" s="2">
        <f>VLOOKUP(SUM(AA494,AD494),Tables!J$5:K$10,2,FALSE)</f>
        <v>3</v>
      </c>
      <c r="AL494" s="65" t="str">
        <f t="shared" ref="AL494:AL499" si="1012">IF(AK494=MIN($AK$494:$AK$499),"YES!!!","Reject")</f>
        <v>Reject</v>
      </c>
      <c r="AM494" s="3"/>
      <c r="AN494" s="2"/>
      <c r="AO494" s="2"/>
      <c r="AP494" s="2"/>
      <c r="AQ494" s="2"/>
      <c r="AR494" s="2"/>
      <c r="AS494" s="2"/>
      <c r="AT494" s="3"/>
      <c r="AU494" s="3"/>
      <c r="AV494" s="66" t="s">
        <v>120</v>
      </c>
      <c r="AW494" s="2"/>
      <c r="AX494" s="2"/>
      <c r="AY494" s="2"/>
      <c r="AZ494" s="2"/>
      <c r="BA494" s="67"/>
      <c r="BB494" s="2"/>
      <c r="BC494" s="2"/>
      <c r="BD494" s="2"/>
      <c r="BE494" s="2"/>
      <c r="BF494" s="2"/>
      <c r="BG494" s="2"/>
      <c r="BH494" s="2"/>
      <c r="BI494" s="75"/>
      <c r="BJ494" s="2"/>
      <c r="BK494" s="2"/>
      <c r="BL494" s="111"/>
      <c r="BM494" s="115"/>
      <c r="BN494" s="111"/>
      <c r="BO494" s="111"/>
      <c r="BP494" s="111"/>
      <c r="BQ494" s="111"/>
      <c r="BR494" s="111"/>
      <c r="BS494" s="111"/>
      <c r="BT494" s="111"/>
      <c r="BU494" s="113"/>
      <c r="BV494" s="3"/>
      <c r="BW494" s="3"/>
      <c r="BX494" s="3"/>
      <c r="BY494" s="3"/>
      <c r="BZ494" s="3"/>
      <c r="CA494" s="3"/>
      <c r="CB494" s="3"/>
      <c r="CC494" s="3"/>
      <c r="CD494" s="3"/>
      <c r="CE494" s="3"/>
      <c r="CF494" s="3"/>
      <c r="CG494" s="3"/>
    </row>
    <row r="495" spans="1:85" ht="14.25" customHeight="1" thickTop="1" thickBot="1" x14ac:dyDescent="0.3">
      <c r="A495" s="2">
        <v>660</v>
      </c>
      <c r="B495" s="2">
        <v>1836</v>
      </c>
      <c r="C495" s="2"/>
      <c r="D495" s="2"/>
      <c r="E495" s="2" t="s">
        <v>121</v>
      </c>
      <c r="F495" s="62" t="s">
        <v>304</v>
      </c>
      <c r="G495" s="2" t="s">
        <v>247</v>
      </c>
      <c r="H495" s="2" t="s">
        <v>295</v>
      </c>
      <c r="I495" s="2" t="s">
        <v>293</v>
      </c>
      <c r="J495" s="2" t="s">
        <v>152</v>
      </c>
      <c r="K495" s="2" t="s">
        <v>556</v>
      </c>
      <c r="L495" s="2"/>
      <c r="M495" s="63" t="s">
        <v>253</v>
      </c>
      <c r="N495" s="63" t="s">
        <v>569</v>
      </c>
      <c r="O495" s="64" t="s">
        <v>570</v>
      </c>
      <c r="P495" s="2" t="s">
        <v>27</v>
      </c>
      <c r="Q495" s="2">
        <v>4</v>
      </c>
      <c r="R495" s="2" t="s">
        <v>156</v>
      </c>
      <c r="S495" s="2" t="s">
        <v>48</v>
      </c>
      <c r="T495" s="2"/>
      <c r="U495" s="2">
        <v>14500</v>
      </c>
      <c r="V495" s="2" t="s">
        <v>17</v>
      </c>
      <c r="W495" s="2">
        <f>VLOOKUP(V495,Tables!$M$4:$N$7,2,FALSE)</f>
        <v>1</v>
      </c>
      <c r="X495" s="2">
        <f t="shared" si="1004"/>
        <v>14500</v>
      </c>
      <c r="Y495" s="2"/>
      <c r="Z495" s="2" t="str">
        <f t="shared" si="1005"/>
        <v>NOEC</v>
      </c>
      <c r="AA495" s="2">
        <f>VLOOKUP(Z495,Tables!C$5:D$21,2,FALSE)</f>
        <v>1</v>
      </c>
      <c r="AB495" s="2">
        <f t="shared" si="1006"/>
        <v>14500</v>
      </c>
      <c r="AC495" s="2" t="str">
        <f t="shared" si="1007"/>
        <v>Acute</v>
      </c>
      <c r="AD495" s="2">
        <f>VLOOKUP(AC495,Tables!C$24:D$25,2,FALSE)</f>
        <v>2</v>
      </c>
      <c r="AE495" s="2">
        <f t="shared" si="1008"/>
        <v>7250</v>
      </c>
      <c r="AF495" s="7"/>
      <c r="AG495" s="8" t="str">
        <f t="shared" si="1009"/>
        <v>Xenopus laevis</v>
      </c>
      <c r="AH495" s="2" t="str">
        <f t="shared" si="1010"/>
        <v>NOEC</v>
      </c>
      <c r="AI495" s="2" t="str">
        <f t="shared" si="1011"/>
        <v>Acute</v>
      </c>
      <c r="AJ495" s="2"/>
      <c r="AK495" s="2">
        <f>VLOOKUP(SUM(AA495,AD495),Tables!J$5:K$10,2,FALSE)</f>
        <v>3</v>
      </c>
      <c r="AL495" s="65" t="str">
        <f t="shared" si="1012"/>
        <v>Reject</v>
      </c>
      <c r="AM495" s="3"/>
      <c r="AN495" s="2"/>
      <c r="AO495" s="2"/>
      <c r="AP495" s="2"/>
      <c r="AQ495" s="2"/>
      <c r="AR495" s="2"/>
      <c r="AS495" s="2"/>
      <c r="AT495" s="2"/>
      <c r="AU495" s="2"/>
      <c r="AV495" s="66" t="s">
        <v>120</v>
      </c>
      <c r="AW495" s="2"/>
      <c r="AX495" s="2"/>
      <c r="AY495" s="2"/>
      <c r="AZ495" s="2"/>
      <c r="BA495" s="67"/>
      <c r="BB495" s="2"/>
      <c r="BC495" s="2"/>
      <c r="BD495" s="2"/>
      <c r="BE495" s="2"/>
      <c r="BF495" s="2"/>
      <c r="BG495" s="2"/>
      <c r="BH495" s="2"/>
      <c r="BI495" s="69"/>
      <c r="BJ495" s="2"/>
      <c r="BK495" s="2"/>
      <c r="BL495" s="116"/>
      <c r="BM495" s="117"/>
      <c r="BN495" s="116"/>
      <c r="BO495" s="116"/>
      <c r="BP495" s="116"/>
      <c r="BQ495" s="116"/>
      <c r="BR495" s="116"/>
      <c r="BS495" s="116"/>
      <c r="BT495" s="111"/>
      <c r="BU495" s="113"/>
      <c r="BV495" s="3"/>
      <c r="BW495" s="3"/>
      <c r="BX495" s="3"/>
      <c r="BY495" s="3"/>
      <c r="BZ495" s="3"/>
      <c r="CA495" s="3"/>
      <c r="CB495" s="3"/>
      <c r="CC495" s="3"/>
      <c r="CD495" s="3"/>
      <c r="CE495" s="3"/>
      <c r="CF495" s="3"/>
      <c r="CG495" s="3"/>
    </row>
    <row r="496" spans="1:85" ht="14.25" customHeight="1" thickTop="1" thickBot="1" x14ac:dyDescent="0.3">
      <c r="A496" s="2">
        <v>660</v>
      </c>
      <c r="B496" s="2">
        <v>659</v>
      </c>
      <c r="C496" s="2"/>
      <c r="D496" s="2"/>
      <c r="E496" s="2" t="s">
        <v>121</v>
      </c>
      <c r="F496" s="62" t="s">
        <v>304</v>
      </c>
      <c r="G496" s="2" t="s">
        <v>247</v>
      </c>
      <c r="H496" s="2" t="s">
        <v>295</v>
      </c>
      <c r="I496" s="2" t="s">
        <v>293</v>
      </c>
      <c r="J496" s="2" t="s">
        <v>152</v>
      </c>
      <c r="K496" s="2" t="s">
        <v>556</v>
      </c>
      <c r="L496" s="2"/>
      <c r="M496" s="63" t="s">
        <v>253</v>
      </c>
      <c r="N496" s="63" t="s">
        <v>571</v>
      </c>
      <c r="O496" s="64" t="s">
        <v>571</v>
      </c>
      <c r="P496" s="2" t="s">
        <v>27</v>
      </c>
      <c r="Q496" s="2">
        <v>4</v>
      </c>
      <c r="R496" s="2" t="s">
        <v>156</v>
      </c>
      <c r="S496" s="2" t="s">
        <v>48</v>
      </c>
      <c r="T496" s="2"/>
      <c r="U496" s="2">
        <v>7600</v>
      </c>
      <c r="V496" s="2" t="s">
        <v>17</v>
      </c>
      <c r="W496" s="2">
        <f>VLOOKUP(V496,Tables!$M$4:$N$7,2,FALSE)</f>
        <v>1</v>
      </c>
      <c r="X496" s="2">
        <f t="shared" si="1004"/>
        <v>7600</v>
      </c>
      <c r="Y496" s="2"/>
      <c r="Z496" s="2" t="str">
        <f t="shared" si="1005"/>
        <v>NOEC</v>
      </c>
      <c r="AA496" s="2">
        <f>VLOOKUP(Z496,Tables!C$5:D$21,2,FALSE)</f>
        <v>1</v>
      </c>
      <c r="AB496" s="2">
        <f t="shared" si="1006"/>
        <v>7600</v>
      </c>
      <c r="AC496" s="2" t="str">
        <f t="shared" si="1007"/>
        <v>Acute</v>
      </c>
      <c r="AD496" s="2">
        <f>VLOOKUP(AC496,Tables!C$24:D$25,2,FALSE)</f>
        <v>2</v>
      </c>
      <c r="AE496" s="2">
        <f t="shared" si="1008"/>
        <v>3800</v>
      </c>
      <c r="AF496" s="7"/>
      <c r="AG496" s="8" t="str">
        <f t="shared" si="1009"/>
        <v>Xenopus laevis</v>
      </c>
      <c r="AH496" s="2" t="str">
        <f t="shared" si="1010"/>
        <v>NOEC</v>
      </c>
      <c r="AI496" s="2" t="str">
        <f t="shared" si="1011"/>
        <v>Acute</v>
      </c>
      <c r="AJ496" s="2"/>
      <c r="AK496" s="2">
        <f>VLOOKUP(SUM(AA496,AD496),Tables!J$5:K$10,2,FALSE)</f>
        <v>3</v>
      </c>
      <c r="AL496" s="65" t="str">
        <f t="shared" si="1012"/>
        <v>Reject</v>
      </c>
      <c r="AM496" s="3"/>
      <c r="AN496" s="2"/>
      <c r="AO496" s="2"/>
      <c r="AP496" s="2"/>
      <c r="AQ496" s="2"/>
      <c r="AR496" s="2"/>
      <c r="AS496" s="2"/>
      <c r="AT496" s="3"/>
      <c r="AU496" s="3"/>
      <c r="AV496" s="66" t="s">
        <v>120</v>
      </c>
      <c r="AW496" s="2"/>
      <c r="AX496" s="2"/>
      <c r="AY496" s="2"/>
      <c r="AZ496" s="2"/>
      <c r="BA496" s="67"/>
      <c r="BB496" s="2"/>
      <c r="BC496" s="2"/>
      <c r="BD496" s="2"/>
      <c r="BE496" s="2"/>
      <c r="BF496" s="2"/>
      <c r="BG496" s="2"/>
      <c r="BH496" s="2"/>
      <c r="BI496" s="88"/>
      <c r="BJ496" s="75"/>
      <c r="BK496" s="2"/>
      <c r="BL496" s="116"/>
      <c r="BM496" s="117"/>
      <c r="BN496" s="116"/>
      <c r="BO496" s="116"/>
      <c r="BP496" s="116"/>
      <c r="BQ496" s="116"/>
      <c r="BR496" s="116"/>
      <c r="BS496" s="116"/>
      <c r="BT496" s="111"/>
      <c r="BU496" s="113"/>
      <c r="BV496" s="3"/>
      <c r="BW496" s="3"/>
      <c r="BX496" s="3"/>
      <c r="BY496" s="3"/>
      <c r="BZ496" s="3"/>
      <c r="CA496" s="3"/>
      <c r="CB496" s="3"/>
      <c r="CC496" s="3"/>
      <c r="CD496" s="3"/>
      <c r="CE496" s="3"/>
      <c r="CF496" s="3"/>
      <c r="CG496" s="3"/>
    </row>
    <row r="497" spans="1:85" ht="14.25" customHeight="1" thickTop="1" thickBot="1" x14ac:dyDescent="0.3">
      <c r="A497" s="2">
        <v>660</v>
      </c>
      <c r="B497" s="2">
        <v>1837</v>
      </c>
      <c r="C497" s="2"/>
      <c r="D497" s="2"/>
      <c r="E497" s="2" t="s">
        <v>121</v>
      </c>
      <c r="F497" s="62" t="s">
        <v>304</v>
      </c>
      <c r="G497" s="2" t="s">
        <v>247</v>
      </c>
      <c r="H497" s="2" t="s">
        <v>295</v>
      </c>
      <c r="I497" s="2" t="s">
        <v>293</v>
      </c>
      <c r="J497" s="2" t="s">
        <v>152</v>
      </c>
      <c r="K497" s="2" t="s">
        <v>556</v>
      </c>
      <c r="L497" s="2"/>
      <c r="M497" s="63" t="s">
        <v>253</v>
      </c>
      <c r="N497" s="63" t="s">
        <v>571</v>
      </c>
      <c r="O497" s="64" t="s">
        <v>571</v>
      </c>
      <c r="P497" s="2" t="s">
        <v>27</v>
      </c>
      <c r="Q497" s="2">
        <v>4</v>
      </c>
      <c r="R497" s="2" t="s">
        <v>156</v>
      </c>
      <c r="S497" s="2" t="s">
        <v>48</v>
      </c>
      <c r="T497" s="2"/>
      <c r="U497" s="2">
        <v>14500</v>
      </c>
      <c r="V497" s="2" t="s">
        <v>17</v>
      </c>
      <c r="W497" s="2">
        <f>VLOOKUP(V497,Tables!$M$4:$N$7,2,FALSE)</f>
        <v>1</v>
      </c>
      <c r="X497" s="2">
        <f t="shared" si="1004"/>
        <v>14500</v>
      </c>
      <c r="Y497" s="2"/>
      <c r="Z497" s="2" t="str">
        <f t="shared" si="1005"/>
        <v>NOEC</v>
      </c>
      <c r="AA497" s="2">
        <f>VLOOKUP(Z497,Tables!C$5:D$21,2,FALSE)</f>
        <v>1</v>
      </c>
      <c r="AB497" s="2">
        <f t="shared" si="1006"/>
        <v>14500</v>
      </c>
      <c r="AC497" s="2" t="str">
        <f t="shared" si="1007"/>
        <v>Acute</v>
      </c>
      <c r="AD497" s="2">
        <f>VLOOKUP(AC497,Tables!C$24:D$25,2,FALSE)</f>
        <v>2</v>
      </c>
      <c r="AE497" s="2">
        <f t="shared" si="1008"/>
        <v>7250</v>
      </c>
      <c r="AF497" s="7"/>
      <c r="AG497" s="8" t="str">
        <f t="shared" si="1009"/>
        <v>Xenopus laevis</v>
      </c>
      <c r="AH497" s="2" t="str">
        <f t="shared" si="1010"/>
        <v>NOEC</v>
      </c>
      <c r="AI497" s="2" t="str">
        <f t="shared" si="1011"/>
        <v>Acute</v>
      </c>
      <c r="AJ497" s="2"/>
      <c r="AK497" s="2">
        <f>VLOOKUP(SUM(AA497,AD497),Tables!J$5:K$10,2,FALSE)</f>
        <v>3</v>
      </c>
      <c r="AL497" s="65" t="str">
        <f t="shared" si="1012"/>
        <v>Reject</v>
      </c>
      <c r="AM497" s="3"/>
      <c r="AN497" s="2"/>
      <c r="AO497" s="2"/>
      <c r="AP497" s="2"/>
      <c r="AQ497" s="2"/>
      <c r="AR497" s="2"/>
      <c r="AS497" s="2"/>
      <c r="AT497" s="2"/>
      <c r="AU497" s="2"/>
      <c r="AV497" s="66" t="s">
        <v>120</v>
      </c>
      <c r="AW497" s="2"/>
      <c r="AX497" s="2"/>
      <c r="AY497" s="2"/>
      <c r="AZ497" s="2"/>
      <c r="BA497" s="67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111"/>
      <c r="BM497" s="115"/>
      <c r="BN497" s="111"/>
      <c r="BO497" s="111"/>
      <c r="BP497" s="111"/>
      <c r="BQ497" s="111"/>
      <c r="BR497" s="111"/>
      <c r="BS497" s="111"/>
      <c r="BT497" s="111"/>
      <c r="BU497" s="113"/>
      <c r="BV497" s="3"/>
      <c r="BW497" s="3"/>
      <c r="BX497" s="3"/>
      <c r="BY497" s="3"/>
      <c r="BZ497" s="3"/>
      <c r="CA497" s="3"/>
      <c r="CB497" s="3"/>
      <c r="CC497" s="3"/>
      <c r="CD497" s="3"/>
      <c r="CE497" s="3"/>
      <c r="CF497" s="3"/>
      <c r="CG497" s="3"/>
    </row>
    <row r="498" spans="1:85" ht="14.25" customHeight="1" thickTop="1" thickBot="1" x14ac:dyDescent="0.3">
      <c r="A498" s="2">
        <v>660</v>
      </c>
      <c r="B498" s="2">
        <v>653</v>
      </c>
      <c r="C498" s="2"/>
      <c r="D498" s="69"/>
      <c r="E498" s="2" t="s">
        <v>121</v>
      </c>
      <c r="F498" s="62" t="s">
        <v>304</v>
      </c>
      <c r="G498" s="2" t="s">
        <v>247</v>
      </c>
      <c r="H498" s="2" t="s">
        <v>295</v>
      </c>
      <c r="I498" s="2" t="s">
        <v>293</v>
      </c>
      <c r="J498" s="2" t="s">
        <v>152</v>
      </c>
      <c r="K498" s="2" t="s">
        <v>164</v>
      </c>
      <c r="L498" s="2"/>
      <c r="M498" s="63" t="s">
        <v>190</v>
      </c>
      <c r="N498" s="63" t="s">
        <v>190</v>
      </c>
      <c r="O498" s="64" t="s">
        <v>190</v>
      </c>
      <c r="P498" s="2" t="s">
        <v>40</v>
      </c>
      <c r="Q498" s="2">
        <v>14</v>
      </c>
      <c r="R498" s="2" t="s">
        <v>156</v>
      </c>
      <c r="S498" s="2" t="s">
        <v>47</v>
      </c>
      <c r="T498" s="2"/>
      <c r="U498" s="2">
        <v>8100</v>
      </c>
      <c r="V498" s="2" t="s">
        <v>17</v>
      </c>
      <c r="W498" s="2">
        <f>VLOOKUP(V498,Tables!$M$4:$N$7,2,FALSE)</f>
        <v>1</v>
      </c>
      <c r="X498" s="124">
        <f t="shared" si="1004"/>
        <v>8100</v>
      </c>
      <c r="Y498" s="2"/>
      <c r="Z498" s="2" t="str">
        <f t="shared" si="1005"/>
        <v>LC50</v>
      </c>
      <c r="AA498" s="2">
        <f>VLOOKUP(Z498,Tables!C$5:D$21,2,FALSE)</f>
        <v>5</v>
      </c>
      <c r="AB498" s="2">
        <f t="shared" si="1006"/>
        <v>1620</v>
      </c>
      <c r="AC498" s="2" t="str">
        <f t="shared" si="1007"/>
        <v>Chronic</v>
      </c>
      <c r="AD498" s="2">
        <f>VLOOKUP(AC498,Tables!C$24:D$25,2,FALSE)</f>
        <v>1</v>
      </c>
      <c r="AE498" s="2">
        <f t="shared" si="1008"/>
        <v>1620</v>
      </c>
      <c r="AF498" s="7"/>
      <c r="AG498" s="8" t="str">
        <f t="shared" si="1009"/>
        <v>Xenopus laevis</v>
      </c>
      <c r="AH498" s="2" t="str">
        <f t="shared" si="1010"/>
        <v>LC50</v>
      </c>
      <c r="AI498" s="2" t="str">
        <f t="shared" si="1011"/>
        <v>Chronic</v>
      </c>
      <c r="AJ498" s="2"/>
      <c r="AK498" s="2">
        <f>VLOOKUP(SUM(AA498,AD498),Tables!J$5:K$10,2,FALSE)</f>
        <v>2</v>
      </c>
      <c r="AL498" s="65" t="str">
        <f t="shared" si="1012"/>
        <v>YES!!!</v>
      </c>
      <c r="AM498" s="3" t="str">
        <f t="shared" ref="AM498:AM499" si="1013">O498</f>
        <v>Mortality</v>
      </c>
      <c r="AN498" s="2" t="s">
        <v>118</v>
      </c>
      <c r="AO498" s="2" t="str">
        <f t="shared" ref="AO498:AO499" si="1014">CONCATENATE(Q498," ",R498)</f>
        <v>14 Day</v>
      </c>
      <c r="AP498" s="2" t="s">
        <v>119</v>
      </c>
      <c r="AQ498" s="2"/>
      <c r="AR498" s="2">
        <f t="shared" ref="AR498:AR499" si="1015">AE498</f>
        <v>1620</v>
      </c>
      <c r="AS498" s="69">
        <f>GEOMEAN(AR498:AR499)</f>
        <v>2167.4870241826134</v>
      </c>
      <c r="AT498" s="80">
        <f t="shared" ref="AT498:AU498" si="1016">MIN(AS498)</f>
        <v>2167.4870241826134</v>
      </c>
      <c r="AU498" s="80">
        <f t="shared" si="1016"/>
        <v>2167.4870241826134</v>
      </c>
      <c r="AV498" s="66" t="s">
        <v>120</v>
      </c>
      <c r="AW498" s="2"/>
      <c r="AX498" s="2"/>
      <c r="AY498" s="2"/>
      <c r="AZ498" s="2" t="str">
        <f>I498</f>
        <v>Amphibian</v>
      </c>
      <c r="BA498" s="67" t="str">
        <f t="shared" ref="BA498:BC498" si="1017">F498</f>
        <v>Xenopus laevis</v>
      </c>
      <c r="BB498" s="2" t="str">
        <f t="shared" si="1017"/>
        <v>Chordata</v>
      </c>
      <c r="BC498" s="2" t="str">
        <f t="shared" si="1017"/>
        <v>Amphibia</v>
      </c>
      <c r="BD498" s="2" t="str">
        <f>J498</f>
        <v>Heterotroph</v>
      </c>
      <c r="BE498" s="2">
        <f>AK498</f>
        <v>2</v>
      </c>
      <c r="BF498" s="69">
        <f>AU498</f>
        <v>2167.4870241826134</v>
      </c>
      <c r="BG498" s="66" t="s">
        <v>120</v>
      </c>
      <c r="BH498" s="66" t="s">
        <v>120</v>
      </c>
      <c r="BI498" s="2"/>
      <c r="BJ498" s="88"/>
      <c r="BK498" s="2"/>
      <c r="BL498" s="111"/>
      <c r="BM498" s="115"/>
      <c r="BN498" s="111"/>
      <c r="BO498" s="111"/>
      <c r="BP498" s="111"/>
      <c r="BQ498" s="111"/>
      <c r="BR498" s="111"/>
      <c r="BS498" s="111"/>
      <c r="BT498" s="111"/>
      <c r="BU498" s="113"/>
      <c r="BV498" s="3"/>
      <c r="BW498" s="3"/>
      <c r="BX498" s="3"/>
      <c r="BY498" s="3"/>
      <c r="BZ498" s="3"/>
      <c r="CA498" s="3"/>
      <c r="CB498" s="3"/>
      <c r="CC498" s="3"/>
      <c r="CD498" s="3"/>
      <c r="CE498" s="3"/>
      <c r="CF498" s="3"/>
      <c r="CG498" s="3"/>
    </row>
    <row r="499" spans="1:85" ht="14.25" customHeight="1" thickTop="1" thickBot="1" x14ac:dyDescent="0.3">
      <c r="A499" s="2">
        <v>660</v>
      </c>
      <c r="B499" s="2">
        <v>1835</v>
      </c>
      <c r="C499" s="2"/>
      <c r="D499" s="2"/>
      <c r="E499" s="2" t="s">
        <v>121</v>
      </c>
      <c r="F499" s="62" t="s">
        <v>304</v>
      </c>
      <c r="G499" s="2" t="s">
        <v>247</v>
      </c>
      <c r="H499" s="2" t="s">
        <v>295</v>
      </c>
      <c r="I499" s="2" t="s">
        <v>293</v>
      </c>
      <c r="J499" s="2" t="s">
        <v>152</v>
      </c>
      <c r="K499" s="2" t="s">
        <v>164</v>
      </c>
      <c r="L499" s="2"/>
      <c r="M499" s="63" t="s">
        <v>190</v>
      </c>
      <c r="N499" s="63" t="s">
        <v>190</v>
      </c>
      <c r="O499" s="64" t="s">
        <v>190</v>
      </c>
      <c r="P499" s="2" t="s">
        <v>40</v>
      </c>
      <c r="Q499" s="2">
        <v>14</v>
      </c>
      <c r="R499" s="2" t="s">
        <v>156</v>
      </c>
      <c r="S499" s="2" t="s">
        <v>47</v>
      </c>
      <c r="T499" s="2"/>
      <c r="U499" s="2">
        <v>14500</v>
      </c>
      <c r="V499" s="2" t="s">
        <v>17</v>
      </c>
      <c r="W499" s="2">
        <f>VLOOKUP(V499,Tables!$M$4:$N$7,2,FALSE)</f>
        <v>1</v>
      </c>
      <c r="X499" s="124">
        <f t="shared" si="1004"/>
        <v>14500</v>
      </c>
      <c r="Y499" s="2"/>
      <c r="Z499" s="2" t="str">
        <f t="shared" si="1005"/>
        <v>LC50</v>
      </c>
      <c r="AA499" s="2">
        <f>VLOOKUP(Z499,Tables!C$5:D$21,2,FALSE)</f>
        <v>5</v>
      </c>
      <c r="AB499" s="2">
        <f t="shared" si="1006"/>
        <v>2900</v>
      </c>
      <c r="AC499" s="2" t="str">
        <f t="shared" si="1007"/>
        <v>Chronic</v>
      </c>
      <c r="AD499" s="2">
        <f>VLOOKUP(AC499,Tables!C$24:D$25,2,FALSE)</f>
        <v>1</v>
      </c>
      <c r="AE499" s="2">
        <f t="shared" si="1008"/>
        <v>2900</v>
      </c>
      <c r="AF499" s="7"/>
      <c r="AG499" s="8" t="str">
        <f t="shared" si="1009"/>
        <v>Xenopus laevis</v>
      </c>
      <c r="AH499" s="2" t="str">
        <f t="shared" si="1010"/>
        <v>LC50</v>
      </c>
      <c r="AI499" s="2" t="str">
        <f t="shared" si="1011"/>
        <v>Chronic</v>
      </c>
      <c r="AJ499" s="2"/>
      <c r="AK499" s="2">
        <f>VLOOKUP(SUM(AA499,AD499),Tables!J$5:K$10,2,FALSE)</f>
        <v>2</v>
      </c>
      <c r="AL499" s="65" t="str">
        <f t="shared" si="1012"/>
        <v>YES!!!</v>
      </c>
      <c r="AM499" s="3" t="str">
        <f t="shared" si="1013"/>
        <v>Mortality</v>
      </c>
      <c r="AN499" s="2" t="s">
        <v>118</v>
      </c>
      <c r="AO499" s="2" t="str">
        <f t="shared" si="1014"/>
        <v>14 Day</v>
      </c>
      <c r="AP499" s="2" t="s">
        <v>119</v>
      </c>
      <c r="AQ499" s="2"/>
      <c r="AR499" s="2">
        <f t="shared" si="1015"/>
        <v>2900</v>
      </c>
      <c r="AS499" s="2"/>
      <c r="AT499" s="2"/>
      <c r="AU499" s="2"/>
      <c r="AV499" s="66" t="s">
        <v>120</v>
      </c>
      <c r="AW499" s="2"/>
      <c r="AX499" s="2"/>
      <c r="AY499" s="2"/>
      <c r="AZ499" s="2"/>
      <c r="BA499" s="67"/>
      <c r="BB499" s="2"/>
      <c r="BC499" s="2"/>
      <c r="BD499" s="2"/>
      <c r="BE499" s="2"/>
      <c r="BF499" s="2"/>
      <c r="BG499" s="2"/>
      <c r="BH499" s="2"/>
      <c r="BI499" s="75"/>
      <c r="BJ499" s="2"/>
      <c r="BK499" s="2"/>
      <c r="BL499" s="111"/>
      <c r="BM499" s="115"/>
      <c r="BN499" s="111"/>
      <c r="BO499" s="111"/>
      <c r="BP499" s="111"/>
      <c r="BQ499" s="111"/>
      <c r="BR499" s="111"/>
      <c r="BS499" s="111"/>
      <c r="BT499" s="111"/>
      <c r="BU499" s="113"/>
      <c r="BV499" s="3"/>
      <c r="BW499" s="3"/>
      <c r="BX499" s="3"/>
      <c r="BY499" s="3"/>
      <c r="BZ499" s="3"/>
      <c r="CA499" s="3"/>
      <c r="CB499" s="3"/>
      <c r="CC499" s="3"/>
      <c r="CD499" s="3"/>
      <c r="CE499" s="3"/>
      <c r="CF499" s="3"/>
      <c r="CG499" s="3"/>
    </row>
    <row r="500" spans="1:85" ht="14.25" customHeight="1" thickTop="1" thickBot="1" x14ac:dyDescent="0.3">
      <c r="A500" s="7"/>
      <c r="B500" s="7"/>
      <c r="C500" s="7"/>
      <c r="D500" s="70"/>
      <c r="E500" s="7"/>
      <c r="F500" s="71"/>
      <c r="G500" s="7"/>
      <c r="H500" s="7"/>
      <c r="I500" s="7"/>
      <c r="J500" s="7"/>
      <c r="K500" s="7"/>
      <c r="L500" s="7"/>
      <c r="M500" s="72"/>
      <c r="N500" s="72"/>
      <c r="O500" s="7"/>
      <c r="P500" s="7"/>
      <c r="Q500" s="7"/>
      <c r="R500" s="7"/>
      <c r="S500" s="7"/>
      <c r="T500" s="73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  <c r="AF500" s="7"/>
      <c r="AG500" s="74"/>
      <c r="AH500" s="7"/>
      <c r="AI500" s="7"/>
      <c r="AJ500" s="7"/>
      <c r="AK500" s="7"/>
      <c r="AL500" s="7"/>
      <c r="AM500" s="7"/>
      <c r="AN500" s="7"/>
      <c r="AO500" s="7"/>
      <c r="AP500" s="7"/>
      <c r="AQ500" s="7"/>
      <c r="AR500" s="7"/>
      <c r="AS500" s="7"/>
      <c r="AT500" s="7"/>
      <c r="AU500" s="7"/>
      <c r="AV500" s="72"/>
      <c r="AW500" s="75"/>
      <c r="AX500" s="75"/>
      <c r="AY500" s="75"/>
      <c r="AZ500" s="76"/>
      <c r="BA500" s="77"/>
      <c r="BB500" s="7"/>
      <c r="BC500" s="7"/>
      <c r="BD500" s="7"/>
      <c r="BE500" s="7"/>
      <c r="BF500" s="7"/>
      <c r="BG500" s="7"/>
      <c r="BH500" s="7"/>
      <c r="BI500" s="2"/>
      <c r="BJ500" s="75"/>
      <c r="BK500" s="2"/>
      <c r="BL500" s="116"/>
      <c r="BM500" s="117"/>
      <c r="BN500" s="116"/>
      <c r="BO500" s="116"/>
      <c r="BP500" s="116"/>
      <c r="BQ500" s="116"/>
      <c r="BR500" s="116"/>
      <c r="BS500" s="116"/>
      <c r="BT500" s="111"/>
      <c r="BU500" s="113"/>
      <c r="BV500" s="3"/>
      <c r="BW500" s="3"/>
      <c r="BX500" s="3"/>
      <c r="BY500" s="3"/>
      <c r="BZ500" s="3"/>
      <c r="CA500" s="3"/>
      <c r="CB500" s="3"/>
      <c r="CC500" s="3"/>
      <c r="CD500" s="3"/>
      <c r="CE500" s="3"/>
      <c r="CF500" s="3"/>
      <c r="CG500" s="3"/>
    </row>
    <row r="501" spans="1:85" ht="14.25" customHeight="1" thickTop="1" thickBot="1" x14ac:dyDescent="0.3">
      <c r="A501" s="2">
        <v>674</v>
      </c>
      <c r="B501" s="2">
        <v>1214</v>
      </c>
      <c r="C501" s="2"/>
      <c r="D501" s="100" t="s">
        <v>147</v>
      </c>
      <c r="E501" s="2" t="s">
        <v>106</v>
      </c>
      <c r="F501" s="62" t="s">
        <v>637</v>
      </c>
      <c r="G501" s="2" t="s">
        <v>174</v>
      </c>
      <c r="H501" s="2" t="s">
        <v>175</v>
      </c>
      <c r="I501" s="2" t="s">
        <v>172</v>
      </c>
      <c r="J501" s="2" t="s">
        <v>111</v>
      </c>
      <c r="K501" s="2" t="s">
        <v>112</v>
      </c>
      <c r="L501" s="2"/>
      <c r="M501" s="82" t="s">
        <v>153</v>
      </c>
      <c r="N501" s="82" t="s">
        <v>365</v>
      </c>
      <c r="O501" s="83" t="s">
        <v>176</v>
      </c>
      <c r="P501" s="84" t="s">
        <v>27</v>
      </c>
      <c r="Q501" s="84">
        <v>5</v>
      </c>
      <c r="R501" s="84" t="s">
        <v>156</v>
      </c>
      <c r="S501" s="84" t="s">
        <v>48</v>
      </c>
      <c r="T501" s="2"/>
      <c r="U501" s="84">
        <v>1</v>
      </c>
      <c r="V501" s="84" t="s">
        <v>17</v>
      </c>
      <c r="W501" s="84">
        <f>VLOOKUP(V501,Tables!$M$4:$N$7,2,FALSE)</f>
        <v>1</v>
      </c>
      <c r="X501" s="84">
        <f>U501*W501</f>
        <v>1</v>
      </c>
      <c r="Y501" s="84"/>
      <c r="Z501" s="84" t="str">
        <f>P501</f>
        <v>NOEC</v>
      </c>
      <c r="AA501" s="84">
        <f>VLOOKUP(Z501,Tables!C$5:D$21,2,FALSE)</f>
        <v>1</v>
      </c>
      <c r="AB501" s="84">
        <f>X501/AA501</f>
        <v>1</v>
      </c>
      <c r="AC501" s="84" t="str">
        <f>S501</f>
        <v>Acute</v>
      </c>
      <c r="AD501" s="84">
        <f>VLOOKUP(AC501,Tables!C$24:D$25,2,FALSE)</f>
        <v>2</v>
      </c>
      <c r="AE501" s="84">
        <f>AB501/AD501</f>
        <v>0.5</v>
      </c>
      <c r="AF501" s="101"/>
      <c r="AG501" s="85" t="str">
        <f>F501</f>
        <v>Zostera capricorni</v>
      </c>
      <c r="AH501" s="84" t="str">
        <f>P501</f>
        <v>NOEC</v>
      </c>
      <c r="AI501" s="84" t="str">
        <f>S501</f>
        <v>Acute</v>
      </c>
      <c r="AJ501" s="84"/>
      <c r="AK501" s="84">
        <f>VLOOKUP(SUM(AA501,AD501),Tables!J$5:K$10,2,FALSE)</f>
        <v>3</v>
      </c>
      <c r="AL501" s="86" t="str">
        <f>IF(AK501=MIN($AK$501),"YES!!!","Reject")</f>
        <v>YES!!!</v>
      </c>
      <c r="AM501" s="86" t="str">
        <f>O501</f>
        <v>Photosynthesis</v>
      </c>
      <c r="AN501" s="84" t="s">
        <v>118</v>
      </c>
      <c r="AO501" s="84" t="str">
        <f>CONCATENATE(Q501," ",R501)</f>
        <v>5 Day</v>
      </c>
      <c r="AP501" s="84" t="s">
        <v>119</v>
      </c>
      <c r="AQ501" s="84"/>
      <c r="AR501" s="84">
        <f>AE501</f>
        <v>0.5</v>
      </c>
      <c r="AS501" s="84">
        <f>GEOMEAN(AR501)</f>
        <v>0.5</v>
      </c>
      <c r="AT501" s="86">
        <f t="shared" ref="AT501:AU501" si="1018">MIN(AS501)</f>
        <v>0.5</v>
      </c>
      <c r="AU501" s="86">
        <f t="shared" si="1018"/>
        <v>0.5</v>
      </c>
      <c r="AV501" s="66" t="s">
        <v>120</v>
      </c>
      <c r="AW501" s="2"/>
      <c r="AX501" s="2"/>
      <c r="AY501" s="2"/>
      <c r="AZ501" s="84" t="str">
        <f>I501</f>
        <v>Macrophyte</v>
      </c>
      <c r="BA501" s="87" t="str">
        <f t="shared" ref="BA501:BC501" si="1019">F501</f>
        <v>Zostera capricorni</v>
      </c>
      <c r="BB501" s="84" t="str">
        <f t="shared" si="1019"/>
        <v>Tracheophyta</v>
      </c>
      <c r="BC501" s="84" t="str">
        <f t="shared" si="1019"/>
        <v>Liliopsida</v>
      </c>
      <c r="BD501" s="84" t="str">
        <f>J501</f>
        <v>Phototroph</v>
      </c>
      <c r="BE501" s="84">
        <f>AK501</f>
        <v>3</v>
      </c>
      <c r="BF501" s="84">
        <f>AU501</f>
        <v>0.5</v>
      </c>
      <c r="BG501" s="84"/>
      <c r="BH501" s="84"/>
      <c r="BI501" s="88"/>
      <c r="BJ501" s="2"/>
      <c r="BK501" s="2"/>
      <c r="BL501" s="111"/>
      <c r="BM501" s="121"/>
      <c r="BN501" s="111"/>
      <c r="BO501" s="111"/>
      <c r="BP501" s="111"/>
      <c r="BQ501" s="111"/>
      <c r="BR501" s="111"/>
      <c r="BS501" s="111"/>
      <c r="BT501" s="111"/>
      <c r="BU501" s="113"/>
      <c r="BV501" s="3"/>
      <c r="BW501" s="3"/>
      <c r="BX501" s="3"/>
      <c r="BY501" s="3"/>
      <c r="BZ501" s="3"/>
      <c r="CA501" s="3"/>
      <c r="CB501" s="3"/>
      <c r="CC501" s="3"/>
      <c r="CD501" s="3"/>
      <c r="CE501" s="3"/>
      <c r="CF501" s="3"/>
      <c r="CG501" s="3"/>
    </row>
    <row r="502" spans="1:85" ht="14.25" customHeight="1" thickTop="1" thickBot="1" x14ac:dyDescent="0.3">
      <c r="A502" s="7"/>
      <c r="B502" s="7"/>
      <c r="C502" s="7"/>
      <c r="D502" s="70"/>
      <c r="E502" s="7"/>
      <c r="F502" s="71"/>
      <c r="G502" s="7"/>
      <c r="H502" s="7"/>
      <c r="I502" s="7"/>
      <c r="J502" s="7"/>
      <c r="K502" s="7"/>
      <c r="L502" s="7"/>
      <c r="M502" s="72"/>
      <c r="N502" s="72"/>
      <c r="O502" s="7"/>
      <c r="P502" s="7"/>
      <c r="Q502" s="7"/>
      <c r="R502" s="7"/>
      <c r="S502" s="7"/>
      <c r="T502" s="73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  <c r="AG502" s="74"/>
      <c r="AH502" s="7"/>
      <c r="AI502" s="7"/>
      <c r="AJ502" s="7"/>
      <c r="AK502" s="7"/>
      <c r="AL502" s="7"/>
      <c r="AM502" s="7"/>
      <c r="AN502" s="7"/>
      <c r="AO502" s="7"/>
      <c r="AP502" s="7"/>
      <c r="AQ502" s="7"/>
      <c r="AR502" s="7"/>
      <c r="AS502" s="7"/>
      <c r="AT502" s="7"/>
      <c r="AU502" s="7"/>
      <c r="AV502" s="72"/>
      <c r="AW502" s="75"/>
      <c r="AX502" s="75"/>
      <c r="AY502" s="75"/>
      <c r="AZ502" s="76"/>
      <c r="BA502" s="77"/>
      <c r="BB502" s="7"/>
      <c r="BC502" s="7"/>
      <c r="BD502" s="7"/>
      <c r="BE502" s="7"/>
      <c r="BF502" s="7"/>
      <c r="BG502" s="7"/>
      <c r="BH502" s="7"/>
      <c r="BI502" s="2"/>
      <c r="BJ502" s="2"/>
      <c r="BK502" s="2"/>
      <c r="BL502" s="111"/>
      <c r="BM502" s="121"/>
      <c r="BN502" s="111"/>
      <c r="BO502" s="111"/>
      <c r="BP502" s="111"/>
      <c r="BQ502" s="111"/>
      <c r="BR502" s="111"/>
      <c r="BS502" s="111"/>
      <c r="BT502" s="111"/>
      <c r="BU502" s="113"/>
      <c r="BV502" s="3"/>
      <c r="BW502" s="3"/>
      <c r="BX502" s="3"/>
      <c r="BY502" s="3"/>
      <c r="BZ502" s="3"/>
      <c r="CA502" s="3"/>
      <c r="CB502" s="3"/>
      <c r="CC502" s="3"/>
      <c r="CD502" s="3"/>
      <c r="CE502" s="3"/>
      <c r="CF502" s="3"/>
      <c r="CG502" s="3"/>
    </row>
    <row r="503" spans="1:85" ht="14.25" customHeight="1" thickTop="1" thickBot="1" x14ac:dyDescent="0.3">
      <c r="A503" s="2">
        <v>675</v>
      </c>
      <c r="B503" s="2">
        <v>1219</v>
      </c>
      <c r="C503" s="2"/>
      <c r="D503" s="69"/>
      <c r="E503" s="2" t="s">
        <v>106</v>
      </c>
      <c r="F503" s="62" t="s">
        <v>209</v>
      </c>
      <c r="G503" s="2" t="s">
        <v>174</v>
      </c>
      <c r="H503" s="2" t="s">
        <v>175</v>
      </c>
      <c r="I503" s="2" t="s">
        <v>172</v>
      </c>
      <c r="J503" s="2" t="s">
        <v>111</v>
      </c>
      <c r="K503" s="2" t="s">
        <v>112</v>
      </c>
      <c r="L503" s="2"/>
      <c r="M503" s="63" t="s">
        <v>253</v>
      </c>
      <c r="N503" s="63" t="s">
        <v>550</v>
      </c>
      <c r="O503" s="64" t="s">
        <v>550</v>
      </c>
      <c r="P503" s="2" t="s">
        <v>27</v>
      </c>
      <c r="Q503" s="2">
        <v>10</v>
      </c>
      <c r="R503" s="2" t="s">
        <v>156</v>
      </c>
      <c r="S503" s="2" t="s">
        <v>47</v>
      </c>
      <c r="T503" s="2"/>
      <c r="U503" s="2">
        <v>2.5</v>
      </c>
      <c r="V503" s="2" t="s">
        <v>17</v>
      </c>
      <c r="W503" s="2">
        <f>VLOOKUP(V503,Tables!$M$4:$N$7,2,FALSE)</f>
        <v>1</v>
      </c>
      <c r="X503" s="2">
        <f t="shared" ref="X503:X506" si="1020">U503*W503</f>
        <v>2.5</v>
      </c>
      <c r="Y503" s="2"/>
      <c r="Z503" s="2" t="str">
        <f t="shared" ref="Z503:Z506" si="1021">P503</f>
        <v>NOEC</v>
      </c>
      <c r="AA503" s="2">
        <f>VLOOKUP(Z503,Tables!C$5:D$21,2,FALSE)</f>
        <v>1</v>
      </c>
      <c r="AB503" s="2">
        <f t="shared" ref="AB503:AB506" si="1022">X503/AA503</f>
        <v>2.5</v>
      </c>
      <c r="AC503" s="2" t="str">
        <f t="shared" ref="AC503:AC506" si="1023">S503</f>
        <v>Chronic</v>
      </c>
      <c r="AD503" s="2">
        <f>VLOOKUP(AC503,Tables!C$24:D$25,2,FALSE)</f>
        <v>1</v>
      </c>
      <c r="AE503" s="2">
        <f t="shared" ref="AE503:AE506" si="1024">AB503/AD503</f>
        <v>2.5</v>
      </c>
      <c r="AF503" s="7"/>
      <c r="AG503" s="8" t="str">
        <f t="shared" ref="AG503:AG506" si="1025">F503</f>
        <v>Zostera marina</v>
      </c>
      <c r="AH503" s="2" t="str">
        <f t="shared" ref="AH503:AH506" si="1026">P503</f>
        <v>NOEC</v>
      </c>
      <c r="AI503" s="2" t="str">
        <f t="shared" ref="AI503:AI506" si="1027">S503</f>
        <v>Chronic</v>
      </c>
      <c r="AJ503" s="2"/>
      <c r="AK503" s="2">
        <f>VLOOKUP(SUM(AA503,AD503),Tables!J$5:K$10,2,FALSE)</f>
        <v>1</v>
      </c>
      <c r="AL503" s="65" t="str">
        <f t="shared" ref="AL503:AL506" si="1028">IF(AK503=MIN($AK$503:$AK$506),"YES!!!","Reject")</f>
        <v>YES!!!</v>
      </c>
      <c r="AM503" s="3" t="str">
        <f t="shared" ref="AM503:AM506" si="1029">O503</f>
        <v>Biomass</v>
      </c>
      <c r="AN503" s="2" t="s">
        <v>118</v>
      </c>
      <c r="AO503" s="2" t="str">
        <f t="shared" ref="AO503:AO506" si="1030">CONCATENATE(Q503," ",R503)</f>
        <v>10 Day</v>
      </c>
      <c r="AP503" s="2" t="s">
        <v>119</v>
      </c>
      <c r="AQ503" s="2"/>
      <c r="AR503" s="2">
        <f t="shared" ref="AR503:AR506" si="1031">AE503</f>
        <v>2.5</v>
      </c>
      <c r="AS503" s="2">
        <f>GEOMEAN(AR503)</f>
        <v>2.5</v>
      </c>
      <c r="AT503" s="3">
        <f t="shared" ref="AT503:AU503" si="1032">MIN(AS503)</f>
        <v>2.5</v>
      </c>
      <c r="AU503" s="80">
        <f t="shared" si="1032"/>
        <v>2.5</v>
      </c>
      <c r="AV503" s="66" t="s">
        <v>120</v>
      </c>
      <c r="AW503" s="2"/>
      <c r="AX503" s="2"/>
      <c r="AY503" s="2"/>
      <c r="AZ503" s="2" t="str">
        <f>I503</f>
        <v>Macrophyte</v>
      </c>
      <c r="BA503" s="67" t="str">
        <f t="shared" ref="BA503:BC503" si="1033">F503</f>
        <v>Zostera marina</v>
      </c>
      <c r="BB503" s="2" t="str">
        <f t="shared" si="1033"/>
        <v>Tracheophyta</v>
      </c>
      <c r="BC503" s="2" t="str">
        <f t="shared" si="1033"/>
        <v>Liliopsida</v>
      </c>
      <c r="BD503" s="2" t="str">
        <f>J503</f>
        <v>Phototroph</v>
      </c>
      <c r="BE503" s="2">
        <f>AK503</f>
        <v>1</v>
      </c>
      <c r="BF503" s="69">
        <f>AU503</f>
        <v>2.5</v>
      </c>
      <c r="BG503" s="66" t="s">
        <v>120</v>
      </c>
      <c r="BH503" s="66" t="s">
        <v>120</v>
      </c>
      <c r="BI503" s="75"/>
      <c r="BJ503" s="2"/>
      <c r="BK503" s="2"/>
      <c r="BL503" s="111"/>
      <c r="BM503" s="121"/>
      <c r="BN503" s="111"/>
      <c r="BO503" s="111"/>
      <c r="BP503" s="111"/>
      <c r="BQ503" s="111"/>
      <c r="BR503" s="111"/>
      <c r="BS503" s="111"/>
      <c r="BT503" s="111"/>
      <c r="BU503" s="113"/>
      <c r="BV503" s="3"/>
      <c r="BW503" s="3"/>
      <c r="BX503" s="3"/>
      <c r="BY503" s="3"/>
      <c r="BZ503" s="3"/>
      <c r="CA503" s="3"/>
      <c r="CB503" s="3"/>
      <c r="CC503" s="3"/>
      <c r="CD503" s="3"/>
      <c r="CE503" s="3"/>
      <c r="CF503" s="3"/>
      <c r="CG503" s="3"/>
    </row>
    <row r="504" spans="1:85" ht="14.25" customHeight="1" thickTop="1" thickBot="1" x14ac:dyDescent="0.3">
      <c r="A504" s="2">
        <v>675</v>
      </c>
      <c r="B504" s="2">
        <v>1215</v>
      </c>
      <c r="C504" s="2"/>
      <c r="D504" s="79" t="s">
        <v>147</v>
      </c>
      <c r="E504" s="2" t="s">
        <v>106</v>
      </c>
      <c r="F504" s="62" t="s">
        <v>209</v>
      </c>
      <c r="G504" s="2" t="s">
        <v>174</v>
      </c>
      <c r="H504" s="2" t="s">
        <v>175</v>
      </c>
      <c r="I504" s="2" t="s">
        <v>172</v>
      </c>
      <c r="J504" s="2" t="s">
        <v>111</v>
      </c>
      <c r="K504" s="2" t="s">
        <v>112</v>
      </c>
      <c r="L504" s="2"/>
      <c r="M504" s="82" t="s">
        <v>153</v>
      </c>
      <c r="N504" s="82" t="s">
        <v>365</v>
      </c>
      <c r="O504" s="83" t="s">
        <v>176</v>
      </c>
      <c r="P504" s="84" t="s">
        <v>36</v>
      </c>
      <c r="Q504" s="84">
        <v>10</v>
      </c>
      <c r="R504" s="84" t="s">
        <v>156</v>
      </c>
      <c r="S504" s="84" t="s">
        <v>47</v>
      </c>
      <c r="T504" s="2"/>
      <c r="U504" s="84">
        <v>0.65</v>
      </c>
      <c r="V504" s="84" t="s">
        <v>17</v>
      </c>
      <c r="W504" s="84">
        <f>VLOOKUP(V504,Tables!$M$4:$N$7,2,FALSE)</f>
        <v>1</v>
      </c>
      <c r="X504" s="84">
        <f t="shared" si="1020"/>
        <v>0.65</v>
      </c>
      <c r="Y504" s="84"/>
      <c r="Z504" s="84" t="str">
        <f t="shared" si="1021"/>
        <v>EC20</v>
      </c>
      <c r="AA504" s="84">
        <f>VLOOKUP(Z504,Tables!C$5:D$21,2,FALSE)</f>
        <v>2.5</v>
      </c>
      <c r="AB504" s="84">
        <f t="shared" si="1022"/>
        <v>0.26</v>
      </c>
      <c r="AC504" s="84" t="str">
        <f t="shared" si="1023"/>
        <v>Chronic</v>
      </c>
      <c r="AD504" s="84">
        <f>VLOOKUP(AC504,Tables!C$24:D$25,2,FALSE)</f>
        <v>1</v>
      </c>
      <c r="AE504" s="84">
        <f t="shared" si="1024"/>
        <v>0.26</v>
      </c>
      <c r="AF504" s="101"/>
      <c r="AG504" s="85" t="str">
        <f t="shared" si="1025"/>
        <v>Zostera marina</v>
      </c>
      <c r="AH504" s="84" t="str">
        <f t="shared" si="1026"/>
        <v>EC20</v>
      </c>
      <c r="AI504" s="84" t="str">
        <f t="shared" si="1027"/>
        <v>Chronic</v>
      </c>
      <c r="AJ504" s="84"/>
      <c r="AK504" s="84">
        <f>VLOOKUP(SUM(AA504,AD504),Tables!J$5:K$10,2,FALSE)</f>
        <v>2</v>
      </c>
      <c r="AL504" s="86" t="str">
        <f t="shared" si="1028"/>
        <v>Reject</v>
      </c>
      <c r="AM504" s="86" t="str">
        <f t="shared" si="1029"/>
        <v>Photosynthesis</v>
      </c>
      <c r="AN504" s="84" t="s">
        <v>170</v>
      </c>
      <c r="AO504" s="84" t="str">
        <f t="shared" si="1030"/>
        <v>10 Day</v>
      </c>
      <c r="AP504" s="84" t="s">
        <v>171</v>
      </c>
      <c r="AQ504" s="84"/>
      <c r="AR504" s="84">
        <f t="shared" si="1031"/>
        <v>0.26</v>
      </c>
      <c r="AS504" s="94">
        <f>GEOMEAN(AR504:AR506)</f>
        <v>0.43655715322444238</v>
      </c>
      <c r="AT504" s="97">
        <f>MIN(AS504)</f>
        <v>0.43655715322444238</v>
      </c>
      <c r="AU504" s="84"/>
      <c r="AV504" s="66" t="s">
        <v>120</v>
      </c>
      <c r="AW504" s="2"/>
      <c r="AX504" s="2"/>
      <c r="AY504" s="2"/>
      <c r="AZ504" s="84"/>
      <c r="BA504" s="87"/>
      <c r="BB504" s="84"/>
      <c r="BC504" s="84"/>
      <c r="BD504" s="84"/>
      <c r="BE504" s="84"/>
      <c r="BF504" s="84"/>
      <c r="BG504" s="84"/>
      <c r="BH504" s="84"/>
      <c r="BI504" s="2"/>
      <c r="BJ504" s="2"/>
      <c r="BK504" s="2"/>
      <c r="BL504" s="111"/>
      <c r="BM504" s="121"/>
      <c r="BN504" s="111"/>
      <c r="BO504" s="111"/>
      <c r="BP504" s="111"/>
      <c r="BQ504" s="111"/>
      <c r="BR504" s="111"/>
      <c r="BS504" s="111"/>
      <c r="BT504" s="111"/>
      <c r="BU504" s="113"/>
      <c r="BV504" s="3"/>
      <c r="BW504" s="3"/>
      <c r="BX504" s="3"/>
      <c r="BY504" s="3"/>
      <c r="BZ504" s="3"/>
      <c r="CA504" s="3"/>
      <c r="CB504" s="3"/>
      <c r="CC504" s="3"/>
      <c r="CD504" s="3"/>
      <c r="CE504" s="3"/>
      <c r="CF504" s="3"/>
      <c r="CG504" s="3"/>
    </row>
    <row r="505" spans="1:85" ht="14.25" customHeight="1" thickTop="1" thickBot="1" x14ac:dyDescent="0.3">
      <c r="A505" s="2">
        <v>675</v>
      </c>
      <c r="B505" s="2">
        <v>1216</v>
      </c>
      <c r="C505" s="2"/>
      <c r="D505" s="79"/>
      <c r="E505" s="2" t="s">
        <v>106</v>
      </c>
      <c r="F505" s="62" t="s">
        <v>209</v>
      </c>
      <c r="G505" s="2" t="s">
        <v>174</v>
      </c>
      <c r="H505" s="2" t="s">
        <v>175</v>
      </c>
      <c r="I505" s="2" t="s">
        <v>172</v>
      </c>
      <c r="J505" s="2" t="s">
        <v>111</v>
      </c>
      <c r="K505" s="2" t="s">
        <v>112</v>
      </c>
      <c r="L505" s="2"/>
      <c r="M505" s="82" t="s">
        <v>153</v>
      </c>
      <c r="N505" s="82" t="s">
        <v>365</v>
      </c>
      <c r="O505" s="83" t="s">
        <v>176</v>
      </c>
      <c r="P505" s="84" t="s">
        <v>38</v>
      </c>
      <c r="Q505" s="84">
        <v>10</v>
      </c>
      <c r="R505" s="84" t="s">
        <v>156</v>
      </c>
      <c r="S505" s="84" t="s">
        <v>47</v>
      </c>
      <c r="T505" s="2"/>
      <c r="U505" s="84">
        <v>3.2</v>
      </c>
      <c r="V505" s="84" t="s">
        <v>17</v>
      </c>
      <c r="W505" s="84">
        <f>VLOOKUP(V505,Tables!$M$4:$N$7,2,FALSE)</f>
        <v>1</v>
      </c>
      <c r="X505" s="84">
        <f t="shared" si="1020"/>
        <v>3.2</v>
      </c>
      <c r="Y505" s="84"/>
      <c r="Z505" s="84" t="str">
        <f t="shared" si="1021"/>
        <v>EC50</v>
      </c>
      <c r="AA505" s="84">
        <f>VLOOKUP(Z505,Tables!C$5:D$21,2,FALSE)</f>
        <v>5</v>
      </c>
      <c r="AB505" s="84">
        <f t="shared" si="1022"/>
        <v>0.64</v>
      </c>
      <c r="AC505" s="84" t="str">
        <f t="shared" si="1023"/>
        <v>Chronic</v>
      </c>
      <c r="AD505" s="84">
        <f>VLOOKUP(AC505,Tables!C$24:D$25,2,FALSE)</f>
        <v>1</v>
      </c>
      <c r="AE505" s="84">
        <f t="shared" si="1024"/>
        <v>0.64</v>
      </c>
      <c r="AF505" s="101"/>
      <c r="AG505" s="85" t="str">
        <f t="shared" si="1025"/>
        <v>Zostera marina</v>
      </c>
      <c r="AH505" s="84" t="str">
        <f t="shared" si="1026"/>
        <v>EC50</v>
      </c>
      <c r="AI505" s="84" t="str">
        <f t="shared" si="1027"/>
        <v>Chronic</v>
      </c>
      <c r="AJ505" s="84"/>
      <c r="AK505" s="84">
        <f>VLOOKUP(SUM(AA505,AD505),Tables!J$5:K$10,2,FALSE)</f>
        <v>2</v>
      </c>
      <c r="AL505" s="86" t="str">
        <f t="shared" si="1028"/>
        <v>Reject</v>
      </c>
      <c r="AM505" s="86" t="str">
        <f t="shared" si="1029"/>
        <v>Photosynthesis</v>
      </c>
      <c r="AN505" s="84" t="s">
        <v>170</v>
      </c>
      <c r="AO505" s="84" t="str">
        <f t="shared" si="1030"/>
        <v>10 Day</v>
      </c>
      <c r="AP505" s="84" t="s">
        <v>171</v>
      </c>
      <c r="AQ505" s="84"/>
      <c r="AR505" s="84">
        <f t="shared" si="1031"/>
        <v>0.64</v>
      </c>
      <c r="AS505" s="84"/>
      <c r="AT505" s="84"/>
      <c r="AU505" s="84"/>
      <c r="AV505" s="66" t="s">
        <v>120</v>
      </c>
      <c r="AW505" s="2"/>
      <c r="AX505" s="2"/>
      <c r="AY505" s="2"/>
      <c r="AZ505" s="84"/>
      <c r="BA505" s="87"/>
      <c r="BB505" s="84"/>
      <c r="BC505" s="84"/>
      <c r="BD505" s="84"/>
      <c r="BE505" s="84"/>
      <c r="BF505" s="84"/>
      <c r="BG505" s="84"/>
      <c r="BH505" s="84"/>
      <c r="BI505" s="2"/>
      <c r="BJ505" s="2"/>
      <c r="BK505" s="2"/>
      <c r="BL505" s="111"/>
      <c r="BM505" s="121"/>
      <c r="BN505" s="111"/>
      <c r="BO505" s="111"/>
      <c r="BP505" s="111"/>
      <c r="BQ505" s="111"/>
      <c r="BR505" s="111"/>
      <c r="BS505" s="111"/>
      <c r="BT505" s="111"/>
      <c r="BU505" s="113"/>
      <c r="BV505" s="3"/>
      <c r="BW505" s="3"/>
      <c r="BX505" s="3"/>
      <c r="BY505" s="3"/>
      <c r="BZ505" s="3"/>
      <c r="CA505" s="3"/>
      <c r="CB505" s="3"/>
      <c r="CC505" s="3"/>
      <c r="CD505" s="3"/>
      <c r="CE505" s="3"/>
      <c r="CF505" s="3"/>
      <c r="CG505" s="3"/>
    </row>
    <row r="506" spans="1:85" ht="14.25" customHeight="1" thickTop="1" thickBot="1" x14ac:dyDescent="0.3">
      <c r="A506" s="2">
        <v>675</v>
      </c>
      <c r="B506" s="2">
        <v>1220</v>
      </c>
      <c r="C506" s="2"/>
      <c r="D506" s="81"/>
      <c r="E506" s="2" t="s">
        <v>106</v>
      </c>
      <c r="F506" s="62" t="s">
        <v>209</v>
      </c>
      <c r="G506" s="2" t="s">
        <v>174</v>
      </c>
      <c r="H506" s="2" t="s">
        <v>175</v>
      </c>
      <c r="I506" s="2" t="s">
        <v>172</v>
      </c>
      <c r="J506" s="2" t="s">
        <v>111</v>
      </c>
      <c r="K506" s="2" t="s">
        <v>112</v>
      </c>
      <c r="L506" s="2"/>
      <c r="M506" s="82" t="s">
        <v>153</v>
      </c>
      <c r="N506" s="82" t="s">
        <v>365</v>
      </c>
      <c r="O506" s="83" t="s">
        <v>176</v>
      </c>
      <c r="P506" s="84" t="s">
        <v>27</v>
      </c>
      <c r="Q506" s="84">
        <v>10</v>
      </c>
      <c r="R506" s="84" t="s">
        <v>156</v>
      </c>
      <c r="S506" s="84" t="s">
        <v>47</v>
      </c>
      <c r="T506" s="2"/>
      <c r="U506" s="84">
        <v>0.5</v>
      </c>
      <c r="V506" s="84" t="s">
        <v>17</v>
      </c>
      <c r="W506" s="84">
        <f>VLOOKUP(V506,Tables!$M$4:$N$7,2,FALSE)</f>
        <v>1</v>
      </c>
      <c r="X506" s="84">
        <f t="shared" si="1020"/>
        <v>0.5</v>
      </c>
      <c r="Y506" s="84"/>
      <c r="Z506" s="84" t="str">
        <f t="shared" si="1021"/>
        <v>NOEC</v>
      </c>
      <c r="AA506" s="84">
        <f>VLOOKUP(Z506,Tables!C$5:D$21,2,FALSE)</f>
        <v>1</v>
      </c>
      <c r="AB506" s="84">
        <f t="shared" si="1022"/>
        <v>0.5</v>
      </c>
      <c r="AC506" s="84" t="str">
        <f t="shared" si="1023"/>
        <v>Chronic</v>
      </c>
      <c r="AD506" s="84">
        <f>VLOOKUP(AC506,Tables!C$24:D$25,2,FALSE)</f>
        <v>1</v>
      </c>
      <c r="AE506" s="84">
        <f t="shared" si="1024"/>
        <v>0.5</v>
      </c>
      <c r="AF506" s="101"/>
      <c r="AG506" s="85" t="str">
        <f t="shared" si="1025"/>
        <v>Zostera marina</v>
      </c>
      <c r="AH506" s="84" t="str">
        <f t="shared" si="1026"/>
        <v>NOEC</v>
      </c>
      <c r="AI506" s="84" t="str">
        <f t="shared" si="1027"/>
        <v>Chronic</v>
      </c>
      <c r="AJ506" s="84"/>
      <c r="AK506" s="84">
        <f>VLOOKUP(SUM(AA506,AD506),Tables!J$5:K$10,2,FALSE)</f>
        <v>1</v>
      </c>
      <c r="AL506" s="86" t="str">
        <f t="shared" si="1028"/>
        <v>YES!!!</v>
      </c>
      <c r="AM506" s="86" t="str">
        <f t="shared" si="1029"/>
        <v>Photosynthesis</v>
      </c>
      <c r="AN506" s="84" t="s">
        <v>170</v>
      </c>
      <c r="AO506" s="84" t="str">
        <f t="shared" si="1030"/>
        <v>10 Day</v>
      </c>
      <c r="AP506" s="84" t="s">
        <v>171</v>
      </c>
      <c r="AQ506" s="84"/>
      <c r="AR506" s="84">
        <f t="shared" si="1031"/>
        <v>0.5</v>
      </c>
      <c r="AS506" s="84"/>
      <c r="AT506" s="84"/>
      <c r="AU506" s="84"/>
      <c r="AV506" s="66" t="s">
        <v>120</v>
      </c>
      <c r="AW506" s="2"/>
      <c r="AX506" s="2"/>
      <c r="AY506" s="2"/>
      <c r="AZ506" s="84"/>
      <c r="BA506" s="87"/>
      <c r="BB506" s="84"/>
      <c r="BC506" s="84"/>
      <c r="BD506" s="84"/>
      <c r="BE506" s="84"/>
      <c r="BF506" s="84"/>
      <c r="BG506" s="84"/>
      <c r="BH506" s="84"/>
      <c r="BI506" s="2"/>
      <c r="BJ506" s="2"/>
      <c r="BK506" s="2"/>
      <c r="BL506" s="111"/>
      <c r="BM506" s="121"/>
      <c r="BN506" s="111"/>
      <c r="BO506" s="111"/>
      <c r="BP506" s="111"/>
      <c r="BQ506" s="111"/>
      <c r="BR506" s="111"/>
      <c r="BS506" s="111"/>
      <c r="BT506" s="111"/>
      <c r="BU506" s="113"/>
      <c r="BV506" s="3"/>
      <c r="BW506" s="3"/>
      <c r="BX506" s="3"/>
      <c r="BY506" s="3"/>
      <c r="BZ506" s="3"/>
      <c r="CA506" s="3"/>
      <c r="CB506" s="3"/>
      <c r="CC506" s="3"/>
      <c r="CD506" s="3"/>
      <c r="CE506" s="3"/>
      <c r="CF506" s="3"/>
      <c r="CG506" s="3"/>
    </row>
    <row r="507" spans="1:85" ht="14.25" customHeight="1" thickTop="1" thickBot="1" x14ac:dyDescent="0.3">
      <c r="A507" s="7"/>
      <c r="B507" s="7"/>
      <c r="C507" s="7"/>
      <c r="D507" s="70"/>
      <c r="E507" s="7"/>
      <c r="F507" s="71"/>
      <c r="G507" s="7"/>
      <c r="H507" s="7"/>
      <c r="I507" s="7"/>
      <c r="J507" s="7"/>
      <c r="K507" s="7"/>
      <c r="L507" s="7"/>
      <c r="M507" s="72"/>
      <c r="N507" s="72"/>
      <c r="O507" s="7"/>
      <c r="P507" s="7"/>
      <c r="Q507" s="7"/>
      <c r="R507" s="7"/>
      <c r="S507" s="7"/>
      <c r="T507" s="73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  <c r="AF507" s="7"/>
      <c r="AG507" s="74"/>
      <c r="AH507" s="7"/>
      <c r="AI507" s="7"/>
      <c r="AJ507" s="7"/>
      <c r="AK507" s="7"/>
      <c r="AL507" s="7"/>
      <c r="AM507" s="7"/>
      <c r="AN507" s="7"/>
      <c r="AO507" s="7"/>
      <c r="AP507" s="7"/>
      <c r="AQ507" s="7"/>
      <c r="AR507" s="7"/>
      <c r="AS507" s="7"/>
      <c r="AT507" s="7"/>
      <c r="AU507" s="7"/>
      <c r="AV507" s="72"/>
      <c r="AW507" s="75"/>
      <c r="AX507" s="75"/>
      <c r="AY507" s="75"/>
      <c r="AZ507" s="76"/>
      <c r="BA507" s="77"/>
      <c r="BB507" s="7"/>
      <c r="BC507" s="7"/>
      <c r="BD507" s="7"/>
      <c r="BE507" s="7"/>
      <c r="BF507" s="7"/>
      <c r="BG507" s="7"/>
      <c r="BH507" s="7"/>
      <c r="BI507" s="2"/>
      <c r="BJ507" s="2"/>
      <c r="BK507" s="2"/>
      <c r="BL507" s="111"/>
      <c r="BM507" s="121"/>
      <c r="BN507" s="111"/>
      <c r="BO507" s="111"/>
      <c r="BP507" s="111"/>
      <c r="BQ507" s="111"/>
      <c r="BR507" s="111"/>
      <c r="BS507" s="111"/>
      <c r="BT507" s="111"/>
      <c r="BU507" s="113"/>
      <c r="BV507" s="3"/>
      <c r="BW507" s="3"/>
      <c r="BX507" s="3"/>
      <c r="BY507" s="3"/>
      <c r="BZ507" s="3"/>
      <c r="CA507" s="3"/>
      <c r="CB507" s="3"/>
      <c r="CC507" s="3"/>
      <c r="CD507" s="3"/>
      <c r="CE507" s="3"/>
      <c r="CF507" s="3"/>
      <c r="CG507" s="3"/>
    </row>
    <row r="508" spans="1:85" ht="14.25" customHeight="1" thickTop="1" thickBot="1" x14ac:dyDescent="0.3">
      <c r="A508" s="2" t="s">
        <v>468</v>
      </c>
      <c r="B508" s="2" t="s">
        <v>638</v>
      </c>
      <c r="C508" s="2"/>
      <c r="D508" s="2"/>
      <c r="E508" s="2" t="s">
        <v>106</v>
      </c>
      <c r="F508" s="62" t="s">
        <v>265</v>
      </c>
      <c r="G508" s="2" t="s">
        <v>174</v>
      </c>
      <c r="H508" s="2" t="s">
        <v>175</v>
      </c>
      <c r="I508" s="2" t="s">
        <v>172</v>
      </c>
      <c r="J508" s="2" t="s">
        <v>111</v>
      </c>
      <c r="K508" s="2" t="s">
        <v>112</v>
      </c>
      <c r="L508" s="2"/>
      <c r="M508" s="63" t="s">
        <v>470</v>
      </c>
      <c r="N508" s="63" t="s">
        <v>471</v>
      </c>
      <c r="O508" s="64" t="s">
        <v>472</v>
      </c>
      <c r="P508" s="2" t="s">
        <v>27</v>
      </c>
      <c r="Q508" s="2">
        <v>3</v>
      </c>
      <c r="R508" s="2" t="s">
        <v>156</v>
      </c>
      <c r="S508" s="2" t="s">
        <v>48</v>
      </c>
      <c r="T508" s="2"/>
      <c r="U508" s="2">
        <v>87.8</v>
      </c>
      <c r="V508" s="2" t="s">
        <v>17</v>
      </c>
      <c r="W508" s="2">
        <f>VLOOKUP(V508,Tables!$M$4:$N$7,2,FALSE)</f>
        <v>1</v>
      </c>
      <c r="X508" s="2">
        <f t="shared" ref="X508:X510" si="1034">U508*W508</f>
        <v>87.8</v>
      </c>
      <c r="Y508" s="2"/>
      <c r="Z508" s="2" t="str">
        <f t="shared" ref="Z508:Z510" si="1035">P508</f>
        <v>NOEC</v>
      </c>
      <c r="AA508" s="2">
        <f>VLOOKUP(Z508,Tables!C$5:D$21,2,FALSE)</f>
        <v>1</v>
      </c>
      <c r="AB508" s="2">
        <f t="shared" ref="AB508:AB510" si="1036">X508/AA508</f>
        <v>87.8</v>
      </c>
      <c r="AC508" s="2" t="str">
        <f t="shared" ref="AC508:AC510" si="1037">S508</f>
        <v>Acute</v>
      </c>
      <c r="AD508" s="2">
        <f>VLOOKUP(AC508,Tables!C$24:D$25,2,FALSE)</f>
        <v>2</v>
      </c>
      <c r="AE508" s="2">
        <f t="shared" ref="AE508:AE510" si="1038">AB508/AD508</f>
        <v>43.9</v>
      </c>
      <c r="AF508" s="7"/>
      <c r="AG508" s="8" t="str">
        <f t="shared" ref="AG508:AG510" si="1039">F508</f>
        <v>Zostera muelleri</v>
      </c>
      <c r="AH508" s="2" t="str">
        <f t="shared" ref="AH508:AH510" si="1040">P508</f>
        <v>NOEC</v>
      </c>
      <c r="AI508" s="2" t="str">
        <f t="shared" ref="AI508:AI510" si="1041">S508</f>
        <v>Acute</v>
      </c>
      <c r="AJ508" s="2"/>
      <c r="AK508" s="2">
        <f>VLOOKUP(SUM(AA508,AD508),Tables!J$5:K$10,2,FALSE)</f>
        <v>3</v>
      </c>
      <c r="AL508" s="65" t="str">
        <f t="shared" ref="AL508:AL510" si="1042">IF(AK508=MIN($AK$508:$AK$510),"YES!!!","Reject")</f>
        <v>YES!!!</v>
      </c>
      <c r="AM508" s="3" t="str">
        <f>O508</f>
        <v>Leaf length</v>
      </c>
      <c r="AN508" s="2" t="s">
        <v>118</v>
      </c>
      <c r="AO508" s="2" t="str">
        <f>CONCATENATE(Q508," ",R508)</f>
        <v>3 Day</v>
      </c>
      <c r="AP508" s="2" t="s">
        <v>119</v>
      </c>
      <c r="AQ508" s="2"/>
      <c r="AR508" s="2">
        <f>AE508</f>
        <v>43.9</v>
      </c>
      <c r="AS508" s="2">
        <f>GEOMEAN(AR508)</f>
        <v>43.9</v>
      </c>
      <c r="AT508" s="3">
        <f t="shared" ref="AT508:AU508" si="1043">MIN(AS508)</f>
        <v>43.9</v>
      </c>
      <c r="AU508" s="3">
        <f t="shared" si="1043"/>
        <v>43.9</v>
      </c>
      <c r="AV508" s="66" t="s">
        <v>120</v>
      </c>
      <c r="AW508" s="2"/>
      <c r="AX508" s="2"/>
      <c r="AY508" s="2"/>
      <c r="AZ508" s="2" t="str">
        <f>I508</f>
        <v>Macrophyte</v>
      </c>
      <c r="BA508" s="67" t="str">
        <f t="shared" ref="BA508:BC508" si="1044">F508</f>
        <v>Zostera muelleri</v>
      </c>
      <c r="BB508" s="2" t="str">
        <f t="shared" si="1044"/>
        <v>Tracheophyta</v>
      </c>
      <c r="BC508" s="2" t="str">
        <f t="shared" si="1044"/>
        <v>Liliopsida</v>
      </c>
      <c r="BD508" s="2" t="str">
        <f>J508</f>
        <v>Phototroph</v>
      </c>
      <c r="BE508" s="2">
        <f>AK508</f>
        <v>3</v>
      </c>
      <c r="BF508" s="2">
        <f>AU508</f>
        <v>43.9</v>
      </c>
      <c r="BG508" s="66" t="s">
        <v>120</v>
      </c>
      <c r="BH508" s="66" t="s">
        <v>120</v>
      </c>
      <c r="BI508" s="2"/>
      <c r="BJ508" s="2"/>
      <c r="BK508" s="2"/>
      <c r="BL508" s="111"/>
      <c r="BM508" s="121"/>
      <c r="BN508" s="111"/>
      <c r="BO508" s="111"/>
      <c r="BP508" s="111"/>
      <c r="BQ508" s="111"/>
      <c r="BR508" s="111"/>
      <c r="BS508" s="111"/>
      <c r="BT508" s="111"/>
      <c r="BU508" s="113"/>
      <c r="BV508" s="3"/>
      <c r="BW508" s="3"/>
      <c r="BX508" s="3"/>
      <c r="BY508" s="3"/>
      <c r="BZ508" s="3"/>
      <c r="CA508" s="3"/>
      <c r="CB508" s="3"/>
      <c r="CC508" s="3"/>
      <c r="CD508" s="3"/>
      <c r="CE508" s="3"/>
      <c r="CF508" s="3"/>
      <c r="CG508" s="3"/>
    </row>
    <row r="509" spans="1:85" ht="14.25" customHeight="1" thickTop="1" thickBot="1" x14ac:dyDescent="0.3">
      <c r="A509" s="2">
        <v>672</v>
      </c>
      <c r="B509" s="2">
        <v>1262</v>
      </c>
      <c r="C509" s="2"/>
      <c r="D509" s="100" t="s">
        <v>147</v>
      </c>
      <c r="E509" s="2" t="s">
        <v>106</v>
      </c>
      <c r="F509" s="62" t="s">
        <v>265</v>
      </c>
      <c r="G509" s="2" t="s">
        <v>174</v>
      </c>
      <c r="H509" s="2" t="s">
        <v>175</v>
      </c>
      <c r="I509" s="2" t="s">
        <v>172</v>
      </c>
      <c r="J509" s="2" t="s">
        <v>111</v>
      </c>
      <c r="K509" s="2" t="s">
        <v>112</v>
      </c>
      <c r="L509" s="2"/>
      <c r="M509" s="82" t="s">
        <v>153</v>
      </c>
      <c r="N509" s="82" t="s">
        <v>176</v>
      </c>
      <c r="O509" s="83" t="s">
        <v>176</v>
      </c>
      <c r="P509" s="84" t="s">
        <v>38</v>
      </c>
      <c r="Q509" s="84">
        <v>3</v>
      </c>
      <c r="R509" s="84" t="s">
        <v>156</v>
      </c>
      <c r="S509" s="84" t="s">
        <v>48</v>
      </c>
      <c r="T509" s="2"/>
      <c r="U509" s="84">
        <v>2.4700000000000002</v>
      </c>
      <c r="V509" s="84" t="s">
        <v>17</v>
      </c>
      <c r="W509" s="84">
        <f>VLOOKUP(V509,Tables!$M$4:$N$7,2,FALSE)</f>
        <v>1</v>
      </c>
      <c r="X509" s="84">
        <f t="shared" si="1034"/>
        <v>2.4700000000000002</v>
      </c>
      <c r="Y509" s="84"/>
      <c r="Z509" s="84" t="str">
        <f t="shared" si="1035"/>
        <v>EC50</v>
      </c>
      <c r="AA509" s="84">
        <f>VLOOKUP(Z509,Tables!C$5:D$21,2,FALSE)</f>
        <v>5</v>
      </c>
      <c r="AB509" s="84">
        <f t="shared" si="1036"/>
        <v>0.49400000000000005</v>
      </c>
      <c r="AC509" s="84" t="str">
        <f t="shared" si="1037"/>
        <v>Acute</v>
      </c>
      <c r="AD509" s="84">
        <f>VLOOKUP(AC509,Tables!C$24:D$25,2,FALSE)</f>
        <v>2</v>
      </c>
      <c r="AE509" s="84">
        <f t="shared" si="1038"/>
        <v>0.24700000000000003</v>
      </c>
      <c r="AF509" s="101"/>
      <c r="AG509" s="85" t="str">
        <f t="shared" si="1039"/>
        <v>Zostera muelleri</v>
      </c>
      <c r="AH509" s="84" t="str">
        <f t="shared" si="1040"/>
        <v>EC50</v>
      </c>
      <c r="AI509" s="84" t="str">
        <f t="shared" si="1041"/>
        <v>Acute</v>
      </c>
      <c r="AJ509" s="84"/>
      <c r="AK509" s="84">
        <f>VLOOKUP(SUM(AA509,AD509),Tables!J$5:K$10,2,FALSE)</f>
        <v>4</v>
      </c>
      <c r="AL509" s="86" t="str">
        <f t="shared" si="1042"/>
        <v>Reject</v>
      </c>
      <c r="AM509" s="84"/>
      <c r="AN509" s="84"/>
      <c r="AO509" s="84"/>
      <c r="AP509" s="84"/>
      <c r="AQ509" s="84"/>
      <c r="AR509" s="84"/>
      <c r="AS509" s="84"/>
      <c r="AT509" s="84"/>
      <c r="AU509" s="84"/>
      <c r="AV509" s="66" t="s">
        <v>120</v>
      </c>
      <c r="AW509" s="2"/>
      <c r="AX509" s="2"/>
      <c r="AY509" s="2"/>
      <c r="AZ509" s="84"/>
      <c r="BA509" s="87"/>
      <c r="BB509" s="84"/>
      <c r="BC509" s="84"/>
      <c r="BD509" s="84"/>
      <c r="BE509" s="84"/>
      <c r="BF509" s="84"/>
      <c r="BG509" s="84"/>
      <c r="BH509" s="84"/>
      <c r="BI509" s="2"/>
      <c r="BJ509" s="2"/>
      <c r="BK509" s="2"/>
      <c r="BL509" s="111"/>
      <c r="BM509" s="121"/>
      <c r="BN509" s="111"/>
      <c r="BO509" s="111"/>
      <c r="BP509" s="111"/>
      <c r="BQ509" s="111"/>
      <c r="BR509" s="111"/>
      <c r="BS509" s="111"/>
      <c r="BT509" s="111"/>
      <c r="BU509" s="113"/>
      <c r="BV509" s="3"/>
      <c r="BW509" s="3"/>
      <c r="BX509" s="3"/>
      <c r="BY509" s="3"/>
      <c r="BZ509" s="3"/>
      <c r="CA509" s="3"/>
      <c r="CB509" s="3"/>
      <c r="CC509" s="3"/>
      <c r="CD509" s="3"/>
      <c r="CE509" s="3"/>
      <c r="CF509" s="3"/>
      <c r="CG509" s="3"/>
    </row>
    <row r="510" spans="1:85" ht="14.25" customHeight="1" thickTop="1" thickBot="1" x14ac:dyDescent="0.3">
      <c r="A510" s="2">
        <v>672</v>
      </c>
      <c r="B510" s="2">
        <v>1264</v>
      </c>
      <c r="C510" s="2"/>
      <c r="D510" s="102"/>
      <c r="E510" s="2" t="s">
        <v>106</v>
      </c>
      <c r="F510" s="62" t="s">
        <v>265</v>
      </c>
      <c r="G510" s="2" t="s">
        <v>174</v>
      </c>
      <c r="H510" s="2" t="s">
        <v>175</v>
      </c>
      <c r="I510" s="2" t="s">
        <v>172</v>
      </c>
      <c r="J510" s="2" t="s">
        <v>111</v>
      </c>
      <c r="K510" s="2" t="s">
        <v>112</v>
      </c>
      <c r="L510" s="2"/>
      <c r="M510" s="82" t="s">
        <v>153</v>
      </c>
      <c r="N510" s="82" t="s">
        <v>176</v>
      </c>
      <c r="O510" s="83" t="s">
        <v>176</v>
      </c>
      <c r="P510" s="84" t="s">
        <v>14</v>
      </c>
      <c r="Q510" s="84">
        <v>3</v>
      </c>
      <c r="R510" s="84" t="s">
        <v>156</v>
      </c>
      <c r="S510" s="84" t="s">
        <v>48</v>
      </c>
      <c r="T510" s="2"/>
      <c r="U510" s="84">
        <v>0.49</v>
      </c>
      <c r="V510" s="84" t="s">
        <v>17</v>
      </c>
      <c r="W510" s="84">
        <f>VLOOKUP(V510,Tables!$M$4:$N$7,2,FALSE)</f>
        <v>1</v>
      </c>
      <c r="X510" s="84">
        <f t="shared" si="1034"/>
        <v>0.49</v>
      </c>
      <c r="Y510" s="84"/>
      <c r="Z510" s="84" t="str">
        <f t="shared" si="1035"/>
        <v>EC10</v>
      </c>
      <c r="AA510" s="84">
        <f>VLOOKUP(Z510,Tables!C$5:D$21,2,FALSE)</f>
        <v>1</v>
      </c>
      <c r="AB510" s="84">
        <f t="shared" si="1036"/>
        <v>0.49</v>
      </c>
      <c r="AC510" s="84" t="str">
        <f t="shared" si="1037"/>
        <v>Acute</v>
      </c>
      <c r="AD510" s="84">
        <f>VLOOKUP(AC510,Tables!C$24:D$25,2,FALSE)</f>
        <v>2</v>
      </c>
      <c r="AE510" s="84">
        <f t="shared" si="1038"/>
        <v>0.245</v>
      </c>
      <c r="AF510" s="101"/>
      <c r="AG510" s="85" t="str">
        <f t="shared" si="1039"/>
        <v>Zostera muelleri</v>
      </c>
      <c r="AH510" s="84" t="str">
        <f t="shared" si="1040"/>
        <v>EC10</v>
      </c>
      <c r="AI510" s="84" t="str">
        <f t="shared" si="1041"/>
        <v>Acute</v>
      </c>
      <c r="AJ510" s="84"/>
      <c r="AK510" s="84">
        <f>VLOOKUP(SUM(AA510,AD510),Tables!J$5:K$10,2,FALSE)</f>
        <v>3</v>
      </c>
      <c r="AL510" s="86" t="str">
        <f t="shared" si="1042"/>
        <v>YES!!!</v>
      </c>
      <c r="AM510" s="86" t="str">
        <f>O510</f>
        <v>Photosynthesis</v>
      </c>
      <c r="AN510" s="84" t="s">
        <v>170</v>
      </c>
      <c r="AO510" s="84" t="str">
        <f>CONCATENATE(Q510," ",R510)</f>
        <v>3 Day</v>
      </c>
      <c r="AP510" s="84" t="s">
        <v>171</v>
      </c>
      <c r="AQ510" s="84"/>
      <c r="AR510" s="84">
        <f>AE510</f>
        <v>0.245</v>
      </c>
      <c r="AS510" s="84">
        <f>GEOMEAN(AR510)</f>
        <v>0.245</v>
      </c>
      <c r="AT510" s="86">
        <f>MIN(AS510)</f>
        <v>0.245</v>
      </c>
      <c r="AU510" s="84"/>
      <c r="AV510" s="66" t="s">
        <v>120</v>
      </c>
      <c r="AW510" s="2"/>
      <c r="AX510" s="2"/>
      <c r="AY510" s="2"/>
      <c r="AZ510" s="84"/>
      <c r="BA510" s="87"/>
      <c r="BB510" s="84"/>
      <c r="BC510" s="84"/>
      <c r="BD510" s="84"/>
      <c r="BE510" s="84"/>
      <c r="BF510" s="84"/>
      <c r="BG510" s="84"/>
      <c r="BH510" s="84"/>
      <c r="BI510" s="2"/>
      <c r="BJ510" s="2"/>
      <c r="BK510" s="2"/>
      <c r="BL510" s="111"/>
      <c r="BM510" s="121"/>
      <c r="BN510" s="111"/>
      <c r="BO510" s="111"/>
      <c r="BP510" s="111"/>
      <c r="BQ510" s="111"/>
      <c r="BR510" s="111"/>
      <c r="BS510" s="111"/>
      <c r="BT510" s="111"/>
      <c r="BU510" s="113"/>
      <c r="BV510" s="3"/>
      <c r="BW510" s="3"/>
      <c r="BX510" s="3"/>
      <c r="BY510" s="3"/>
      <c r="BZ510" s="3"/>
      <c r="CA510" s="3"/>
      <c r="CB510" s="3"/>
      <c r="CC510" s="3"/>
      <c r="CD510" s="3"/>
      <c r="CE510" s="3"/>
      <c r="CF510" s="3"/>
      <c r="CG510" s="3"/>
    </row>
    <row r="511" spans="1:85" ht="14.25" customHeight="1" thickTop="1" thickBot="1" x14ac:dyDescent="0.3">
      <c r="A511" s="7"/>
      <c r="B511" s="7"/>
      <c r="C511" s="7"/>
      <c r="D511" s="70"/>
      <c r="E511" s="7"/>
      <c r="F511" s="71"/>
      <c r="G511" s="7"/>
      <c r="H511" s="7"/>
      <c r="I511" s="7"/>
      <c r="J511" s="7"/>
      <c r="K511" s="7"/>
      <c r="L511" s="7"/>
      <c r="M511" s="72"/>
      <c r="N511" s="72"/>
      <c r="O511" s="7"/>
      <c r="P511" s="7"/>
      <c r="Q511" s="7"/>
      <c r="R511" s="7"/>
      <c r="S511" s="7"/>
      <c r="T511" s="73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  <c r="AG511" s="74"/>
      <c r="AH511" s="7"/>
      <c r="AI511" s="7"/>
      <c r="AJ511" s="7"/>
      <c r="AK511" s="7"/>
      <c r="AL511" s="7"/>
      <c r="AM511" s="7"/>
      <c r="AN511" s="7"/>
      <c r="AO511" s="7"/>
      <c r="AP511" s="7"/>
      <c r="AQ511" s="7"/>
      <c r="AR511" s="7"/>
      <c r="AS511" s="7"/>
      <c r="AT511" s="7"/>
      <c r="AU511" s="7"/>
      <c r="AV511" s="72"/>
      <c r="AW511" s="75"/>
      <c r="AX511" s="75"/>
      <c r="AY511" s="75"/>
      <c r="AZ511" s="76"/>
      <c r="BA511" s="77"/>
      <c r="BB511" s="7"/>
      <c r="BC511" s="7"/>
      <c r="BD511" s="7"/>
      <c r="BE511" s="7"/>
      <c r="BF511" s="7"/>
      <c r="BG511" s="7"/>
      <c r="BH511" s="7"/>
      <c r="BI511" s="2"/>
      <c r="BJ511" s="2"/>
      <c r="BK511" s="2"/>
      <c r="BL511" s="111"/>
      <c r="BM511" s="121"/>
      <c r="BN511" s="111"/>
      <c r="BO511" s="111"/>
      <c r="BP511" s="111"/>
      <c r="BQ511" s="111"/>
      <c r="BR511" s="111"/>
      <c r="BS511" s="111"/>
      <c r="BT511" s="111"/>
      <c r="BU511" s="113"/>
      <c r="BV511" s="3"/>
      <c r="BW511" s="3"/>
      <c r="BX511" s="3"/>
      <c r="BY511" s="3"/>
      <c r="BZ511" s="3"/>
      <c r="CA511" s="3"/>
      <c r="CB511" s="3"/>
      <c r="CC511" s="3"/>
      <c r="CD511" s="3"/>
      <c r="CE511" s="3"/>
      <c r="CF511" s="3"/>
      <c r="CG511" s="3"/>
    </row>
    <row r="512" spans="1:85" ht="14.25" customHeight="1" thickTop="1" x14ac:dyDescent="0.25">
      <c r="A512" s="2"/>
      <c r="B512" s="2"/>
      <c r="C512" s="2"/>
      <c r="D512" s="2"/>
      <c r="E512" s="2"/>
      <c r="F512" s="5"/>
      <c r="G512" s="2"/>
      <c r="H512" s="2"/>
      <c r="I512" s="2"/>
      <c r="J512" s="2"/>
      <c r="K512" s="2"/>
      <c r="L512" s="2"/>
      <c r="M512" s="3"/>
      <c r="N512" s="3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3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3"/>
      <c r="AW512" s="2"/>
      <c r="AX512" s="2"/>
      <c r="AY512" s="2"/>
      <c r="AZ512" s="2"/>
      <c r="BA512" s="67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111"/>
      <c r="BM512" s="121"/>
      <c r="BN512" s="111"/>
      <c r="BO512" s="111"/>
      <c r="BP512" s="111"/>
      <c r="BQ512" s="111"/>
      <c r="BR512" s="111"/>
      <c r="BS512" s="111"/>
      <c r="BT512" s="111"/>
      <c r="BU512" s="113"/>
      <c r="BV512" s="3"/>
      <c r="BW512" s="3"/>
      <c r="BX512" s="3"/>
      <c r="BY512" s="3"/>
      <c r="BZ512" s="3"/>
      <c r="CA512" s="3"/>
      <c r="CB512" s="3"/>
      <c r="CC512" s="3"/>
      <c r="CD512" s="3"/>
      <c r="CE512" s="3"/>
      <c r="CF512" s="3"/>
      <c r="CG512" s="3"/>
    </row>
    <row r="513" spans="1:85" ht="14.25" customHeight="1" x14ac:dyDescent="0.25">
      <c r="A513" s="2"/>
      <c r="B513" s="2"/>
      <c r="C513" s="2"/>
      <c r="D513" s="2"/>
      <c r="E513" s="2"/>
      <c r="F513" s="5"/>
      <c r="G513" s="2"/>
      <c r="H513" s="2"/>
      <c r="I513" s="2"/>
      <c r="J513" s="2"/>
      <c r="K513" s="2"/>
      <c r="L513" s="2"/>
      <c r="M513" s="3"/>
      <c r="N513" s="3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3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3"/>
      <c r="AW513" s="2"/>
      <c r="AX513" s="2"/>
      <c r="AY513" s="2"/>
      <c r="AZ513" s="2"/>
      <c r="BA513" s="67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111"/>
      <c r="BM513" s="121"/>
      <c r="BN513" s="111"/>
      <c r="BO513" s="111"/>
      <c r="BP513" s="111"/>
      <c r="BQ513" s="111"/>
      <c r="BR513" s="111"/>
      <c r="BS513" s="111"/>
      <c r="BT513" s="111"/>
      <c r="BU513" s="113"/>
      <c r="BV513" s="3"/>
      <c r="BW513" s="3"/>
      <c r="BX513" s="3"/>
      <c r="BY513" s="3"/>
      <c r="BZ513" s="3"/>
      <c r="CA513" s="3"/>
      <c r="CB513" s="3"/>
      <c r="CC513" s="3"/>
      <c r="CD513" s="3"/>
      <c r="CE513" s="3"/>
      <c r="CF513" s="3"/>
      <c r="CG513" s="3"/>
    </row>
    <row r="514" spans="1:85" ht="14.25" customHeight="1" x14ac:dyDescent="0.25">
      <c r="A514" s="2"/>
      <c r="B514" s="2"/>
      <c r="C514" s="2"/>
      <c r="D514" s="2"/>
      <c r="E514" s="2"/>
      <c r="F514" s="5"/>
      <c r="G514" s="2"/>
      <c r="H514" s="2"/>
      <c r="I514" s="2"/>
      <c r="J514" s="2"/>
      <c r="K514" s="2"/>
      <c r="L514" s="2"/>
      <c r="M514" s="3"/>
      <c r="N514" s="3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3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3"/>
      <c r="AW514" s="2"/>
      <c r="AX514" s="2"/>
      <c r="AY514" s="2"/>
      <c r="AZ514" s="2"/>
      <c r="BA514" s="67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111"/>
      <c r="BM514" s="121"/>
      <c r="BN514" s="111"/>
      <c r="BO514" s="111"/>
      <c r="BP514" s="111"/>
      <c r="BQ514" s="111"/>
      <c r="BR514" s="111"/>
      <c r="BS514" s="111"/>
      <c r="BT514" s="111"/>
      <c r="BU514" s="113"/>
      <c r="BV514" s="3"/>
      <c r="BW514" s="3"/>
      <c r="BX514" s="3"/>
      <c r="BY514" s="3"/>
      <c r="BZ514" s="3"/>
      <c r="CA514" s="3"/>
      <c r="CB514" s="3"/>
      <c r="CC514" s="3"/>
      <c r="CD514" s="3"/>
      <c r="CE514" s="3"/>
      <c r="CF514" s="3"/>
      <c r="CG514" s="3"/>
    </row>
    <row r="515" spans="1:85" ht="14.25" customHeight="1" x14ac:dyDescent="0.25">
      <c r="A515" s="2"/>
      <c r="B515" s="2"/>
      <c r="C515" s="2"/>
      <c r="D515" s="2"/>
      <c r="E515" s="2"/>
      <c r="F515" s="5"/>
      <c r="G515" s="2"/>
      <c r="H515" s="2"/>
      <c r="I515" s="2"/>
      <c r="J515" s="2"/>
      <c r="K515" s="2"/>
      <c r="L515" s="2"/>
      <c r="M515" s="3"/>
      <c r="N515" s="3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3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3"/>
      <c r="AW515" s="2"/>
      <c r="AX515" s="2"/>
      <c r="AY515" s="2"/>
      <c r="AZ515" s="2"/>
      <c r="BA515" s="67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111"/>
      <c r="BM515" s="121"/>
      <c r="BN515" s="111"/>
      <c r="BO515" s="111"/>
      <c r="BP515" s="111"/>
      <c r="BQ515" s="111"/>
      <c r="BR515" s="111"/>
      <c r="BS515" s="111"/>
      <c r="BT515" s="111"/>
      <c r="BU515" s="113"/>
      <c r="BV515" s="3"/>
      <c r="BW515" s="3"/>
      <c r="BX515" s="3"/>
      <c r="BY515" s="3"/>
      <c r="BZ515" s="3"/>
      <c r="CA515" s="3"/>
      <c r="CB515" s="3"/>
      <c r="CC515" s="3"/>
      <c r="CD515" s="3"/>
      <c r="CE515" s="3"/>
      <c r="CF515" s="3"/>
      <c r="CG515" s="3"/>
    </row>
    <row r="516" spans="1:85" ht="14.25" customHeight="1" x14ac:dyDescent="0.25">
      <c r="A516" s="2"/>
      <c r="B516" s="2"/>
      <c r="C516" s="2"/>
      <c r="D516" s="2"/>
      <c r="E516" s="2"/>
      <c r="F516" s="5"/>
      <c r="G516" s="2"/>
      <c r="H516" s="2"/>
      <c r="I516" s="2"/>
      <c r="J516" s="2"/>
      <c r="K516" s="2"/>
      <c r="L516" s="2"/>
      <c r="M516" s="3"/>
      <c r="N516" s="3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3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3"/>
      <c r="AW516" s="2"/>
      <c r="AX516" s="2"/>
      <c r="AY516" s="2"/>
      <c r="AZ516" s="2"/>
      <c r="BA516" s="67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111"/>
      <c r="BM516" s="121"/>
      <c r="BN516" s="111"/>
      <c r="BO516" s="111"/>
      <c r="BP516" s="111"/>
      <c r="BQ516" s="111"/>
      <c r="BR516" s="111"/>
      <c r="BS516" s="111"/>
      <c r="BT516" s="111"/>
      <c r="BU516" s="113"/>
      <c r="BV516" s="3"/>
      <c r="BW516" s="3"/>
      <c r="BX516" s="3"/>
      <c r="BY516" s="3"/>
      <c r="BZ516" s="3"/>
      <c r="CA516" s="3"/>
      <c r="CB516" s="3"/>
      <c r="CC516" s="3"/>
      <c r="CD516" s="3"/>
      <c r="CE516" s="3"/>
      <c r="CF516" s="3"/>
      <c r="CG516" s="3"/>
    </row>
    <row r="517" spans="1:85" ht="14.25" customHeight="1" x14ac:dyDescent="0.25">
      <c r="A517" s="2"/>
      <c r="B517" s="2"/>
      <c r="C517" s="2"/>
      <c r="D517" s="2"/>
      <c r="E517" s="2"/>
      <c r="F517" s="5"/>
      <c r="G517" s="2"/>
      <c r="H517" s="2"/>
      <c r="I517" s="2"/>
      <c r="J517" s="2"/>
      <c r="K517" s="2"/>
      <c r="L517" s="2"/>
      <c r="M517" s="3"/>
      <c r="N517" s="3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3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3"/>
      <c r="AW517" s="2"/>
      <c r="AX517" s="2"/>
      <c r="AY517" s="2"/>
      <c r="AZ517" s="2"/>
      <c r="BA517" s="67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111"/>
      <c r="BM517" s="121"/>
      <c r="BN517" s="111"/>
      <c r="BO517" s="111"/>
      <c r="BP517" s="111"/>
      <c r="BQ517" s="111"/>
      <c r="BR517" s="111"/>
      <c r="BS517" s="111"/>
      <c r="BT517" s="111"/>
      <c r="BU517" s="113"/>
      <c r="BV517" s="3"/>
      <c r="BW517" s="3"/>
      <c r="BX517" s="3"/>
      <c r="BY517" s="3"/>
      <c r="BZ517" s="3"/>
      <c r="CA517" s="3"/>
      <c r="CB517" s="3"/>
      <c r="CC517" s="3"/>
      <c r="CD517" s="3"/>
      <c r="CE517" s="3"/>
      <c r="CF517" s="3"/>
      <c r="CG517" s="3"/>
    </row>
    <row r="518" spans="1:85" ht="14.25" customHeight="1" x14ac:dyDescent="0.25">
      <c r="A518" s="2"/>
      <c r="B518" s="2"/>
      <c r="C518" s="2"/>
      <c r="D518" s="2"/>
      <c r="E518" s="2"/>
      <c r="F518" s="5"/>
      <c r="G518" s="2"/>
      <c r="H518" s="2"/>
      <c r="I518" s="2"/>
      <c r="J518" s="2"/>
      <c r="K518" s="2"/>
      <c r="L518" s="2"/>
      <c r="M518" s="3"/>
      <c r="N518" s="3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3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3"/>
      <c r="AW518" s="2"/>
      <c r="AX518" s="2"/>
      <c r="AY518" s="2"/>
      <c r="AZ518" s="2"/>
      <c r="BA518" s="67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111"/>
      <c r="BM518" s="121"/>
      <c r="BN518" s="111"/>
      <c r="BO518" s="111"/>
      <c r="BP518" s="111"/>
      <c r="BQ518" s="111"/>
      <c r="BR518" s="111"/>
      <c r="BS518" s="111"/>
      <c r="BT518" s="111"/>
      <c r="BU518" s="113"/>
      <c r="BV518" s="3"/>
      <c r="BW518" s="3"/>
      <c r="BX518" s="3"/>
      <c r="BY518" s="3"/>
      <c r="BZ518" s="3"/>
      <c r="CA518" s="3"/>
      <c r="CB518" s="3"/>
      <c r="CC518" s="3"/>
      <c r="CD518" s="3"/>
      <c r="CE518" s="3"/>
      <c r="CF518" s="3"/>
      <c r="CG518" s="3"/>
    </row>
    <row r="519" spans="1:85" ht="14.25" customHeight="1" x14ac:dyDescent="0.25">
      <c r="A519" s="2"/>
      <c r="B519" s="2"/>
      <c r="C519" s="2"/>
      <c r="D519" s="2"/>
      <c r="E519" s="2"/>
      <c r="F519" s="5"/>
      <c r="G519" s="2"/>
      <c r="H519" s="2"/>
      <c r="I519" s="2"/>
      <c r="J519" s="2"/>
      <c r="K519" s="2"/>
      <c r="L519" s="2"/>
      <c r="M519" s="3"/>
      <c r="N519" s="3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3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3"/>
      <c r="AW519" s="2"/>
      <c r="AX519" s="2"/>
      <c r="AY519" s="2"/>
      <c r="AZ519" s="2"/>
      <c r="BA519" s="67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111"/>
      <c r="BM519" s="121"/>
      <c r="BN519" s="111"/>
      <c r="BO519" s="111"/>
      <c r="BP519" s="111"/>
      <c r="BQ519" s="111"/>
      <c r="BR519" s="111"/>
      <c r="BS519" s="111"/>
      <c r="BT519" s="111"/>
      <c r="BU519" s="113"/>
      <c r="BV519" s="3"/>
      <c r="BW519" s="3"/>
      <c r="BX519" s="3"/>
      <c r="BY519" s="3"/>
      <c r="BZ519" s="3"/>
      <c r="CA519" s="3"/>
      <c r="CB519" s="3"/>
      <c r="CC519" s="3"/>
      <c r="CD519" s="3"/>
      <c r="CE519" s="3"/>
      <c r="CF519" s="3"/>
      <c r="CG519" s="3"/>
    </row>
    <row r="520" spans="1:85" ht="14.25" customHeight="1" x14ac:dyDescent="0.25">
      <c r="A520" s="2"/>
      <c r="B520" s="2"/>
      <c r="C520" s="2"/>
      <c r="D520" s="2"/>
      <c r="E520" s="2"/>
      <c r="F520" s="5"/>
      <c r="G520" s="2"/>
      <c r="H520" s="2"/>
      <c r="I520" s="2"/>
      <c r="J520" s="2"/>
      <c r="K520" s="2"/>
      <c r="L520" s="2"/>
      <c r="M520" s="3"/>
      <c r="N520" s="3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3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3"/>
      <c r="AW520" s="2"/>
      <c r="AX520" s="2"/>
      <c r="AY520" s="2"/>
      <c r="AZ520" s="2"/>
      <c r="BA520" s="67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111"/>
      <c r="BM520" s="121"/>
      <c r="BN520" s="111"/>
      <c r="BO520" s="111"/>
      <c r="BP520" s="111"/>
      <c r="BQ520" s="111"/>
      <c r="BR520" s="111"/>
      <c r="BS520" s="111"/>
      <c r="BT520" s="111"/>
      <c r="BU520" s="113"/>
      <c r="BV520" s="3"/>
      <c r="BW520" s="3"/>
      <c r="BX520" s="3"/>
      <c r="BY520" s="3"/>
      <c r="BZ520" s="3"/>
      <c r="CA520" s="3"/>
      <c r="CB520" s="3"/>
      <c r="CC520" s="3"/>
      <c r="CD520" s="3"/>
      <c r="CE520" s="3"/>
      <c r="CF520" s="3"/>
      <c r="CG520" s="3"/>
    </row>
    <row r="521" spans="1:85" ht="14.25" customHeight="1" x14ac:dyDescent="0.25">
      <c r="A521" s="2"/>
      <c r="B521" s="2"/>
      <c r="C521" s="2"/>
      <c r="D521" s="2"/>
      <c r="E521" s="2"/>
      <c r="F521" s="5"/>
      <c r="G521" s="2"/>
      <c r="H521" s="2"/>
      <c r="I521" s="2"/>
      <c r="J521" s="2"/>
      <c r="K521" s="2"/>
      <c r="L521" s="2"/>
      <c r="M521" s="3"/>
      <c r="N521" s="3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3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3"/>
      <c r="AW521" s="2"/>
      <c r="AX521" s="2"/>
      <c r="AY521" s="2"/>
      <c r="AZ521" s="2"/>
      <c r="BA521" s="67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111"/>
      <c r="BM521" s="121"/>
      <c r="BN521" s="111"/>
      <c r="BO521" s="111"/>
      <c r="BP521" s="111"/>
      <c r="BQ521" s="111"/>
      <c r="BR521" s="111"/>
      <c r="BS521" s="111"/>
      <c r="BT521" s="111"/>
      <c r="BU521" s="113"/>
      <c r="BV521" s="3"/>
      <c r="BW521" s="3"/>
      <c r="BX521" s="3"/>
      <c r="BY521" s="3"/>
      <c r="BZ521" s="3"/>
      <c r="CA521" s="3"/>
      <c r="CB521" s="3"/>
      <c r="CC521" s="3"/>
      <c r="CD521" s="3"/>
      <c r="CE521" s="3"/>
      <c r="CF521" s="3"/>
      <c r="CG521" s="3"/>
    </row>
    <row r="522" spans="1:85" ht="14.25" customHeight="1" x14ac:dyDescent="0.25">
      <c r="A522" s="2"/>
      <c r="B522" s="2"/>
      <c r="C522" s="2"/>
      <c r="D522" s="2"/>
      <c r="E522" s="2"/>
      <c r="F522" s="5"/>
      <c r="G522" s="2"/>
      <c r="H522" s="2"/>
      <c r="I522" s="2"/>
      <c r="J522" s="2"/>
      <c r="K522" s="2"/>
      <c r="L522" s="2"/>
      <c r="M522" s="3"/>
      <c r="N522" s="3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3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3"/>
      <c r="AW522" s="2"/>
      <c r="AX522" s="2"/>
      <c r="AY522" s="2"/>
      <c r="AZ522" s="2"/>
      <c r="BA522" s="67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111"/>
      <c r="BM522" s="121"/>
      <c r="BN522" s="111"/>
      <c r="BO522" s="111"/>
      <c r="BP522" s="111"/>
      <c r="BQ522" s="111"/>
      <c r="BR522" s="111"/>
      <c r="BS522" s="111"/>
      <c r="BT522" s="111"/>
      <c r="BU522" s="113"/>
      <c r="BV522" s="3"/>
      <c r="BW522" s="3"/>
      <c r="BX522" s="3"/>
      <c r="BY522" s="3"/>
      <c r="BZ522" s="3"/>
      <c r="CA522" s="3"/>
      <c r="CB522" s="3"/>
      <c r="CC522" s="3"/>
      <c r="CD522" s="3"/>
      <c r="CE522" s="3"/>
      <c r="CF522" s="3"/>
      <c r="CG522" s="3"/>
    </row>
    <row r="523" spans="1:85" ht="14.25" customHeight="1" x14ac:dyDescent="0.25">
      <c r="A523" s="2"/>
      <c r="B523" s="2"/>
      <c r="C523" s="2"/>
      <c r="D523" s="2"/>
      <c r="E523" s="2"/>
      <c r="F523" s="5"/>
      <c r="G523" s="2"/>
      <c r="H523" s="2"/>
      <c r="I523" s="2"/>
      <c r="J523" s="2"/>
      <c r="K523" s="2"/>
      <c r="L523" s="2"/>
      <c r="M523" s="3"/>
      <c r="N523" s="3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3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3"/>
      <c r="AW523" s="2"/>
      <c r="AX523" s="2"/>
      <c r="AY523" s="2"/>
      <c r="AZ523" s="2"/>
      <c r="BA523" s="67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111"/>
      <c r="BM523" s="121"/>
      <c r="BN523" s="111"/>
      <c r="BO523" s="111"/>
      <c r="BP523" s="111"/>
      <c r="BQ523" s="111"/>
      <c r="BR523" s="111"/>
      <c r="BS523" s="111"/>
      <c r="BT523" s="111"/>
      <c r="BU523" s="113"/>
      <c r="BV523" s="3"/>
      <c r="BW523" s="3"/>
      <c r="BX523" s="3"/>
      <c r="BY523" s="3"/>
      <c r="BZ523" s="3"/>
      <c r="CA523" s="3"/>
      <c r="CB523" s="3"/>
      <c r="CC523" s="3"/>
      <c r="CD523" s="3"/>
      <c r="CE523" s="3"/>
      <c r="CF523" s="3"/>
      <c r="CG523" s="3"/>
    </row>
    <row r="524" spans="1:85" ht="14.25" customHeight="1" x14ac:dyDescent="0.25">
      <c r="A524" s="2"/>
      <c r="B524" s="2"/>
      <c r="C524" s="2"/>
      <c r="D524" s="2"/>
      <c r="E524" s="2"/>
      <c r="F524" s="5"/>
      <c r="G524" s="2"/>
      <c r="H524" s="2"/>
      <c r="I524" s="2"/>
      <c r="J524" s="2"/>
      <c r="K524" s="2"/>
      <c r="L524" s="2"/>
      <c r="M524" s="3"/>
      <c r="N524" s="3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3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3"/>
      <c r="AW524" s="2"/>
      <c r="AX524" s="2"/>
      <c r="AY524" s="2"/>
      <c r="AZ524" s="2"/>
      <c r="BA524" s="67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111"/>
      <c r="BM524" s="121"/>
      <c r="BN524" s="111"/>
      <c r="BO524" s="111"/>
      <c r="BP524" s="111"/>
      <c r="BQ524" s="111"/>
      <c r="BR524" s="111"/>
      <c r="BS524" s="111"/>
      <c r="BT524" s="111"/>
      <c r="BU524" s="113"/>
      <c r="BV524" s="3"/>
      <c r="BW524" s="3"/>
      <c r="BX524" s="3"/>
      <c r="BY524" s="3"/>
      <c r="BZ524" s="3"/>
      <c r="CA524" s="3"/>
      <c r="CB524" s="3"/>
      <c r="CC524" s="3"/>
      <c r="CD524" s="3"/>
      <c r="CE524" s="3"/>
      <c r="CF524" s="3"/>
      <c r="CG524" s="3"/>
    </row>
    <row r="525" spans="1:85" ht="14.25" customHeight="1" x14ac:dyDescent="0.25">
      <c r="A525" s="2"/>
      <c r="B525" s="2"/>
      <c r="C525" s="2"/>
      <c r="D525" s="2"/>
      <c r="E525" s="2"/>
      <c r="F525" s="5"/>
      <c r="G525" s="2"/>
      <c r="H525" s="2"/>
      <c r="I525" s="2"/>
      <c r="J525" s="2"/>
      <c r="K525" s="2"/>
      <c r="L525" s="2"/>
      <c r="M525" s="3"/>
      <c r="N525" s="3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3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3"/>
      <c r="AW525" s="2"/>
      <c r="AX525" s="2"/>
      <c r="AY525" s="2"/>
      <c r="AZ525" s="2"/>
      <c r="BA525" s="67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111"/>
      <c r="BM525" s="121"/>
      <c r="BN525" s="111"/>
      <c r="BO525" s="111"/>
      <c r="BP525" s="111"/>
      <c r="BQ525" s="111"/>
      <c r="BR525" s="111"/>
      <c r="BS525" s="111"/>
      <c r="BT525" s="111"/>
      <c r="BU525" s="113"/>
      <c r="BV525" s="3"/>
      <c r="BW525" s="3"/>
      <c r="BX525" s="3"/>
      <c r="BY525" s="3"/>
      <c r="BZ525" s="3"/>
      <c r="CA525" s="3"/>
      <c r="CB525" s="3"/>
      <c r="CC525" s="3"/>
      <c r="CD525" s="3"/>
      <c r="CE525" s="3"/>
      <c r="CF525" s="3"/>
      <c r="CG525" s="3"/>
    </row>
    <row r="526" spans="1:85" ht="14.25" customHeight="1" x14ac:dyDescent="0.25">
      <c r="A526" s="2"/>
      <c r="B526" s="2"/>
      <c r="C526" s="2"/>
      <c r="D526" s="2"/>
      <c r="E526" s="2"/>
      <c r="F526" s="5"/>
      <c r="G526" s="2"/>
      <c r="H526" s="2"/>
      <c r="I526" s="2"/>
      <c r="J526" s="2"/>
      <c r="K526" s="2"/>
      <c r="L526" s="2"/>
      <c r="M526" s="3"/>
      <c r="N526" s="3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3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3"/>
      <c r="AW526" s="2"/>
      <c r="AX526" s="2"/>
      <c r="AY526" s="2"/>
      <c r="AZ526" s="2"/>
      <c r="BA526" s="67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111"/>
      <c r="BM526" s="121"/>
      <c r="BN526" s="111"/>
      <c r="BO526" s="111"/>
      <c r="BP526" s="111"/>
      <c r="BQ526" s="111"/>
      <c r="BR526" s="111"/>
      <c r="BS526" s="111"/>
      <c r="BT526" s="111"/>
      <c r="BU526" s="113"/>
      <c r="BV526" s="3"/>
      <c r="BW526" s="3"/>
      <c r="BX526" s="3"/>
      <c r="BY526" s="3"/>
      <c r="BZ526" s="3"/>
      <c r="CA526" s="3"/>
      <c r="CB526" s="3"/>
      <c r="CC526" s="3"/>
      <c r="CD526" s="3"/>
      <c r="CE526" s="3"/>
      <c r="CF526" s="3"/>
      <c r="CG526" s="3"/>
    </row>
    <row r="527" spans="1:85" ht="14.25" customHeight="1" x14ac:dyDescent="0.25">
      <c r="A527" s="2"/>
      <c r="B527" s="2"/>
      <c r="C527" s="2"/>
      <c r="D527" s="2"/>
      <c r="E527" s="2"/>
      <c r="F527" s="5"/>
      <c r="G527" s="2"/>
      <c r="H527" s="2"/>
      <c r="I527" s="2"/>
      <c r="J527" s="2"/>
      <c r="K527" s="2"/>
      <c r="L527" s="2"/>
      <c r="M527" s="3"/>
      <c r="N527" s="3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3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3"/>
      <c r="AW527" s="2"/>
      <c r="AX527" s="2"/>
      <c r="AY527" s="2"/>
      <c r="AZ527" s="2"/>
      <c r="BA527" s="67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111"/>
      <c r="BM527" s="121"/>
      <c r="BN527" s="111"/>
      <c r="BO527" s="111"/>
      <c r="BP527" s="111"/>
      <c r="BQ527" s="111"/>
      <c r="BR527" s="111"/>
      <c r="BS527" s="111"/>
      <c r="BT527" s="111"/>
      <c r="BU527" s="113"/>
      <c r="BV527" s="3"/>
      <c r="BW527" s="3"/>
      <c r="BX527" s="3"/>
      <c r="BY527" s="3"/>
      <c r="BZ527" s="3"/>
      <c r="CA527" s="3"/>
      <c r="CB527" s="3"/>
      <c r="CC527" s="3"/>
      <c r="CD527" s="3"/>
      <c r="CE527" s="3"/>
      <c r="CF527" s="3"/>
      <c r="CG527" s="3"/>
    </row>
    <row r="528" spans="1:85" ht="14.25" customHeight="1" x14ac:dyDescent="0.25">
      <c r="A528" s="2"/>
      <c r="B528" s="2"/>
      <c r="C528" s="2"/>
      <c r="D528" s="2"/>
      <c r="E528" s="2"/>
      <c r="F528" s="5"/>
      <c r="G528" s="2"/>
      <c r="H528" s="2"/>
      <c r="I528" s="2"/>
      <c r="J528" s="2"/>
      <c r="K528" s="2"/>
      <c r="L528" s="2"/>
      <c r="M528" s="3"/>
      <c r="N528" s="3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3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3"/>
      <c r="AW528" s="2"/>
      <c r="AX528" s="2"/>
      <c r="AY528" s="2"/>
      <c r="AZ528" s="2"/>
      <c r="BA528" s="67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111"/>
      <c r="BM528" s="121"/>
      <c r="BN528" s="111"/>
      <c r="BO528" s="111"/>
      <c r="BP528" s="111"/>
      <c r="BQ528" s="111"/>
      <c r="BR528" s="111"/>
      <c r="BS528" s="111"/>
      <c r="BT528" s="111"/>
      <c r="BU528" s="113"/>
      <c r="BV528" s="3"/>
      <c r="BW528" s="3"/>
      <c r="BX528" s="3"/>
      <c r="BY528" s="3"/>
      <c r="BZ528" s="3"/>
      <c r="CA528" s="3"/>
      <c r="CB528" s="3"/>
      <c r="CC528" s="3"/>
      <c r="CD528" s="3"/>
      <c r="CE528" s="3"/>
      <c r="CF528" s="3"/>
      <c r="CG528" s="3"/>
    </row>
    <row r="529" spans="1:85" ht="14.25" customHeight="1" x14ac:dyDescent="0.25">
      <c r="A529" s="2"/>
      <c r="B529" s="2"/>
      <c r="C529" s="2"/>
      <c r="D529" s="2"/>
      <c r="E529" s="2"/>
      <c r="F529" s="5"/>
      <c r="G529" s="2"/>
      <c r="H529" s="2"/>
      <c r="I529" s="2"/>
      <c r="J529" s="2"/>
      <c r="K529" s="2"/>
      <c r="L529" s="2"/>
      <c r="M529" s="3"/>
      <c r="N529" s="3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3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3"/>
      <c r="AW529" s="2"/>
      <c r="AX529" s="2"/>
      <c r="AY529" s="2"/>
      <c r="AZ529" s="2"/>
      <c r="BA529" s="67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111"/>
      <c r="BM529" s="121"/>
      <c r="BN529" s="111"/>
      <c r="BO529" s="111"/>
      <c r="BP529" s="111"/>
      <c r="BQ529" s="111"/>
      <c r="BR529" s="111"/>
      <c r="BS529" s="111"/>
      <c r="BT529" s="111"/>
      <c r="BU529" s="113"/>
      <c r="BV529" s="3"/>
      <c r="BW529" s="3"/>
      <c r="BX529" s="3"/>
      <c r="BY529" s="3"/>
      <c r="BZ529" s="3"/>
      <c r="CA529" s="3"/>
      <c r="CB529" s="3"/>
      <c r="CC529" s="3"/>
      <c r="CD529" s="3"/>
      <c r="CE529" s="3"/>
      <c r="CF529" s="3"/>
      <c r="CG529" s="3"/>
    </row>
    <row r="530" spans="1:85" ht="14.25" customHeight="1" x14ac:dyDescent="0.25">
      <c r="A530" s="2"/>
      <c r="B530" s="2"/>
      <c r="C530" s="2"/>
      <c r="D530" s="2"/>
      <c r="E530" s="2"/>
      <c r="F530" s="5"/>
      <c r="G530" s="2"/>
      <c r="H530" s="2"/>
      <c r="I530" s="2"/>
      <c r="J530" s="2"/>
      <c r="K530" s="2"/>
      <c r="L530" s="2"/>
      <c r="M530" s="3"/>
      <c r="N530" s="3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3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3"/>
      <c r="AW530" s="2"/>
      <c r="AX530" s="2"/>
      <c r="AY530" s="2"/>
      <c r="AZ530" s="2"/>
      <c r="BA530" s="67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111"/>
      <c r="BM530" s="121"/>
      <c r="BN530" s="111"/>
      <c r="BO530" s="111"/>
      <c r="BP530" s="111"/>
      <c r="BQ530" s="111"/>
      <c r="BR530" s="111"/>
      <c r="BS530" s="111"/>
      <c r="BT530" s="111"/>
      <c r="BU530" s="113"/>
      <c r="BV530" s="3"/>
      <c r="BW530" s="3"/>
      <c r="BX530" s="3"/>
      <c r="BY530" s="3"/>
      <c r="BZ530" s="3"/>
      <c r="CA530" s="3"/>
      <c r="CB530" s="3"/>
      <c r="CC530" s="3"/>
      <c r="CD530" s="3"/>
      <c r="CE530" s="3"/>
      <c r="CF530" s="3"/>
      <c r="CG530" s="3"/>
    </row>
    <row r="531" spans="1:85" ht="14.25" customHeight="1" x14ac:dyDescent="0.25">
      <c r="A531" s="2"/>
      <c r="B531" s="2"/>
      <c r="C531" s="2"/>
      <c r="D531" s="2"/>
      <c r="E531" s="2"/>
      <c r="F531" s="5"/>
      <c r="G531" s="2"/>
      <c r="H531" s="2"/>
      <c r="I531" s="2"/>
      <c r="J531" s="2"/>
      <c r="K531" s="2"/>
      <c r="L531" s="2"/>
      <c r="M531" s="3"/>
      <c r="N531" s="3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3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3"/>
      <c r="AW531" s="2"/>
      <c r="AX531" s="2"/>
      <c r="AY531" s="2"/>
      <c r="AZ531" s="2"/>
      <c r="BA531" s="67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111"/>
      <c r="BM531" s="121"/>
      <c r="BN531" s="111"/>
      <c r="BO531" s="111"/>
      <c r="BP531" s="111"/>
      <c r="BQ531" s="111"/>
      <c r="BR531" s="111"/>
      <c r="BS531" s="111"/>
      <c r="BT531" s="111"/>
      <c r="BU531" s="113"/>
      <c r="BV531" s="3"/>
      <c r="BW531" s="3"/>
      <c r="BX531" s="3"/>
      <c r="BY531" s="3"/>
      <c r="BZ531" s="3"/>
      <c r="CA531" s="3"/>
      <c r="CB531" s="3"/>
      <c r="CC531" s="3"/>
      <c r="CD531" s="3"/>
      <c r="CE531" s="3"/>
      <c r="CF531" s="3"/>
      <c r="CG531" s="3"/>
    </row>
    <row r="532" spans="1:85" ht="14.25" customHeight="1" x14ac:dyDescent="0.25">
      <c r="A532" s="2"/>
      <c r="B532" s="2"/>
      <c r="C532" s="2"/>
      <c r="D532" s="2"/>
      <c r="E532" s="2"/>
      <c r="F532" s="5"/>
      <c r="G532" s="2"/>
      <c r="H532" s="2"/>
      <c r="I532" s="2"/>
      <c r="J532" s="2"/>
      <c r="K532" s="2"/>
      <c r="L532" s="2"/>
      <c r="M532" s="3"/>
      <c r="N532" s="3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3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3"/>
      <c r="AW532" s="2"/>
      <c r="AX532" s="2"/>
      <c r="AY532" s="2"/>
      <c r="AZ532" s="2"/>
      <c r="BA532" s="67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111"/>
      <c r="BM532" s="121"/>
      <c r="BN532" s="111"/>
      <c r="BO532" s="111"/>
      <c r="BP532" s="111"/>
      <c r="BQ532" s="111"/>
      <c r="BR532" s="111"/>
      <c r="BS532" s="111"/>
      <c r="BT532" s="111"/>
      <c r="BU532" s="113"/>
      <c r="BV532" s="3"/>
      <c r="BW532" s="3"/>
      <c r="BX532" s="3"/>
      <c r="BY532" s="3"/>
      <c r="BZ532" s="3"/>
      <c r="CA532" s="3"/>
      <c r="CB532" s="3"/>
      <c r="CC532" s="3"/>
      <c r="CD532" s="3"/>
      <c r="CE532" s="3"/>
      <c r="CF532" s="3"/>
      <c r="CG532" s="3"/>
    </row>
    <row r="533" spans="1:85" ht="14.25" customHeight="1" x14ac:dyDescent="0.25">
      <c r="A533" s="2"/>
      <c r="B533" s="2"/>
      <c r="C533" s="2"/>
      <c r="D533" s="2"/>
      <c r="E533" s="2"/>
      <c r="F533" s="5"/>
      <c r="G533" s="2"/>
      <c r="H533" s="2"/>
      <c r="I533" s="2"/>
      <c r="J533" s="2"/>
      <c r="K533" s="2"/>
      <c r="L533" s="2"/>
      <c r="M533" s="3"/>
      <c r="N533" s="3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3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3"/>
      <c r="AW533" s="2"/>
      <c r="AX533" s="2"/>
      <c r="AY533" s="2"/>
      <c r="AZ533" s="2"/>
      <c r="BA533" s="67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111"/>
      <c r="BM533" s="121"/>
      <c r="BN533" s="111"/>
      <c r="BO533" s="111"/>
      <c r="BP533" s="111"/>
      <c r="BQ533" s="111"/>
      <c r="BR533" s="111"/>
      <c r="BS533" s="111"/>
      <c r="BT533" s="111"/>
      <c r="BU533" s="113"/>
      <c r="BV533" s="3"/>
      <c r="BW533" s="3"/>
      <c r="BX533" s="3"/>
      <c r="BY533" s="3"/>
      <c r="BZ533" s="3"/>
      <c r="CA533" s="3"/>
      <c r="CB533" s="3"/>
      <c r="CC533" s="3"/>
      <c r="CD533" s="3"/>
      <c r="CE533" s="3"/>
      <c r="CF533" s="3"/>
      <c r="CG533" s="3"/>
    </row>
    <row r="534" spans="1:85" ht="14.25" customHeight="1" x14ac:dyDescent="0.25">
      <c r="A534" s="2"/>
      <c r="B534" s="2"/>
      <c r="C534" s="2"/>
      <c r="D534" s="2"/>
      <c r="E534" s="2"/>
      <c r="F534" s="5"/>
      <c r="G534" s="2"/>
      <c r="H534" s="2"/>
      <c r="I534" s="2"/>
      <c r="J534" s="2"/>
      <c r="K534" s="2"/>
      <c r="L534" s="2"/>
      <c r="M534" s="3"/>
      <c r="N534" s="3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3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3"/>
      <c r="AW534" s="2"/>
      <c r="AX534" s="2"/>
      <c r="AY534" s="2"/>
      <c r="AZ534" s="2"/>
      <c r="BA534" s="67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111"/>
      <c r="BM534" s="121"/>
      <c r="BN534" s="111"/>
      <c r="BO534" s="111"/>
      <c r="BP534" s="111"/>
      <c r="BQ534" s="111"/>
      <c r="BR534" s="111"/>
      <c r="BS534" s="111"/>
      <c r="BT534" s="111"/>
      <c r="BU534" s="113"/>
      <c r="BV534" s="3"/>
      <c r="BW534" s="3"/>
      <c r="BX534" s="3"/>
      <c r="BY534" s="3"/>
      <c r="BZ534" s="3"/>
      <c r="CA534" s="3"/>
      <c r="CB534" s="3"/>
      <c r="CC534" s="3"/>
      <c r="CD534" s="3"/>
      <c r="CE534" s="3"/>
      <c r="CF534" s="3"/>
      <c r="CG534" s="3"/>
    </row>
    <row r="535" spans="1:85" ht="14.25" customHeight="1" x14ac:dyDescent="0.25">
      <c r="A535" s="2"/>
      <c r="B535" s="2"/>
      <c r="C535" s="2"/>
      <c r="D535" s="2"/>
      <c r="E535" s="2"/>
      <c r="F535" s="5"/>
      <c r="G535" s="2"/>
      <c r="H535" s="2"/>
      <c r="I535" s="2"/>
      <c r="J535" s="2"/>
      <c r="K535" s="2"/>
      <c r="L535" s="2"/>
      <c r="M535" s="3"/>
      <c r="N535" s="3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3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3"/>
      <c r="AW535" s="2"/>
      <c r="AX535" s="2"/>
      <c r="AY535" s="2"/>
      <c r="AZ535" s="2"/>
      <c r="BA535" s="67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111"/>
      <c r="BM535" s="121"/>
      <c r="BN535" s="111"/>
      <c r="BO535" s="111"/>
      <c r="BP535" s="111"/>
      <c r="BQ535" s="111"/>
      <c r="BR535" s="111"/>
      <c r="BS535" s="111"/>
      <c r="BT535" s="111"/>
      <c r="BU535" s="113"/>
      <c r="BV535" s="3"/>
      <c r="BW535" s="3"/>
      <c r="BX535" s="3"/>
      <c r="BY535" s="3"/>
      <c r="BZ535" s="3"/>
      <c r="CA535" s="3"/>
      <c r="CB535" s="3"/>
      <c r="CC535" s="3"/>
      <c r="CD535" s="3"/>
      <c r="CE535" s="3"/>
      <c r="CF535" s="3"/>
      <c r="CG535" s="3"/>
    </row>
    <row r="536" spans="1:85" ht="14.25" customHeight="1" x14ac:dyDescent="0.25">
      <c r="A536" s="2"/>
      <c r="B536" s="2"/>
      <c r="C536" s="2"/>
      <c r="D536" s="2"/>
      <c r="E536" s="2"/>
      <c r="F536" s="5"/>
      <c r="G536" s="2"/>
      <c r="H536" s="2"/>
      <c r="I536" s="2"/>
      <c r="J536" s="2"/>
      <c r="K536" s="2"/>
      <c r="L536" s="2"/>
      <c r="M536" s="3"/>
      <c r="N536" s="3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3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3"/>
      <c r="AW536" s="2"/>
      <c r="AX536" s="2"/>
      <c r="AY536" s="2"/>
      <c r="AZ536" s="2"/>
      <c r="BA536" s="67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111"/>
      <c r="BM536" s="121"/>
      <c r="BN536" s="111"/>
      <c r="BO536" s="111"/>
      <c r="BP536" s="111"/>
      <c r="BQ536" s="111"/>
      <c r="BR536" s="111"/>
      <c r="BS536" s="111"/>
      <c r="BT536" s="111"/>
      <c r="BU536" s="113"/>
      <c r="BV536" s="3"/>
      <c r="BW536" s="3"/>
      <c r="BX536" s="3"/>
      <c r="BY536" s="3"/>
      <c r="BZ536" s="3"/>
      <c r="CA536" s="3"/>
      <c r="CB536" s="3"/>
      <c r="CC536" s="3"/>
      <c r="CD536" s="3"/>
      <c r="CE536" s="3"/>
      <c r="CF536" s="3"/>
      <c r="CG536" s="3"/>
    </row>
    <row r="537" spans="1:85" ht="14.25" customHeight="1" x14ac:dyDescent="0.25">
      <c r="A537" s="2"/>
      <c r="B537" s="2"/>
      <c r="C537" s="2"/>
      <c r="D537" s="2"/>
      <c r="E537" s="2"/>
      <c r="F537" s="5"/>
      <c r="G537" s="2"/>
      <c r="H537" s="2"/>
      <c r="I537" s="2"/>
      <c r="J537" s="2"/>
      <c r="K537" s="2"/>
      <c r="L537" s="2"/>
      <c r="M537" s="3"/>
      <c r="N537" s="3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3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3"/>
      <c r="AW537" s="2"/>
      <c r="AX537" s="2"/>
      <c r="AY537" s="2"/>
      <c r="AZ537" s="2"/>
      <c r="BA537" s="67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111"/>
      <c r="BM537" s="121"/>
      <c r="BN537" s="111"/>
      <c r="BO537" s="111"/>
      <c r="BP537" s="111"/>
      <c r="BQ537" s="111"/>
      <c r="BR537" s="111"/>
      <c r="BS537" s="111"/>
      <c r="BT537" s="111"/>
      <c r="BU537" s="113"/>
      <c r="BV537" s="3"/>
      <c r="BW537" s="3"/>
      <c r="BX537" s="3"/>
      <c r="BY537" s="3"/>
      <c r="BZ537" s="3"/>
      <c r="CA537" s="3"/>
      <c r="CB537" s="3"/>
      <c r="CC537" s="3"/>
      <c r="CD537" s="3"/>
      <c r="CE537" s="3"/>
      <c r="CF537" s="3"/>
      <c r="CG537" s="3"/>
    </row>
    <row r="538" spans="1:85" ht="14.25" customHeight="1" x14ac:dyDescent="0.25">
      <c r="A538" s="2"/>
      <c r="B538" s="2"/>
      <c r="C538" s="2"/>
      <c r="D538" s="2"/>
      <c r="E538" s="2"/>
      <c r="F538" s="5"/>
      <c r="G538" s="2"/>
      <c r="H538" s="2"/>
      <c r="I538" s="2"/>
      <c r="J538" s="2"/>
      <c r="K538" s="2"/>
      <c r="L538" s="2"/>
      <c r="M538" s="3"/>
      <c r="N538" s="3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3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3"/>
      <c r="AW538" s="2"/>
      <c r="AX538" s="2"/>
      <c r="AY538" s="2"/>
      <c r="AZ538" s="2"/>
      <c r="BA538" s="67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111"/>
      <c r="BM538" s="121"/>
      <c r="BN538" s="111"/>
      <c r="BO538" s="111"/>
      <c r="BP538" s="111"/>
      <c r="BQ538" s="111"/>
      <c r="BR538" s="111"/>
      <c r="BS538" s="111"/>
      <c r="BT538" s="111"/>
      <c r="BU538" s="113"/>
      <c r="BV538" s="3"/>
      <c r="BW538" s="3"/>
      <c r="BX538" s="3"/>
      <c r="BY538" s="3"/>
      <c r="BZ538" s="3"/>
      <c r="CA538" s="3"/>
      <c r="CB538" s="3"/>
      <c r="CC538" s="3"/>
      <c r="CD538" s="3"/>
      <c r="CE538" s="3"/>
      <c r="CF538" s="3"/>
      <c r="CG538" s="3"/>
    </row>
    <row r="539" spans="1:85" ht="14.25" customHeight="1" x14ac:dyDescent="0.25">
      <c r="A539" s="2"/>
      <c r="B539" s="2"/>
      <c r="C539" s="2"/>
      <c r="D539" s="2"/>
      <c r="E539" s="2"/>
      <c r="F539" s="5"/>
      <c r="G539" s="2"/>
      <c r="H539" s="2"/>
      <c r="I539" s="2"/>
      <c r="J539" s="2"/>
      <c r="K539" s="2"/>
      <c r="L539" s="2"/>
      <c r="M539" s="3"/>
      <c r="N539" s="3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3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3"/>
      <c r="AW539" s="2"/>
      <c r="AX539" s="2"/>
      <c r="AY539" s="2"/>
      <c r="AZ539" s="2"/>
      <c r="BA539" s="67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111"/>
      <c r="BM539" s="121"/>
      <c r="BN539" s="111"/>
      <c r="BO539" s="111"/>
      <c r="BP539" s="111"/>
      <c r="BQ539" s="111"/>
      <c r="BR539" s="111"/>
      <c r="BS539" s="111"/>
      <c r="BT539" s="111"/>
      <c r="BU539" s="113"/>
      <c r="BV539" s="3"/>
      <c r="BW539" s="3"/>
      <c r="BX539" s="3"/>
      <c r="BY539" s="3"/>
      <c r="BZ539" s="3"/>
      <c r="CA539" s="3"/>
      <c r="CB539" s="3"/>
      <c r="CC539" s="3"/>
      <c r="CD539" s="3"/>
      <c r="CE539" s="3"/>
      <c r="CF539" s="3"/>
      <c r="CG539" s="3"/>
    </row>
    <row r="540" spans="1:85" ht="14.25" customHeight="1" x14ac:dyDescent="0.25">
      <c r="A540" s="2"/>
      <c r="B540" s="2"/>
      <c r="C540" s="2"/>
      <c r="D540" s="2"/>
      <c r="E540" s="2"/>
      <c r="F540" s="5"/>
      <c r="G540" s="2"/>
      <c r="H540" s="2"/>
      <c r="I540" s="2"/>
      <c r="J540" s="2"/>
      <c r="K540" s="2"/>
      <c r="L540" s="2"/>
      <c r="M540" s="3"/>
      <c r="N540" s="3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3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3"/>
      <c r="AW540" s="2"/>
      <c r="AX540" s="2"/>
      <c r="AY540" s="2"/>
      <c r="AZ540" s="2"/>
      <c r="BA540" s="67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111"/>
      <c r="BM540" s="121"/>
      <c r="BN540" s="111"/>
      <c r="BO540" s="111"/>
      <c r="BP540" s="111"/>
      <c r="BQ540" s="111"/>
      <c r="BR540" s="111"/>
      <c r="BS540" s="111"/>
      <c r="BT540" s="111"/>
      <c r="BU540" s="113"/>
      <c r="BV540" s="3"/>
      <c r="BW540" s="3"/>
      <c r="BX540" s="3"/>
      <c r="BY540" s="3"/>
      <c r="BZ540" s="3"/>
      <c r="CA540" s="3"/>
      <c r="CB540" s="3"/>
      <c r="CC540" s="3"/>
      <c r="CD540" s="3"/>
      <c r="CE540" s="3"/>
      <c r="CF540" s="3"/>
      <c r="CG540" s="3"/>
    </row>
    <row r="541" spans="1:85" ht="14.25" customHeight="1" x14ac:dyDescent="0.25">
      <c r="A541" s="2"/>
      <c r="B541" s="2"/>
      <c r="C541" s="2"/>
      <c r="D541" s="2"/>
      <c r="E541" s="2"/>
      <c r="F541" s="5"/>
      <c r="G541" s="2"/>
      <c r="H541" s="2"/>
      <c r="I541" s="2"/>
      <c r="J541" s="2"/>
      <c r="K541" s="2"/>
      <c r="L541" s="2"/>
      <c r="M541" s="3"/>
      <c r="N541" s="3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3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3"/>
      <c r="AW541" s="2"/>
      <c r="AX541" s="2"/>
      <c r="AY541" s="2"/>
      <c r="AZ541" s="2"/>
      <c r="BA541" s="67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111"/>
      <c r="BM541" s="121"/>
      <c r="BN541" s="111"/>
      <c r="BO541" s="111"/>
      <c r="BP541" s="111"/>
      <c r="BQ541" s="111"/>
      <c r="BR541" s="111"/>
      <c r="BS541" s="111"/>
      <c r="BT541" s="111"/>
      <c r="BU541" s="113"/>
      <c r="BV541" s="3"/>
      <c r="BW541" s="3"/>
      <c r="BX541" s="3"/>
      <c r="BY541" s="3"/>
      <c r="BZ541" s="3"/>
      <c r="CA541" s="3"/>
      <c r="CB541" s="3"/>
      <c r="CC541" s="3"/>
      <c r="CD541" s="3"/>
      <c r="CE541" s="3"/>
      <c r="CF541" s="3"/>
      <c r="CG541" s="3"/>
    </row>
    <row r="542" spans="1:85" ht="14.25" customHeight="1" x14ac:dyDescent="0.25">
      <c r="A542" s="2"/>
      <c r="B542" s="2"/>
      <c r="C542" s="2"/>
      <c r="D542" s="2"/>
      <c r="E542" s="2"/>
      <c r="F542" s="5"/>
      <c r="G542" s="2"/>
      <c r="H542" s="2"/>
      <c r="I542" s="2"/>
      <c r="J542" s="2"/>
      <c r="K542" s="2"/>
      <c r="L542" s="2"/>
      <c r="M542" s="3"/>
      <c r="N542" s="3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3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3"/>
      <c r="AW542" s="2"/>
      <c r="AX542" s="2"/>
      <c r="AY542" s="2"/>
      <c r="AZ542" s="2"/>
      <c r="BA542" s="67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111"/>
      <c r="BM542" s="121"/>
      <c r="BN542" s="111"/>
      <c r="BO542" s="111"/>
      <c r="BP542" s="111"/>
      <c r="BQ542" s="111"/>
      <c r="BR542" s="111"/>
      <c r="BS542" s="111"/>
      <c r="BT542" s="111"/>
      <c r="BU542" s="113"/>
      <c r="BV542" s="3"/>
      <c r="BW542" s="3"/>
      <c r="BX542" s="3"/>
      <c r="BY542" s="3"/>
      <c r="BZ542" s="3"/>
      <c r="CA542" s="3"/>
      <c r="CB542" s="3"/>
      <c r="CC542" s="3"/>
      <c r="CD542" s="3"/>
      <c r="CE542" s="3"/>
      <c r="CF542" s="3"/>
      <c r="CG542" s="3"/>
    </row>
    <row r="543" spans="1:85" ht="14.25" customHeight="1" x14ac:dyDescent="0.25">
      <c r="A543" s="2"/>
      <c r="B543" s="2"/>
      <c r="C543" s="2"/>
      <c r="D543" s="2"/>
      <c r="E543" s="2"/>
      <c r="F543" s="5"/>
      <c r="G543" s="2"/>
      <c r="H543" s="2"/>
      <c r="I543" s="2"/>
      <c r="J543" s="2"/>
      <c r="K543" s="2"/>
      <c r="L543" s="2"/>
      <c r="M543" s="3"/>
      <c r="N543" s="3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3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3"/>
      <c r="AW543" s="2"/>
      <c r="AX543" s="2"/>
      <c r="AY543" s="2"/>
      <c r="AZ543" s="2"/>
      <c r="BA543" s="67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111"/>
      <c r="BM543" s="121"/>
      <c r="BN543" s="111"/>
      <c r="BO543" s="111"/>
      <c r="BP543" s="111"/>
      <c r="BQ543" s="111"/>
      <c r="BR543" s="111"/>
      <c r="BS543" s="111"/>
      <c r="BT543" s="111"/>
      <c r="BU543" s="113"/>
      <c r="BV543" s="3"/>
      <c r="BW543" s="3"/>
      <c r="BX543" s="3"/>
      <c r="BY543" s="3"/>
      <c r="BZ543" s="3"/>
      <c r="CA543" s="3"/>
      <c r="CB543" s="3"/>
      <c r="CC543" s="3"/>
      <c r="CD543" s="3"/>
      <c r="CE543" s="3"/>
      <c r="CF543" s="3"/>
      <c r="CG543" s="3"/>
    </row>
    <row r="544" spans="1:85" ht="14.25" customHeight="1" x14ac:dyDescent="0.25">
      <c r="A544" s="2"/>
      <c r="B544" s="2"/>
      <c r="C544" s="2"/>
      <c r="D544" s="2"/>
      <c r="E544" s="2"/>
      <c r="F544" s="5"/>
      <c r="G544" s="2"/>
      <c r="H544" s="2"/>
      <c r="I544" s="2"/>
      <c r="J544" s="2"/>
      <c r="K544" s="2"/>
      <c r="L544" s="2"/>
      <c r="M544" s="3"/>
      <c r="N544" s="3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3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3"/>
      <c r="AW544" s="2"/>
      <c r="AX544" s="2"/>
      <c r="AY544" s="2"/>
      <c r="AZ544" s="2"/>
      <c r="BA544" s="67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111"/>
      <c r="BM544" s="121"/>
      <c r="BN544" s="111"/>
      <c r="BO544" s="111"/>
      <c r="BP544" s="111"/>
      <c r="BQ544" s="111"/>
      <c r="BR544" s="111"/>
      <c r="BS544" s="111"/>
      <c r="BT544" s="111"/>
      <c r="BU544" s="113"/>
      <c r="BV544" s="3"/>
      <c r="BW544" s="3"/>
      <c r="BX544" s="3"/>
      <c r="BY544" s="3"/>
      <c r="BZ544" s="3"/>
      <c r="CA544" s="3"/>
      <c r="CB544" s="3"/>
      <c r="CC544" s="3"/>
      <c r="CD544" s="3"/>
      <c r="CE544" s="3"/>
      <c r="CF544" s="3"/>
      <c r="CG544" s="3"/>
    </row>
    <row r="545" spans="1:85" ht="14.25" customHeight="1" x14ac:dyDescent="0.25">
      <c r="A545" s="2"/>
      <c r="B545" s="2"/>
      <c r="C545" s="2"/>
      <c r="D545" s="2"/>
      <c r="E545" s="2"/>
      <c r="F545" s="5"/>
      <c r="G545" s="2"/>
      <c r="H545" s="2"/>
      <c r="I545" s="2"/>
      <c r="J545" s="2"/>
      <c r="K545" s="2"/>
      <c r="L545" s="2"/>
      <c r="M545" s="3"/>
      <c r="N545" s="3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3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3"/>
      <c r="AW545" s="2"/>
      <c r="AX545" s="2"/>
      <c r="AY545" s="2"/>
      <c r="AZ545" s="2"/>
      <c r="BA545" s="67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111"/>
      <c r="BM545" s="121"/>
      <c r="BN545" s="111"/>
      <c r="BO545" s="111"/>
      <c r="BP545" s="111"/>
      <c r="BQ545" s="111"/>
      <c r="BR545" s="111"/>
      <c r="BS545" s="111"/>
      <c r="BT545" s="111"/>
      <c r="BU545" s="113"/>
      <c r="BV545" s="3"/>
      <c r="BW545" s="3"/>
      <c r="BX545" s="3"/>
      <c r="BY545" s="3"/>
      <c r="BZ545" s="3"/>
      <c r="CA545" s="3"/>
      <c r="CB545" s="3"/>
      <c r="CC545" s="3"/>
      <c r="CD545" s="3"/>
      <c r="CE545" s="3"/>
      <c r="CF545" s="3"/>
      <c r="CG545" s="3"/>
    </row>
    <row r="546" spans="1:85" ht="14.25" customHeight="1" x14ac:dyDescent="0.25">
      <c r="A546" s="2"/>
      <c r="B546" s="2"/>
      <c r="C546" s="2"/>
      <c r="D546" s="2"/>
      <c r="E546" s="2"/>
      <c r="F546" s="5"/>
      <c r="G546" s="2"/>
      <c r="H546" s="2"/>
      <c r="I546" s="2"/>
      <c r="J546" s="2"/>
      <c r="K546" s="2"/>
      <c r="L546" s="2"/>
      <c r="M546" s="3"/>
      <c r="N546" s="3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3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3"/>
      <c r="AW546" s="2"/>
      <c r="AX546" s="2"/>
      <c r="AY546" s="2"/>
      <c r="AZ546" s="2"/>
      <c r="BA546" s="67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111"/>
      <c r="BM546" s="121"/>
      <c r="BN546" s="111"/>
      <c r="BO546" s="111"/>
      <c r="BP546" s="111"/>
      <c r="BQ546" s="111"/>
      <c r="BR546" s="111"/>
      <c r="BS546" s="111"/>
      <c r="BT546" s="111"/>
      <c r="BU546" s="113"/>
      <c r="BV546" s="3"/>
      <c r="BW546" s="3"/>
      <c r="BX546" s="3"/>
      <c r="BY546" s="3"/>
      <c r="BZ546" s="3"/>
      <c r="CA546" s="3"/>
      <c r="CB546" s="3"/>
      <c r="CC546" s="3"/>
      <c r="CD546" s="3"/>
      <c r="CE546" s="3"/>
      <c r="CF546" s="3"/>
      <c r="CG546" s="3"/>
    </row>
    <row r="547" spans="1:85" ht="14.25" customHeight="1" x14ac:dyDescent="0.25">
      <c r="A547" s="2"/>
      <c r="B547" s="2"/>
      <c r="C547" s="2"/>
      <c r="D547" s="2"/>
      <c r="E547" s="2"/>
      <c r="F547" s="5"/>
      <c r="G547" s="2"/>
      <c r="H547" s="2"/>
      <c r="I547" s="2"/>
      <c r="J547" s="2"/>
      <c r="K547" s="2"/>
      <c r="L547" s="2"/>
      <c r="M547" s="3"/>
      <c r="N547" s="3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3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3"/>
      <c r="AW547" s="2"/>
      <c r="AX547" s="2"/>
      <c r="AY547" s="2"/>
      <c r="AZ547" s="2"/>
      <c r="BA547" s="67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111"/>
      <c r="BM547" s="121"/>
      <c r="BN547" s="111"/>
      <c r="BO547" s="111"/>
      <c r="BP547" s="111"/>
      <c r="BQ547" s="111"/>
      <c r="BR547" s="111"/>
      <c r="BS547" s="111"/>
      <c r="BT547" s="111"/>
      <c r="BU547" s="113"/>
      <c r="BV547" s="3"/>
      <c r="BW547" s="3"/>
      <c r="BX547" s="3"/>
      <c r="BY547" s="3"/>
      <c r="BZ547" s="3"/>
      <c r="CA547" s="3"/>
      <c r="CB547" s="3"/>
      <c r="CC547" s="3"/>
      <c r="CD547" s="3"/>
      <c r="CE547" s="3"/>
      <c r="CF547" s="3"/>
      <c r="CG547" s="3"/>
    </row>
    <row r="548" spans="1:85" ht="14.25" customHeight="1" x14ac:dyDescent="0.25">
      <c r="A548" s="2"/>
      <c r="B548" s="2"/>
      <c r="C548" s="2"/>
      <c r="D548" s="2"/>
      <c r="E548" s="2"/>
      <c r="F548" s="5"/>
      <c r="G548" s="2"/>
      <c r="H548" s="2"/>
      <c r="I548" s="2"/>
      <c r="J548" s="2"/>
      <c r="K548" s="2"/>
      <c r="L548" s="2"/>
      <c r="M548" s="3"/>
      <c r="N548" s="3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3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3"/>
      <c r="AW548" s="2"/>
      <c r="AX548" s="2"/>
      <c r="AY548" s="2"/>
      <c r="AZ548" s="2"/>
      <c r="BA548" s="67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111"/>
      <c r="BM548" s="121"/>
      <c r="BN548" s="111"/>
      <c r="BO548" s="111"/>
      <c r="BP548" s="111"/>
      <c r="BQ548" s="111"/>
      <c r="BR548" s="111"/>
      <c r="BS548" s="111"/>
      <c r="BT548" s="111"/>
      <c r="BU548" s="113"/>
      <c r="BV548" s="3"/>
      <c r="BW548" s="3"/>
      <c r="BX548" s="3"/>
      <c r="BY548" s="3"/>
      <c r="BZ548" s="3"/>
      <c r="CA548" s="3"/>
      <c r="CB548" s="3"/>
      <c r="CC548" s="3"/>
      <c r="CD548" s="3"/>
      <c r="CE548" s="3"/>
      <c r="CF548" s="3"/>
      <c r="CG548" s="3"/>
    </row>
    <row r="549" spans="1:85" ht="14.25" customHeight="1" x14ac:dyDescent="0.25">
      <c r="A549" s="2"/>
      <c r="B549" s="2"/>
      <c r="C549" s="2"/>
      <c r="D549" s="2"/>
      <c r="E549" s="2"/>
      <c r="F549" s="5"/>
      <c r="G549" s="2"/>
      <c r="H549" s="2"/>
      <c r="I549" s="2"/>
      <c r="J549" s="2"/>
      <c r="K549" s="2"/>
      <c r="L549" s="2"/>
      <c r="M549" s="3"/>
      <c r="N549" s="3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3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3"/>
      <c r="AW549" s="2"/>
      <c r="AX549" s="2"/>
      <c r="AY549" s="2"/>
      <c r="AZ549" s="2"/>
      <c r="BA549" s="67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111"/>
      <c r="BM549" s="121"/>
      <c r="BN549" s="111"/>
      <c r="BO549" s="111"/>
      <c r="BP549" s="111"/>
      <c r="BQ549" s="111"/>
      <c r="BR549" s="111"/>
      <c r="BS549" s="111"/>
      <c r="BT549" s="111"/>
      <c r="BU549" s="113"/>
      <c r="BV549" s="3"/>
      <c r="BW549" s="3"/>
      <c r="BX549" s="3"/>
      <c r="BY549" s="3"/>
      <c r="BZ549" s="3"/>
      <c r="CA549" s="3"/>
      <c r="CB549" s="3"/>
      <c r="CC549" s="3"/>
      <c r="CD549" s="3"/>
      <c r="CE549" s="3"/>
      <c r="CF549" s="3"/>
      <c r="CG549" s="3"/>
    </row>
    <row r="550" spans="1:85" ht="14.25" customHeight="1" x14ac:dyDescent="0.25">
      <c r="A550" s="2"/>
      <c r="B550" s="2"/>
      <c r="C550" s="2"/>
      <c r="D550" s="2"/>
      <c r="E550" s="2"/>
      <c r="F550" s="5"/>
      <c r="G550" s="2"/>
      <c r="H550" s="2"/>
      <c r="I550" s="2"/>
      <c r="J550" s="2"/>
      <c r="K550" s="2"/>
      <c r="L550" s="2"/>
      <c r="M550" s="3"/>
      <c r="N550" s="3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3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3"/>
      <c r="AW550" s="2"/>
      <c r="AX550" s="2"/>
      <c r="AY550" s="2"/>
      <c r="AZ550" s="2"/>
      <c r="BA550" s="67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111"/>
      <c r="BM550" s="121"/>
      <c r="BN550" s="111"/>
      <c r="BO550" s="111"/>
      <c r="BP550" s="111"/>
      <c r="BQ550" s="111"/>
      <c r="BR550" s="111"/>
      <c r="BS550" s="111"/>
      <c r="BT550" s="111"/>
      <c r="BU550" s="113"/>
      <c r="BV550" s="3"/>
      <c r="BW550" s="3"/>
      <c r="BX550" s="3"/>
      <c r="BY550" s="3"/>
      <c r="BZ550" s="3"/>
      <c r="CA550" s="3"/>
      <c r="CB550" s="3"/>
      <c r="CC550" s="3"/>
      <c r="CD550" s="3"/>
      <c r="CE550" s="3"/>
      <c r="CF550" s="3"/>
      <c r="CG550" s="3"/>
    </row>
    <row r="551" spans="1:85" ht="14.25" customHeight="1" x14ac:dyDescent="0.25">
      <c r="A551" s="2"/>
      <c r="B551" s="2"/>
      <c r="C551" s="2"/>
      <c r="D551" s="2"/>
      <c r="E551" s="2"/>
      <c r="F551" s="5"/>
      <c r="G551" s="2"/>
      <c r="H551" s="2"/>
      <c r="I551" s="2"/>
      <c r="J551" s="2"/>
      <c r="K551" s="2"/>
      <c r="L551" s="2"/>
      <c r="M551" s="3"/>
      <c r="N551" s="3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3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3"/>
      <c r="AW551" s="2"/>
      <c r="AX551" s="2"/>
      <c r="AY551" s="2"/>
      <c r="AZ551" s="2"/>
      <c r="BA551" s="67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111"/>
      <c r="BM551" s="121"/>
      <c r="BN551" s="111"/>
      <c r="BO551" s="111"/>
      <c r="BP551" s="111"/>
      <c r="BQ551" s="111"/>
      <c r="BR551" s="111"/>
      <c r="BS551" s="111"/>
      <c r="BT551" s="111"/>
      <c r="BU551" s="113"/>
      <c r="BV551" s="3"/>
      <c r="BW551" s="3"/>
      <c r="BX551" s="3"/>
      <c r="BY551" s="3"/>
      <c r="BZ551" s="3"/>
      <c r="CA551" s="3"/>
      <c r="CB551" s="3"/>
      <c r="CC551" s="3"/>
      <c r="CD551" s="3"/>
      <c r="CE551" s="3"/>
      <c r="CF551" s="3"/>
      <c r="CG551" s="3"/>
    </row>
    <row r="552" spans="1:85" ht="14.25" customHeight="1" x14ac:dyDescent="0.25">
      <c r="A552" s="2"/>
      <c r="B552" s="2"/>
      <c r="C552" s="2"/>
      <c r="D552" s="2"/>
      <c r="E552" s="2"/>
      <c r="F552" s="5"/>
      <c r="G552" s="2"/>
      <c r="H552" s="2"/>
      <c r="I552" s="2"/>
      <c r="J552" s="2"/>
      <c r="K552" s="2"/>
      <c r="L552" s="2"/>
      <c r="M552" s="3"/>
      <c r="N552" s="3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3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3"/>
      <c r="AW552" s="2"/>
      <c r="AX552" s="2"/>
      <c r="AY552" s="2"/>
      <c r="AZ552" s="2"/>
      <c r="BA552" s="67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111"/>
      <c r="BM552" s="121"/>
      <c r="BN552" s="111"/>
      <c r="BO552" s="111"/>
      <c r="BP552" s="111"/>
      <c r="BQ552" s="111"/>
      <c r="BR552" s="111"/>
      <c r="BS552" s="111"/>
      <c r="BT552" s="111"/>
      <c r="BU552" s="113"/>
      <c r="BV552" s="3"/>
      <c r="BW552" s="3"/>
      <c r="BX552" s="3"/>
      <c r="BY552" s="3"/>
      <c r="BZ552" s="3"/>
      <c r="CA552" s="3"/>
      <c r="CB552" s="3"/>
      <c r="CC552" s="3"/>
      <c r="CD552" s="3"/>
      <c r="CE552" s="3"/>
      <c r="CF552" s="3"/>
      <c r="CG552" s="3"/>
    </row>
    <row r="553" spans="1:85" ht="14.25" customHeight="1" x14ac:dyDescent="0.25">
      <c r="A553" s="2"/>
      <c r="B553" s="2"/>
      <c r="C553" s="2"/>
      <c r="D553" s="2"/>
      <c r="E553" s="2"/>
      <c r="F553" s="5"/>
      <c r="G553" s="2"/>
      <c r="H553" s="2"/>
      <c r="I553" s="2"/>
      <c r="J553" s="2"/>
      <c r="K553" s="2"/>
      <c r="L553" s="2"/>
      <c r="M553" s="3"/>
      <c r="N553" s="3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3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3"/>
      <c r="AW553" s="2"/>
      <c r="AX553" s="2"/>
      <c r="AY553" s="2"/>
      <c r="AZ553" s="2"/>
      <c r="BA553" s="67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111"/>
      <c r="BM553" s="121"/>
      <c r="BN553" s="111"/>
      <c r="BO553" s="111"/>
      <c r="BP553" s="111"/>
      <c r="BQ553" s="111"/>
      <c r="BR553" s="111"/>
      <c r="BS553" s="111"/>
      <c r="BT553" s="111"/>
      <c r="BU553" s="113"/>
      <c r="BV553" s="3"/>
      <c r="BW553" s="3"/>
      <c r="BX553" s="3"/>
      <c r="BY553" s="3"/>
      <c r="BZ553" s="3"/>
      <c r="CA553" s="3"/>
      <c r="CB553" s="3"/>
      <c r="CC553" s="3"/>
      <c r="CD553" s="3"/>
      <c r="CE553" s="3"/>
      <c r="CF553" s="3"/>
      <c r="CG553" s="3"/>
    </row>
    <row r="554" spans="1:85" ht="14.25" customHeight="1" x14ac:dyDescent="0.25">
      <c r="A554" s="2"/>
      <c r="B554" s="2"/>
      <c r="C554" s="2"/>
      <c r="D554" s="2"/>
      <c r="E554" s="2"/>
      <c r="F554" s="5"/>
      <c r="G554" s="2"/>
      <c r="H554" s="2"/>
      <c r="I554" s="2"/>
      <c r="J554" s="2"/>
      <c r="K554" s="2"/>
      <c r="L554" s="2"/>
      <c r="M554" s="3"/>
      <c r="N554" s="3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3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3"/>
      <c r="AW554" s="2"/>
      <c r="AX554" s="2"/>
      <c r="AY554" s="2"/>
      <c r="AZ554" s="2"/>
      <c r="BA554" s="67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111"/>
      <c r="BM554" s="121"/>
      <c r="BN554" s="111"/>
      <c r="BO554" s="111"/>
      <c r="BP554" s="111"/>
      <c r="BQ554" s="111"/>
      <c r="BR554" s="111"/>
      <c r="BS554" s="111"/>
      <c r="BT554" s="111"/>
      <c r="BU554" s="113"/>
      <c r="BV554" s="3"/>
      <c r="BW554" s="3"/>
      <c r="BX554" s="3"/>
      <c r="BY554" s="3"/>
      <c r="BZ554" s="3"/>
      <c r="CA554" s="3"/>
      <c r="CB554" s="3"/>
      <c r="CC554" s="3"/>
      <c r="CD554" s="3"/>
      <c r="CE554" s="3"/>
      <c r="CF554" s="3"/>
      <c r="CG554" s="3"/>
    </row>
    <row r="555" spans="1:85" ht="14.25" customHeight="1" x14ac:dyDescent="0.25">
      <c r="A555" s="2"/>
      <c r="B555" s="2"/>
      <c r="C555" s="2"/>
      <c r="D555" s="2"/>
      <c r="E555" s="2"/>
      <c r="F555" s="5"/>
      <c r="G555" s="2"/>
      <c r="H555" s="2"/>
      <c r="I555" s="2"/>
      <c r="J555" s="2"/>
      <c r="K555" s="2"/>
      <c r="L555" s="2"/>
      <c r="M555" s="3"/>
      <c r="N555" s="3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3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3"/>
      <c r="AW555" s="2"/>
      <c r="AX555" s="2"/>
      <c r="AY555" s="2"/>
      <c r="AZ555" s="2"/>
      <c r="BA555" s="67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111"/>
      <c r="BM555" s="121"/>
      <c r="BN555" s="111"/>
      <c r="BO555" s="111"/>
      <c r="BP555" s="111"/>
      <c r="BQ555" s="111"/>
      <c r="BR555" s="111"/>
      <c r="BS555" s="111"/>
      <c r="BT555" s="111"/>
      <c r="BU555" s="113"/>
      <c r="BV555" s="3"/>
      <c r="BW555" s="3"/>
      <c r="BX555" s="3"/>
      <c r="BY555" s="3"/>
      <c r="BZ555" s="3"/>
      <c r="CA555" s="3"/>
      <c r="CB555" s="3"/>
      <c r="CC555" s="3"/>
      <c r="CD555" s="3"/>
      <c r="CE555" s="3"/>
      <c r="CF555" s="3"/>
      <c r="CG555" s="3"/>
    </row>
    <row r="556" spans="1:85" ht="14.25" customHeight="1" x14ac:dyDescent="0.25">
      <c r="A556" s="2"/>
      <c r="B556" s="2"/>
      <c r="C556" s="2"/>
      <c r="D556" s="2"/>
      <c r="E556" s="2"/>
      <c r="F556" s="5"/>
      <c r="G556" s="2"/>
      <c r="H556" s="2"/>
      <c r="I556" s="2"/>
      <c r="J556" s="2"/>
      <c r="K556" s="2"/>
      <c r="L556" s="2"/>
      <c r="M556" s="3"/>
      <c r="N556" s="3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3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3"/>
      <c r="AW556" s="2"/>
      <c r="AX556" s="2"/>
      <c r="AY556" s="2"/>
      <c r="AZ556" s="2"/>
      <c r="BA556" s="67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111"/>
      <c r="BM556" s="121"/>
      <c r="BN556" s="111"/>
      <c r="BO556" s="111"/>
      <c r="BP556" s="111"/>
      <c r="BQ556" s="111"/>
      <c r="BR556" s="111"/>
      <c r="BS556" s="111"/>
      <c r="BT556" s="111"/>
      <c r="BU556" s="113"/>
      <c r="BV556" s="3"/>
      <c r="BW556" s="3"/>
      <c r="BX556" s="3"/>
      <c r="BY556" s="3"/>
      <c r="BZ556" s="3"/>
      <c r="CA556" s="3"/>
      <c r="CB556" s="3"/>
      <c r="CC556" s="3"/>
      <c r="CD556" s="3"/>
      <c r="CE556" s="3"/>
      <c r="CF556" s="3"/>
      <c r="CG556" s="3"/>
    </row>
    <row r="557" spans="1:85" ht="14.25" customHeight="1" x14ac:dyDescent="0.25">
      <c r="A557" s="2"/>
      <c r="B557" s="2"/>
      <c r="C557" s="2"/>
      <c r="D557" s="2"/>
      <c r="E557" s="2"/>
      <c r="F557" s="5"/>
      <c r="G557" s="2"/>
      <c r="H557" s="2"/>
      <c r="I557" s="2"/>
      <c r="J557" s="2"/>
      <c r="K557" s="2"/>
      <c r="L557" s="2"/>
      <c r="M557" s="3"/>
      <c r="N557" s="3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3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3"/>
      <c r="AW557" s="2"/>
      <c r="AX557" s="2"/>
      <c r="AY557" s="2"/>
      <c r="AZ557" s="2"/>
      <c r="BA557" s="67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111"/>
      <c r="BM557" s="121"/>
      <c r="BN557" s="111"/>
      <c r="BO557" s="111"/>
      <c r="BP557" s="111"/>
      <c r="BQ557" s="111"/>
      <c r="BR557" s="111"/>
      <c r="BS557" s="111"/>
      <c r="BT557" s="111"/>
      <c r="BU557" s="113"/>
      <c r="BV557" s="3"/>
      <c r="BW557" s="3"/>
      <c r="BX557" s="3"/>
      <c r="BY557" s="3"/>
      <c r="BZ557" s="3"/>
      <c r="CA557" s="3"/>
      <c r="CB557" s="3"/>
      <c r="CC557" s="3"/>
      <c r="CD557" s="3"/>
      <c r="CE557" s="3"/>
      <c r="CF557" s="3"/>
      <c r="CG557" s="3"/>
    </row>
    <row r="558" spans="1:85" ht="14.25" customHeight="1" x14ac:dyDescent="0.25">
      <c r="A558" s="2"/>
      <c r="B558" s="2"/>
      <c r="C558" s="2"/>
      <c r="D558" s="2"/>
      <c r="E558" s="2"/>
      <c r="F558" s="5"/>
      <c r="G558" s="2"/>
      <c r="H558" s="2"/>
      <c r="I558" s="2"/>
      <c r="J558" s="2"/>
      <c r="K558" s="2"/>
      <c r="L558" s="2"/>
      <c r="M558" s="3"/>
      <c r="N558" s="3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3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3"/>
      <c r="AW558" s="2"/>
      <c r="AX558" s="2"/>
      <c r="AY558" s="2"/>
      <c r="AZ558" s="2"/>
      <c r="BA558" s="67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111"/>
      <c r="BM558" s="121"/>
      <c r="BN558" s="111"/>
      <c r="BO558" s="111"/>
      <c r="BP558" s="111"/>
      <c r="BQ558" s="111"/>
      <c r="BR558" s="111"/>
      <c r="BS558" s="111"/>
      <c r="BT558" s="111"/>
      <c r="BU558" s="113"/>
      <c r="BV558" s="3"/>
      <c r="BW558" s="3"/>
      <c r="BX558" s="3"/>
      <c r="BY558" s="3"/>
      <c r="BZ558" s="3"/>
      <c r="CA558" s="3"/>
      <c r="CB558" s="3"/>
      <c r="CC558" s="3"/>
      <c r="CD558" s="3"/>
      <c r="CE558" s="3"/>
      <c r="CF558" s="3"/>
      <c r="CG558" s="3"/>
    </row>
    <row r="559" spans="1:85" ht="14.25" customHeight="1" x14ac:dyDescent="0.25">
      <c r="A559" s="2"/>
      <c r="B559" s="2"/>
      <c r="C559" s="2"/>
      <c r="D559" s="2"/>
      <c r="E559" s="2"/>
      <c r="F559" s="5"/>
      <c r="G559" s="2"/>
      <c r="H559" s="2"/>
      <c r="I559" s="2"/>
      <c r="J559" s="2"/>
      <c r="K559" s="2"/>
      <c r="L559" s="2"/>
      <c r="M559" s="3"/>
      <c r="N559" s="3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3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3"/>
      <c r="AW559" s="2"/>
      <c r="AX559" s="2"/>
      <c r="AY559" s="2"/>
      <c r="AZ559" s="2"/>
      <c r="BA559" s="67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111"/>
      <c r="BM559" s="121"/>
      <c r="BN559" s="111"/>
      <c r="BO559" s="111"/>
      <c r="BP559" s="111"/>
      <c r="BQ559" s="111"/>
      <c r="BR559" s="111"/>
      <c r="BS559" s="111"/>
      <c r="BT559" s="111"/>
      <c r="BU559" s="113"/>
      <c r="BV559" s="3"/>
      <c r="BW559" s="3"/>
      <c r="BX559" s="3"/>
      <c r="BY559" s="3"/>
      <c r="BZ559" s="3"/>
      <c r="CA559" s="3"/>
      <c r="CB559" s="3"/>
      <c r="CC559" s="3"/>
      <c r="CD559" s="3"/>
      <c r="CE559" s="3"/>
      <c r="CF559" s="3"/>
      <c r="CG559" s="3"/>
    </row>
    <row r="560" spans="1:85" ht="14.25" customHeight="1" x14ac:dyDescent="0.25">
      <c r="A560" s="2"/>
      <c r="B560" s="2"/>
      <c r="C560" s="2"/>
      <c r="D560" s="2"/>
      <c r="E560" s="2"/>
      <c r="F560" s="5"/>
      <c r="G560" s="2"/>
      <c r="H560" s="2"/>
      <c r="I560" s="2"/>
      <c r="J560" s="2"/>
      <c r="K560" s="2"/>
      <c r="L560" s="2"/>
      <c r="M560" s="3"/>
      <c r="N560" s="3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3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3"/>
      <c r="AW560" s="2"/>
      <c r="AX560" s="2"/>
      <c r="AY560" s="2"/>
      <c r="AZ560" s="2"/>
      <c r="BA560" s="67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111"/>
      <c r="BM560" s="121"/>
      <c r="BN560" s="111"/>
      <c r="BO560" s="111"/>
      <c r="BP560" s="111"/>
      <c r="BQ560" s="111"/>
      <c r="BR560" s="111"/>
      <c r="BS560" s="111"/>
      <c r="BT560" s="111"/>
      <c r="BU560" s="113"/>
      <c r="BV560" s="3"/>
      <c r="BW560" s="3"/>
      <c r="BX560" s="3"/>
      <c r="BY560" s="3"/>
      <c r="BZ560" s="3"/>
      <c r="CA560" s="3"/>
      <c r="CB560" s="3"/>
      <c r="CC560" s="3"/>
      <c r="CD560" s="3"/>
      <c r="CE560" s="3"/>
      <c r="CF560" s="3"/>
      <c r="CG560" s="3"/>
    </row>
    <row r="561" spans="1:85" ht="14.25" customHeight="1" x14ac:dyDescent="0.25">
      <c r="A561" s="2"/>
      <c r="B561" s="2"/>
      <c r="C561" s="2"/>
      <c r="D561" s="2"/>
      <c r="E561" s="2"/>
      <c r="F561" s="5"/>
      <c r="G561" s="2"/>
      <c r="H561" s="2"/>
      <c r="I561" s="2"/>
      <c r="J561" s="2"/>
      <c r="K561" s="2"/>
      <c r="L561" s="2"/>
      <c r="M561" s="3"/>
      <c r="N561" s="3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3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3"/>
      <c r="AW561" s="2"/>
      <c r="AX561" s="2"/>
      <c r="AY561" s="2"/>
      <c r="AZ561" s="2"/>
      <c r="BA561" s="67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111"/>
      <c r="BM561" s="121"/>
      <c r="BN561" s="111"/>
      <c r="BO561" s="111"/>
      <c r="BP561" s="111"/>
      <c r="BQ561" s="111"/>
      <c r="BR561" s="111"/>
      <c r="BS561" s="111"/>
      <c r="BT561" s="111"/>
      <c r="BU561" s="113"/>
      <c r="BV561" s="3"/>
      <c r="BW561" s="3"/>
      <c r="BX561" s="3"/>
      <c r="BY561" s="3"/>
      <c r="BZ561" s="3"/>
      <c r="CA561" s="3"/>
      <c r="CB561" s="3"/>
      <c r="CC561" s="3"/>
      <c r="CD561" s="3"/>
      <c r="CE561" s="3"/>
      <c r="CF561" s="3"/>
      <c r="CG561" s="3"/>
    </row>
    <row r="562" spans="1:85" ht="14.25" customHeight="1" x14ac:dyDescent="0.25">
      <c r="A562" s="2"/>
      <c r="B562" s="2"/>
      <c r="C562" s="2"/>
      <c r="D562" s="2"/>
      <c r="E562" s="2"/>
      <c r="F562" s="5"/>
      <c r="G562" s="2"/>
      <c r="H562" s="2"/>
      <c r="I562" s="2"/>
      <c r="J562" s="2"/>
      <c r="K562" s="2"/>
      <c r="L562" s="2"/>
      <c r="M562" s="3"/>
      <c r="N562" s="3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3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3"/>
      <c r="AW562" s="2"/>
      <c r="AX562" s="2"/>
      <c r="AY562" s="2"/>
      <c r="AZ562" s="2"/>
      <c r="BA562" s="67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111"/>
      <c r="BM562" s="121"/>
      <c r="BN562" s="111"/>
      <c r="BO562" s="111"/>
      <c r="BP562" s="111"/>
      <c r="BQ562" s="111"/>
      <c r="BR562" s="111"/>
      <c r="BS562" s="111"/>
      <c r="BT562" s="111"/>
      <c r="BU562" s="113"/>
      <c r="BV562" s="3"/>
      <c r="BW562" s="3"/>
      <c r="BX562" s="3"/>
      <c r="BY562" s="3"/>
      <c r="BZ562" s="3"/>
      <c r="CA562" s="3"/>
      <c r="CB562" s="3"/>
      <c r="CC562" s="3"/>
      <c r="CD562" s="3"/>
      <c r="CE562" s="3"/>
      <c r="CF562" s="3"/>
      <c r="CG562" s="3"/>
    </row>
    <row r="563" spans="1:85" ht="14.25" customHeight="1" x14ac:dyDescent="0.25">
      <c r="A563" s="2"/>
      <c r="B563" s="2"/>
      <c r="C563" s="2"/>
      <c r="D563" s="2"/>
      <c r="E563" s="2"/>
      <c r="F563" s="5"/>
      <c r="G563" s="2"/>
      <c r="H563" s="2"/>
      <c r="I563" s="2"/>
      <c r="J563" s="2"/>
      <c r="K563" s="2"/>
      <c r="L563" s="2"/>
      <c r="M563" s="3"/>
      <c r="N563" s="3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3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3"/>
      <c r="AW563" s="2"/>
      <c r="AX563" s="2"/>
      <c r="AY563" s="2"/>
      <c r="AZ563" s="2"/>
      <c r="BA563" s="67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111"/>
      <c r="BM563" s="121"/>
      <c r="BN563" s="111"/>
      <c r="BO563" s="111"/>
      <c r="BP563" s="111"/>
      <c r="BQ563" s="111"/>
      <c r="BR563" s="111"/>
      <c r="BS563" s="111"/>
      <c r="BT563" s="111"/>
      <c r="BU563" s="113"/>
      <c r="BV563" s="3"/>
      <c r="BW563" s="3"/>
      <c r="BX563" s="3"/>
      <c r="BY563" s="3"/>
      <c r="BZ563" s="3"/>
      <c r="CA563" s="3"/>
      <c r="CB563" s="3"/>
      <c r="CC563" s="3"/>
      <c r="CD563" s="3"/>
      <c r="CE563" s="3"/>
      <c r="CF563" s="3"/>
      <c r="CG563" s="3"/>
    </row>
    <row r="564" spans="1:85" ht="14.25" customHeight="1" x14ac:dyDescent="0.25">
      <c r="A564" s="2"/>
      <c r="B564" s="2"/>
      <c r="C564" s="2"/>
      <c r="D564" s="2"/>
      <c r="E564" s="2"/>
      <c r="F564" s="5"/>
      <c r="G564" s="2"/>
      <c r="H564" s="2"/>
      <c r="I564" s="2"/>
      <c r="J564" s="2"/>
      <c r="K564" s="2"/>
      <c r="L564" s="2"/>
      <c r="M564" s="3"/>
      <c r="N564" s="3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3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3"/>
      <c r="AW564" s="2"/>
      <c r="AX564" s="2"/>
      <c r="AY564" s="2"/>
      <c r="AZ564" s="2"/>
      <c r="BA564" s="67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111"/>
      <c r="BM564" s="121"/>
      <c r="BN564" s="111"/>
      <c r="BO564" s="111"/>
      <c r="BP564" s="111"/>
      <c r="BQ564" s="111"/>
      <c r="BR564" s="111"/>
      <c r="BS564" s="111"/>
      <c r="BT564" s="111"/>
      <c r="BU564" s="113"/>
      <c r="BV564" s="3"/>
      <c r="BW564" s="3"/>
      <c r="BX564" s="3"/>
      <c r="BY564" s="3"/>
      <c r="BZ564" s="3"/>
      <c r="CA564" s="3"/>
      <c r="CB564" s="3"/>
      <c r="CC564" s="3"/>
      <c r="CD564" s="3"/>
      <c r="CE564" s="3"/>
      <c r="CF564" s="3"/>
      <c r="CG564" s="3"/>
    </row>
    <row r="565" spans="1:85" ht="14.25" customHeight="1" x14ac:dyDescent="0.25">
      <c r="A565" s="2"/>
      <c r="B565" s="2"/>
      <c r="C565" s="2"/>
      <c r="D565" s="2"/>
      <c r="E565" s="2"/>
      <c r="F565" s="5"/>
      <c r="G565" s="2"/>
      <c r="H565" s="2"/>
      <c r="I565" s="2"/>
      <c r="J565" s="2"/>
      <c r="K565" s="2"/>
      <c r="L565" s="2"/>
      <c r="M565" s="3"/>
      <c r="N565" s="3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3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3"/>
      <c r="AW565" s="2"/>
      <c r="AX565" s="2"/>
      <c r="AY565" s="2"/>
      <c r="AZ565" s="2"/>
      <c r="BA565" s="67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111"/>
      <c r="BM565" s="121"/>
      <c r="BN565" s="111"/>
      <c r="BO565" s="111"/>
      <c r="BP565" s="111"/>
      <c r="BQ565" s="111"/>
      <c r="BR565" s="111"/>
      <c r="BS565" s="111"/>
      <c r="BT565" s="111"/>
      <c r="BU565" s="113"/>
      <c r="BV565" s="3"/>
      <c r="BW565" s="3"/>
      <c r="BX565" s="3"/>
      <c r="BY565" s="3"/>
      <c r="BZ565" s="3"/>
      <c r="CA565" s="3"/>
      <c r="CB565" s="3"/>
      <c r="CC565" s="3"/>
      <c r="CD565" s="3"/>
      <c r="CE565" s="3"/>
      <c r="CF565" s="3"/>
      <c r="CG565" s="3"/>
    </row>
    <row r="566" spans="1:85" ht="14.25" customHeight="1" x14ac:dyDescent="0.25">
      <c r="A566" s="2"/>
      <c r="B566" s="2"/>
      <c r="C566" s="2"/>
      <c r="D566" s="2"/>
      <c r="E566" s="2"/>
      <c r="F566" s="5"/>
      <c r="G566" s="2"/>
      <c r="H566" s="2"/>
      <c r="I566" s="2"/>
      <c r="J566" s="2"/>
      <c r="K566" s="2"/>
      <c r="L566" s="2"/>
      <c r="M566" s="3"/>
      <c r="N566" s="3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3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3"/>
      <c r="AW566" s="2"/>
      <c r="AX566" s="2"/>
      <c r="AY566" s="2"/>
      <c r="AZ566" s="2"/>
      <c r="BA566" s="67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111"/>
      <c r="BM566" s="121"/>
      <c r="BN566" s="111"/>
      <c r="BO566" s="111"/>
      <c r="BP566" s="111"/>
      <c r="BQ566" s="111"/>
      <c r="BR566" s="111"/>
      <c r="BS566" s="111"/>
      <c r="BT566" s="111"/>
      <c r="BU566" s="113"/>
      <c r="BV566" s="3"/>
      <c r="BW566" s="3"/>
      <c r="BX566" s="3"/>
      <c r="BY566" s="3"/>
      <c r="BZ566" s="3"/>
      <c r="CA566" s="3"/>
      <c r="CB566" s="3"/>
      <c r="CC566" s="3"/>
      <c r="CD566" s="3"/>
      <c r="CE566" s="3"/>
      <c r="CF566" s="3"/>
      <c r="CG566" s="3"/>
    </row>
    <row r="567" spans="1:85" ht="14.25" customHeight="1" x14ac:dyDescent="0.25">
      <c r="A567" s="2"/>
      <c r="B567" s="2"/>
      <c r="C567" s="2"/>
      <c r="D567" s="2"/>
      <c r="E567" s="2"/>
      <c r="F567" s="5"/>
      <c r="G567" s="2"/>
      <c r="H567" s="2"/>
      <c r="I567" s="2"/>
      <c r="J567" s="2"/>
      <c r="K567" s="2"/>
      <c r="L567" s="2"/>
      <c r="M567" s="3"/>
      <c r="N567" s="3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3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3"/>
      <c r="AW567" s="2"/>
      <c r="AX567" s="2"/>
      <c r="AY567" s="2"/>
      <c r="AZ567" s="2"/>
      <c r="BA567" s="67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111"/>
      <c r="BM567" s="121"/>
      <c r="BN567" s="111"/>
      <c r="BO567" s="111"/>
      <c r="BP567" s="111"/>
      <c r="BQ567" s="111"/>
      <c r="BR567" s="111"/>
      <c r="BS567" s="111"/>
      <c r="BT567" s="111"/>
      <c r="BU567" s="113"/>
      <c r="BV567" s="3"/>
      <c r="BW567" s="3"/>
      <c r="BX567" s="3"/>
      <c r="BY567" s="3"/>
      <c r="BZ567" s="3"/>
      <c r="CA567" s="3"/>
      <c r="CB567" s="3"/>
      <c r="CC567" s="3"/>
      <c r="CD567" s="3"/>
      <c r="CE567" s="3"/>
      <c r="CF567" s="3"/>
      <c r="CG567" s="3"/>
    </row>
    <row r="568" spans="1:85" ht="14.25" customHeight="1" x14ac:dyDescent="0.25">
      <c r="A568" s="2"/>
      <c r="B568" s="2"/>
      <c r="C568" s="2"/>
      <c r="D568" s="2"/>
      <c r="E568" s="2"/>
      <c r="F568" s="5"/>
      <c r="G568" s="2"/>
      <c r="H568" s="2"/>
      <c r="I568" s="2"/>
      <c r="J568" s="2"/>
      <c r="K568" s="2"/>
      <c r="L568" s="2"/>
      <c r="M568" s="3"/>
      <c r="N568" s="3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3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3"/>
      <c r="AW568" s="2"/>
      <c r="AX568" s="2"/>
      <c r="AY568" s="2"/>
      <c r="AZ568" s="2"/>
      <c r="BA568" s="67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111"/>
      <c r="BM568" s="121"/>
      <c r="BN568" s="111"/>
      <c r="BO568" s="111"/>
      <c r="BP568" s="111"/>
      <c r="BQ568" s="111"/>
      <c r="BR568" s="111"/>
      <c r="BS568" s="111"/>
      <c r="BT568" s="111"/>
      <c r="BU568" s="113"/>
      <c r="BV568" s="3"/>
      <c r="BW568" s="3"/>
      <c r="BX568" s="3"/>
      <c r="BY568" s="3"/>
      <c r="BZ568" s="3"/>
      <c r="CA568" s="3"/>
      <c r="CB568" s="3"/>
      <c r="CC568" s="3"/>
      <c r="CD568" s="3"/>
      <c r="CE568" s="3"/>
      <c r="CF568" s="3"/>
      <c r="CG568" s="3"/>
    </row>
    <row r="569" spans="1:85" ht="14.25" customHeight="1" x14ac:dyDescent="0.25">
      <c r="A569" s="2"/>
      <c r="B569" s="2"/>
      <c r="C569" s="2"/>
      <c r="D569" s="2"/>
      <c r="E569" s="2"/>
      <c r="F569" s="5"/>
      <c r="G569" s="2"/>
      <c r="H569" s="2"/>
      <c r="I569" s="2"/>
      <c r="J569" s="2"/>
      <c r="K569" s="2"/>
      <c r="L569" s="2"/>
      <c r="M569" s="3"/>
      <c r="N569" s="3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3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3"/>
      <c r="AW569" s="2"/>
      <c r="AX569" s="2"/>
      <c r="AY569" s="2"/>
      <c r="AZ569" s="2"/>
      <c r="BA569" s="67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111"/>
      <c r="BM569" s="121"/>
      <c r="BN569" s="111"/>
      <c r="BO569" s="111"/>
      <c r="BP569" s="111"/>
      <c r="BQ569" s="111"/>
      <c r="BR569" s="111"/>
      <c r="BS569" s="111"/>
      <c r="BT569" s="111"/>
      <c r="BU569" s="113"/>
      <c r="BV569" s="3"/>
      <c r="BW569" s="3"/>
      <c r="BX569" s="3"/>
      <c r="BY569" s="3"/>
      <c r="BZ569" s="3"/>
      <c r="CA569" s="3"/>
      <c r="CB569" s="3"/>
      <c r="CC569" s="3"/>
      <c r="CD569" s="3"/>
      <c r="CE569" s="3"/>
      <c r="CF569" s="3"/>
      <c r="CG569" s="3"/>
    </row>
    <row r="570" spans="1:85" ht="14.25" customHeight="1" x14ac:dyDescent="0.25">
      <c r="A570" s="2"/>
      <c r="B570" s="2"/>
      <c r="C570" s="2"/>
      <c r="D570" s="2"/>
      <c r="E570" s="2"/>
      <c r="F570" s="5"/>
      <c r="G570" s="2"/>
      <c r="H570" s="2"/>
      <c r="I570" s="2"/>
      <c r="J570" s="2"/>
      <c r="K570" s="2"/>
      <c r="L570" s="2"/>
      <c r="M570" s="3"/>
      <c r="N570" s="3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3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3"/>
      <c r="AW570" s="2"/>
      <c r="AX570" s="2"/>
      <c r="AY570" s="2"/>
      <c r="AZ570" s="2"/>
      <c r="BA570" s="67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111"/>
      <c r="BM570" s="121"/>
      <c r="BN570" s="111"/>
      <c r="BO570" s="111"/>
      <c r="BP570" s="111"/>
      <c r="BQ570" s="111"/>
      <c r="BR570" s="111"/>
      <c r="BS570" s="111"/>
      <c r="BT570" s="111"/>
      <c r="BU570" s="113"/>
      <c r="BV570" s="3"/>
      <c r="BW570" s="3"/>
      <c r="BX570" s="3"/>
      <c r="BY570" s="3"/>
      <c r="BZ570" s="3"/>
      <c r="CA570" s="3"/>
      <c r="CB570" s="3"/>
      <c r="CC570" s="3"/>
      <c r="CD570" s="3"/>
      <c r="CE570" s="3"/>
      <c r="CF570" s="3"/>
      <c r="CG570" s="3"/>
    </row>
    <row r="571" spans="1:85" ht="14.25" customHeight="1" x14ac:dyDescent="0.25">
      <c r="A571" s="2"/>
      <c r="B571" s="2"/>
      <c r="C571" s="2"/>
      <c r="D571" s="2"/>
      <c r="E571" s="2"/>
      <c r="F571" s="5"/>
      <c r="G571" s="2"/>
      <c r="H571" s="2"/>
      <c r="I571" s="2"/>
      <c r="J571" s="2"/>
      <c r="K571" s="2"/>
      <c r="L571" s="2"/>
      <c r="M571" s="3"/>
      <c r="N571" s="3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3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3"/>
      <c r="AW571" s="2"/>
      <c r="AX571" s="2"/>
      <c r="AY571" s="2"/>
      <c r="AZ571" s="2"/>
      <c r="BA571" s="67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111"/>
      <c r="BM571" s="121"/>
      <c r="BN571" s="111"/>
      <c r="BO571" s="111"/>
      <c r="BP571" s="111"/>
      <c r="BQ571" s="111"/>
      <c r="BR571" s="111"/>
      <c r="BS571" s="111"/>
      <c r="BT571" s="111"/>
      <c r="BU571" s="113"/>
      <c r="BV571" s="3"/>
      <c r="BW571" s="3"/>
      <c r="BX571" s="3"/>
      <c r="BY571" s="3"/>
      <c r="BZ571" s="3"/>
      <c r="CA571" s="3"/>
      <c r="CB571" s="3"/>
      <c r="CC571" s="3"/>
      <c r="CD571" s="3"/>
      <c r="CE571" s="3"/>
      <c r="CF571" s="3"/>
      <c r="CG571" s="3"/>
    </row>
    <row r="572" spans="1:85" ht="14.25" customHeight="1" x14ac:dyDescent="0.25">
      <c r="A572" s="2"/>
      <c r="B572" s="2"/>
      <c r="C572" s="2"/>
      <c r="D572" s="2"/>
      <c r="E572" s="2"/>
      <c r="F572" s="5"/>
      <c r="G572" s="2"/>
      <c r="H572" s="2"/>
      <c r="I572" s="2"/>
      <c r="J572" s="2"/>
      <c r="K572" s="2"/>
      <c r="L572" s="2"/>
      <c r="M572" s="3"/>
      <c r="N572" s="3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3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3"/>
      <c r="AW572" s="2"/>
      <c r="AX572" s="2"/>
      <c r="AY572" s="2"/>
      <c r="AZ572" s="2"/>
      <c r="BA572" s="67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111"/>
      <c r="BM572" s="121"/>
      <c r="BN572" s="111"/>
      <c r="BO572" s="111"/>
      <c r="BP572" s="111"/>
      <c r="BQ572" s="111"/>
      <c r="BR572" s="111"/>
      <c r="BS572" s="111"/>
      <c r="BT572" s="111"/>
      <c r="BU572" s="113"/>
      <c r="BV572" s="3"/>
      <c r="BW572" s="3"/>
      <c r="BX572" s="3"/>
      <c r="BY572" s="3"/>
      <c r="BZ572" s="3"/>
      <c r="CA572" s="3"/>
      <c r="CB572" s="3"/>
      <c r="CC572" s="3"/>
      <c r="CD572" s="3"/>
      <c r="CE572" s="3"/>
      <c r="CF572" s="3"/>
      <c r="CG572" s="3"/>
    </row>
    <row r="573" spans="1:85" ht="14.25" customHeight="1" x14ac:dyDescent="0.25">
      <c r="A573" s="2"/>
      <c r="B573" s="2"/>
      <c r="C573" s="2"/>
      <c r="D573" s="2"/>
      <c r="E573" s="2"/>
      <c r="F573" s="5"/>
      <c r="G573" s="2"/>
      <c r="H573" s="2"/>
      <c r="I573" s="2"/>
      <c r="J573" s="2"/>
      <c r="K573" s="2"/>
      <c r="L573" s="2"/>
      <c r="M573" s="3"/>
      <c r="N573" s="3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3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3"/>
      <c r="AW573" s="2"/>
      <c r="AX573" s="2"/>
      <c r="AY573" s="2"/>
      <c r="AZ573" s="2"/>
      <c r="BA573" s="67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111"/>
      <c r="BM573" s="121"/>
      <c r="BN573" s="111"/>
      <c r="BO573" s="111"/>
      <c r="BP573" s="111"/>
      <c r="BQ573" s="111"/>
      <c r="BR573" s="111"/>
      <c r="BS573" s="111"/>
      <c r="BT573" s="111"/>
      <c r="BU573" s="113"/>
      <c r="BV573" s="3"/>
      <c r="BW573" s="3"/>
      <c r="BX573" s="3"/>
      <c r="BY573" s="3"/>
      <c r="BZ573" s="3"/>
      <c r="CA573" s="3"/>
      <c r="CB573" s="3"/>
      <c r="CC573" s="3"/>
      <c r="CD573" s="3"/>
      <c r="CE573" s="3"/>
      <c r="CF573" s="3"/>
      <c r="CG573" s="3"/>
    </row>
    <row r="574" spans="1:85" ht="14.25" customHeight="1" x14ac:dyDescent="0.25">
      <c r="A574" s="2"/>
      <c r="B574" s="2"/>
      <c r="C574" s="2"/>
      <c r="D574" s="2"/>
      <c r="E574" s="2"/>
      <c r="F574" s="5"/>
      <c r="G574" s="2"/>
      <c r="H574" s="2"/>
      <c r="I574" s="2"/>
      <c r="J574" s="2"/>
      <c r="K574" s="2"/>
      <c r="L574" s="2"/>
      <c r="M574" s="3"/>
      <c r="N574" s="3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3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3"/>
      <c r="AW574" s="2"/>
      <c r="AX574" s="2"/>
      <c r="AY574" s="2"/>
      <c r="AZ574" s="2"/>
      <c r="BA574" s="67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111"/>
      <c r="BM574" s="121"/>
      <c r="BN574" s="111"/>
      <c r="BO574" s="111"/>
      <c r="BP574" s="111"/>
      <c r="BQ574" s="111"/>
      <c r="BR574" s="111"/>
      <c r="BS574" s="111"/>
      <c r="BT574" s="111"/>
      <c r="BU574" s="113"/>
      <c r="BV574" s="3"/>
      <c r="BW574" s="3"/>
      <c r="BX574" s="3"/>
      <c r="BY574" s="3"/>
      <c r="BZ574" s="3"/>
      <c r="CA574" s="3"/>
      <c r="CB574" s="3"/>
      <c r="CC574" s="3"/>
      <c r="CD574" s="3"/>
      <c r="CE574" s="3"/>
      <c r="CF574" s="3"/>
      <c r="CG574" s="3"/>
    </row>
    <row r="575" spans="1:85" ht="14.25" customHeight="1" x14ac:dyDescent="0.25">
      <c r="A575" s="2"/>
      <c r="B575" s="2"/>
      <c r="C575" s="2"/>
      <c r="D575" s="2"/>
      <c r="E575" s="2"/>
      <c r="F575" s="5"/>
      <c r="G575" s="2"/>
      <c r="H575" s="2"/>
      <c r="I575" s="2"/>
      <c r="J575" s="2"/>
      <c r="K575" s="2"/>
      <c r="L575" s="2"/>
      <c r="M575" s="3"/>
      <c r="N575" s="3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3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3"/>
      <c r="AW575" s="2"/>
      <c r="AX575" s="2"/>
      <c r="AY575" s="2"/>
      <c r="AZ575" s="2"/>
      <c r="BA575" s="67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111"/>
      <c r="BM575" s="121"/>
      <c r="BN575" s="111"/>
      <c r="BO575" s="111"/>
      <c r="BP575" s="111"/>
      <c r="BQ575" s="111"/>
      <c r="BR575" s="111"/>
      <c r="BS575" s="111"/>
      <c r="BT575" s="111"/>
      <c r="BU575" s="113"/>
      <c r="BV575" s="3"/>
      <c r="BW575" s="3"/>
      <c r="BX575" s="3"/>
      <c r="BY575" s="3"/>
      <c r="BZ575" s="3"/>
      <c r="CA575" s="3"/>
      <c r="CB575" s="3"/>
      <c r="CC575" s="3"/>
      <c r="CD575" s="3"/>
      <c r="CE575" s="3"/>
      <c r="CF575" s="3"/>
      <c r="CG575" s="3"/>
    </row>
    <row r="576" spans="1:85" ht="14.25" customHeight="1" x14ac:dyDescent="0.25">
      <c r="A576" s="2"/>
      <c r="B576" s="2"/>
      <c r="C576" s="2"/>
      <c r="D576" s="2"/>
      <c r="E576" s="2"/>
      <c r="F576" s="5"/>
      <c r="G576" s="2"/>
      <c r="H576" s="2"/>
      <c r="I576" s="2"/>
      <c r="J576" s="2"/>
      <c r="K576" s="2"/>
      <c r="L576" s="2"/>
      <c r="M576" s="3"/>
      <c r="N576" s="3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3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3"/>
      <c r="AW576" s="2"/>
      <c r="AX576" s="2"/>
      <c r="AY576" s="2"/>
      <c r="AZ576" s="2"/>
      <c r="BA576" s="67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111"/>
      <c r="BM576" s="121"/>
      <c r="BN576" s="111"/>
      <c r="BO576" s="111"/>
      <c r="BP576" s="111"/>
      <c r="BQ576" s="111"/>
      <c r="BR576" s="111"/>
      <c r="BS576" s="111"/>
      <c r="BT576" s="111"/>
      <c r="BU576" s="113"/>
      <c r="BV576" s="3"/>
      <c r="BW576" s="3"/>
      <c r="BX576" s="3"/>
      <c r="BY576" s="3"/>
      <c r="BZ576" s="3"/>
      <c r="CA576" s="3"/>
      <c r="CB576" s="3"/>
      <c r="CC576" s="3"/>
      <c r="CD576" s="3"/>
      <c r="CE576" s="3"/>
      <c r="CF576" s="3"/>
      <c r="CG576" s="3"/>
    </row>
    <row r="577" spans="1:85" ht="14.25" customHeight="1" x14ac:dyDescent="0.25">
      <c r="A577" s="2"/>
      <c r="B577" s="2"/>
      <c r="C577" s="2"/>
      <c r="D577" s="2"/>
      <c r="E577" s="2"/>
      <c r="F577" s="5"/>
      <c r="G577" s="2"/>
      <c r="H577" s="2"/>
      <c r="I577" s="2"/>
      <c r="J577" s="2"/>
      <c r="K577" s="2"/>
      <c r="L577" s="2"/>
      <c r="M577" s="3"/>
      <c r="N577" s="3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3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3"/>
      <c r="AW577" s="2"/>
      <c r="AX577" s="2"/>
      <c r="AY577" s="2"/>
      <c r="AZ577" s="2"/>
      <c r="BA577" s="67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111"/>
      <c r="BM577" s="121"/>
      <c r="BN577" s="111"/>
      <c r="BO577" s="111"/>
      <c r="BP577" s="111"/>
      <c r="BQ577" s="111"/>
      <c r="BR577" s="111"/>
      <c r="BS577" s="111"/>
      <c r="BT577" s="111"/>
      <c r="BU577" s="113"/>
      <c r="BV577" s="3"/>
      <c r="BW577" s="3"/>
      <c r="BX577" s="3"/>
      <c r="BY577" s="3"/>
      <c r="BZ577" s="3"/>
      <c r="CA577" s="3"/>
      <c r="CB577" s="3"/>
      <c r="CC577" s="3"/>
      <c r="CD577" s="3"/>
      <c r="CE577" s="3"/>
      <c r="CF577" s="3"/>
      <c r="CG577" s="3"/>
    </row>
    <row r="578" spans="1:85" ht="14.25" customHeight="1" x14ac:dyDescent="0.25">
      <c r="A578" s="2"/>
      <c r="B578" s="2"/>
      <c r="C578" s="2"/>
      <c r="D578" s="2"/>
      <c r="E578" s="2"/>
      <c r="F578" s="5"/>
      <c r="G578" s="2"/>
      <c r="H578" s="2"/>
      <c r="I578" s="2"/>
      <c r="J578" s="2"/>
      <c r="K578" s="2"/>
      <c r="L578" s="2"/>
      <c r="M578" s="3"/>
      <c r="N578" s="3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3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3"/>
      <c r="AW578" s="2"/>
      <c r="AX578" s="2"/>
      <c r="AY578" s="2"/>
      <c r="AZ578" s="2"/>
      <c r="BA578" s="67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111"/>
      <c r="BM578" s="121"/>
      <c r="BN578" s="111"/>
      <c r="BO578" s="111"/>
      <c r="BP578" s="111"/>
      <c r="BQ578" s="111"/>
      <c r="BR578" s="111"/>
      <c r="BS578" s="111"/>
      <c r="BT578" s="111"/>
      <c r="BU578" s="113"/>
      <c r="BV578" s="3"/>
      <c r="BW578" s="3"/>
      <c r="BX578" s="3"/>
      <c r="BY578" s="3"/>
      <c r="BZ578" s="3"/>
      <c r="CA578" s="3"/>
      <c r="CB578" s="3"/>
      <c r="CC578" s="3"/>
      <c r="CD578" s="3"/>
      <c r="CE578" s="3"/>
      <c r="CF578" s="3"/>
      <c r="CG578" s="3"/>
    </row>
    <row r="579" spans="1:85" ht="14.25" customHeight="1" x14ac:dyDescent="0.25">
      <c r="A579" s="2"/>
      <c r="B579" s="2"/>
      <c r="C579" s="2"/>
      <c r="D579" s="2"/>
      <c r="E579" s="2"/>
      <c r="F579" s="5"/>
      <c r="G579" s="2"/>
      <c r="H579" s="2"/>
      <c r="I579" s="2"/>
      <c r="J579" s="2"/>
      <c r="K579" s="2"/>
      <c r="L579" s="2"/>
      <c r="M579" s="3"/>
      <c r="N579" s="3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3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3"/>
      <c r="AW579" s="2"/>
      <c r="AX579" s="2"/>
      <c r="AY579" s="2"/>
      <c r="AZ579" s="2"/>
      <c r="BA579" s="67"/>
      <c r="BB579" s="2"/>
      <c r="BC579" s="2"/>
      <c r="BD579" s="2"/>
      <c r="BE579" s="2"/>
      <c r="BF579" s="2"/>
      <c r="BG579" s="2"/>
      <c r="BH579" s="2"/>
      <c r="BI579" s="2"/>
      <c r="BJ579" s="2"/>
      <c r="BK579" s="2"/>
      <c r="BL579" s="111"/>
      <c r="BM579" s="121"/>
      <c r="BN579" s="111"/>
      <c r="BO579" s="111"/>
      <c r="BP579" s="111"/>
      <c r="BQ579" s="111"/>
      <c r="BR579" s="111"/>
      <c r="BS579" s="111"/>
      <c r="BT579" s="111"/>
      <c r="BU579" s="113"/>
      <c r="BV579" s="3"/>
      <c r="BW579" s="3"/>
      <c r="BX579" s="3"/>
      <c r="BY579" s="3"/>
      <c r="BZ579" s="3"/>
      <c r="CA579" s="3"/>
      <c r="CB579" s="3"/>
      <c r="CC579" s="3"/>
      <c r="CD579" s="3"/>
      <c r="CE579" s="3"/>
      <c r="CF579" s="3"/>
      <c r="CG579" s="3"/>
    </row>
    <row r="580" spans="1:85" ht="14.25" customHeight="1" x14ac:dyDescent="0.25">
      <c r="A580" s="2"/>
      <c r="B580" s="2"/>
      <c r="C580" s="2"/>
      <c r="D580" s="2"/>
      <c r="E580" s="2"/>
      <c r="F580" s="5"/>
      <c r="G580" s="2"/>
      <c r="H580" s="2"/>
      <c r="I580" s="2"/>
      <c r="J580" s="2"/>
      <c r="K580" s="2"/>
      <c r="L580" s="2"/>
      <c r="M580" s="3"/>
      <c r="N580" s="3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3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3"/>
      <c r="AW580" s="2"/>
      <c r="AX580" s="2"/>
      <c r="AY580" s="2"/>
      <c r="AZ580" s="2"/>
      <c r="BA580" s="67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111"/>
      <c r="BM580" s="121"/>
      <c r="BN580" s="111"/>
      <c r="BO580" s="111"/>
      <c r="BP580" s="111"/>
      <c r="BQ580" s="111"/>
      <c r="BR580" s="111"/>
      <c r="BS580" s="111"/>
      <c r="BT580" s="111"/>
      <c r="BU580" s="113"/>
      <c r="BV580" s="3"/>
      <c r="BW580" s="3"/>
      <c r="BX580" s="3"/>
      <c r="BY580" s="3"/>
      <c r="BZ580" s="3"/>
      <c r="CA580" s="3"/>
      <c r="CB580" s="3"/>
      <c r="CC580" s="3"/>
      <c r="CD580" s="3"/>
      <c r="CE580" s="3"/>
      <c r="CF580" s="3"/>
      <c r="CG580" s="3"/>
    </row>
    <row r="581" spans="1:85" ht="14.25" customHeight="1" x14ac:dyDescent="0.25">
      <c r="A581" s="2"/>
      <c r="B581" s="2"/>
      <c r="C581" s="2"/>
      <c r="D581" s="2"/>
      <c r="E581" s="2"/>
      <c r="F581" s="5"/>
      <c r="G581" s="2"/>
      <c r="H581" s="2"/>
      <c r="I581" s="2"/>
      <c r="J581" s="2"/>
      <c r="K581" s="2"/>
      <c r="L581" s="2"/>
      <c r="M581" s="3"/>
      <c r="N581" s="3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3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3"/>
      <c r="AW581" s="2"/>
      <c r="AX581" s="2"/>
      <c r="AY581" s="2"/>
      <c r="AZ581" s="2"/>
      <c r="BA581" s="67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111"/>
      <c r="BM581" s="121"/>
      <c r="BN581" s="111"/>
      <c r="BO581" s="111"/>
      <c r="BP581" s="111"/>
      <c r="BQ581" s="111"/>
      <c r="BR581" s="111"/>
      <c r="BS581" s="111"/>
      <c r="BT581" s="111"/>
      <c r="BU581" s="113"/>
      <c r="BV581" s="3"/>
      <c r="BW581" s="3"/>
      <c r="BX581" s="3"/>
      <c r="BY581" s="3"/>
      <c r="BZ581" s="3"/>
      <c r="CA581" s="3"/>
      <c r="CB581" s="3"/>
      <c r="CC581" s="3"/>
      <c r="CD581" s="3"/>
      <c r="CE581" s="3"/>
      <c r="CF581" s="3"/>
      <c r="CG581" s="3"/>
    </row>
    <row r="582" spans="1:85" ht="14.25" customHeight="1" x14ac:dyDescent="0.25">
      <c r="A582" s="2"/>
      <c r="B582" s="2"/>
      <c r="C582" s="2"/>
      <c r="D582" s="2"/>
      <c r="E582" s="2"/>
      <c r="F582" s="5"/>
      <c r="G582" s="2"/>
      <c r="H582" s="2"/>
      <c r="I582" s="2"/>
      <c r="J582" s="2"/>
      <c r="K582" s="2"/>
      <c r="L582" s="2"/>
      <c r="M582" s="3"/>
      <c r="N582" s="3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3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3"/>
      <c r="AW582" s="2"/>
      <c r="AX582" s="2"/>
      <c r="AY582" s="2"/>
      <c r="AZ582" s="2"/>
      <c r="BA582" s="67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111"/>
      <c r="BM582" s="121"/>
      <c r="BN582" s="111"/>
      <c r="BO582" s="111"/>
      <c r="BP582" s="111"/>
      <c r="BQ582" s="111"/>
      <c r="BR582" s="111"/>
      <c r="BS582" s="111"/>
      <c r="BT582" s="111"/>
      <c r="BU582" s="113"/>
      <c r="BV582" s="3"/>
      <c r="BW582" s="3"/>
      <c r="BX582" s="3"/>
      <c r="BY582" s="3"/>
      <c r="BZ582" s="3"/>
      <c r="CA582" s="3"/>
      <c r="CB582" s="3"/>
      <c r="CC582" s="3"/>
      <c r="CD582" s="3"/>
      <c r="CE582" s="3"/>
      <c r="CF582" s="3"/>
      <c r="CG582" s="3"/>
    </row>
    <row r="583" spans="1:85" ht="14.25" customHeight="1" x14ac:dyDescent="0.25">
      <c r="A583" s="2"/>
      <c r="B583" s="2"/>
      <c r="C583" s="2"/>
      <c r="D583" s="2"/>
      <c r="E583" s="2"/>
      <c r="F583" s="5"/>
      <c r="G583" s="2"/>
      <c r="H583" s="2"/>
      <c r="I583" s="2"/>
      <c r="J583" s="2"/>
      <c r="K583" s="2"/>
      <c r="L583" s="2"/>
      <c r="M583" s="3"/>
      <c r="N583" s="3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3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3"/>
      <c r="AW583" s="2"/>
      <c r="AX583" s="2"/>
      <c r="AY583" s="2"/>
      <c r="AZ583" s="2"/>
      <c r="BA583" s="67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111"/>
      <c r="BM583" s="121"/>
      <c r="BN583" s="111"/>
      <c r="BO583" s="111"/>
      <c r="BP583" s="111"/>
      <c r="BQ583" s="111"/>
      <c r="BR583" s="111"/>
      <c r="BS583" s="111"/>
      <c r="BT583" s="111"/>
      <c r="BU583" s="113"/>
      <c r="BV583" s="3"/>
      <c r="BW583" s="3"/>
      <c r="BX583" s="3"/>
      <c r="BY583" s="3"/>
      <c r="BZ583" s="3"/>
      <c r="CA583" s="3"/>
      <c r="CB583" s="3"/>
      <c r="CC583" s="3"/>
      <c r="CD583" s="3"/>
      <c r="CE583" s="3"/>
      <c r="CF583" s="3"/>
      <c r="CG583" s="3"/>
    </row>
    <row r="584" spans="1:85" ht="14.25" customHeight="1" x14ac:dyDescent="0.25">
      <c r="A584" s="2"/>
      <c r="B584" s="2"/>
      <c r="C584" s="2"/>
      <c r="D584" s="2"/>
      <c r="E584" s="2"/>
      <c r="F584" s="5"/>
      <c r="G584" s="2"/>
      <c r="H584" s="2"/>
      <c r="I584" s="2"/>
      <c r="J584" s="2"/>
      <c r="K584" s="2"/>
      <c r="L584" s="2"/>
      <c r="M584" s="3"/>
      <c r="N584" s="3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3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3"/>
      <c r="AW584" s="2"/>
      <c r="AX584" s="2"/>
      <c r="AY584" s="2"/>
      <c r="AZ584" s="2"/>
      <c r="BA584" s="67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111"/>
      <c r="BM584" s="121"/>
      <c r="BN584" s="111"/>
      <c r="BO584" s="111"/>
      <c r="BP584" s="111"/>
      <c r="BQ584" s="111"/>
      <c r="BR584" s="111"/>
      <c r="BS584" s="111"/>
      <c r="BT584" s="111"/>
      <c r="BU584" s="113"/>
      <c r="BV584" s="3"/>
      <c r="BW584" s="3"/>
      <c r="BX584" s="3"/>
      <c r="BY584" s="3"/>
      <c r="BZ584" s="3"/>
      <c r="CA584" s="3"/>
      <c r="CB584" s="3"/>
      <c r="CC584" s="3"/>
      <c r="CD584" s="3"/>
      <c r="CE584" s="3"/>
      <c r="CF584" s="3"/>
      <c r="CG584" s="3"/>
    </row>
    <row r="585" spans="1:85" ht="14.25" customHeight="1" x14ac:dyDescent="0.25">
      <c r="A585" s="2"/>
      <c r="B585" s="2"/>
      <c r="C585" s="2"/>
      <c r="D585" s="2"/>
      <c r="E585" s="2"/>
      <c r="F585" s="5"/>
      <c r="G585" s="2"/>
      <c r="H585" s="2"/>
      <c r="I585" s="2"/>
      <c r="J585" s="2"/>
      <c r="K585" s="2"/>
      <c r="L585" s="2"/>
      <c r="M585" s="3"/>
      <c r="N585" s="3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3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3"/>
      <c r="AW585" s="2"/>
      <c r="AX585" s="2"/>
      <c r="AY585" s="2"/>
      <c r="AZ585" s="2"/>
      <c r="BA585" s="67"/>
      <c r="BB585" s="2"/>
      <c r="BC585" s="2"/>
      <c r="BD585" s="2"/>
      <c r="BE585" s="2"/>
      <c r="BF585" s="2"/>
      <c r="BG585" s="2"/>
      <c r="BH585" s="2"/>
      <c r="BI585" s="2"/>
      <c r="BJ585" s="2"/>
      <c r="BK585" s="2"/>
      <c r="BL585" s="111"/>
      <c r="BM585" s="121"/>
      <c r="BN585" s="111"/>
      <c r="BO585" s="111"/>
      <c r="BP585" s="111"/>
      <c r="BQ585" s="111"/>
      <c r="BR585" s="111"/>
      <c r="BS585" s="111"/>
      <c r="BT585" s="111"/>
      <c r="BU585" s="113"/>
      <c r="BV585" s="3"/>
      <c r="BW585" s="3"/>
      <c r="BX585" s="3"/>
      <c r="BY585" s="3"/>
      <c r="BZ585" s="3"/>
      <c r="CA585" s="3"/>
      <c r="CB585" s="3"/>
      <c r="CC585" s="3"/>
      <c r="CD585" s="3"/>
      <c r="CE585" s="3"/>
      <c r="CF585" s="3"/>
      <c r="CG585" s="3"/>
    </row>
    <row r="586" spans="1:85" ht="14.25" customHeight="1" x14ac:dyDescent="0.25">
      <c r="A586" s="2"/>
      <c r="B586" s="2"/>
      <c r="C586" s="2"/>
      <c r="D586" s="2"/>
      <c r="E586" s="2"/>
      <c r="F586" s="5"/>
      <c r="G586" s="2"/>
      <c r="H586" s="2"/>
      <c r="I586" s="2"/>
      <c r="J586" s="2"/>
      <c r="K586" s="2"/>
      <c r="L586" s="2"/>
      <c r="M586" s="3"/>
      <c r="N586" s="3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3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3"/>
      <c r="AW586" s="2"/>
      <c r="AX586" s="2"/>
      <c r="AY586" s="2"/>
      <c r="AZ586" s="2"/>
      <c r="BA586" s="67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111"/>
      <c r="BM586" s="121"/>
      <c r="BN586" s="111"/>
      <c r="BO586" s="111"/>
      <c r="BP586" s="111"/>
      <c r="BQ586" s="111"/>
      <c r="BR586" s="111"/>
      <c r="BS586" s="111"/>
      <c r="BT586" s="111"/>
      <c r="BU586" s="113"/>
      <c r="BV586" s="3"/>
      <c r="BW586" s="3"/>
      <c r="BX586" s="3"/>
      <c r="BY586" s="3"/>
      <c r="BZ586" s="3"/>
      <c r="CA586" s="3"/>
      <c r="CB586" s="3"/>
      <c r="CC586" s="3"/>
      <c r="CD586" s="3"/>
      <c r="CE586" s="3"/>
      <c r="CF586" s="3"/>
      <c r="CG586" s="3"/>
    </row>
    <row r="587" spans="1:85" ht="14.25" customHeight="1" x14ac:dyDescent="0.25">
      <c r="A587" s="2"/>
      <c r="B587" s="2"/>
      <c r="C587" s="2"/>
      <c r="D587" s="2"/>
      <c r="E587" s="2"/>
      <c r="F587" s="5"/>
      <c r="G587" s="2"/>
      <c r="H587" s="2"/>
      <c r="I587" s="2"/>
      <c r="J587" s="2"/>
      <c r="K587" s="2"/>
      <c r="L587" s="2"/>
      <c r="M587" s="3"/>
      <c r="N587" s="3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3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3"/>
      <c r="AW587" s="2"/>
      <c r="AX587" s="2"/>
      <c r="AY587" s="2"/>
      <c r="AZ587" s="2"/>
      <c r="BA587" s="67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111"/>
      <c r="BM587" s="121"/>
      <c r="BN587" s="111"/>
      <c r="BO587" s="111"/>
      <c r="BP587" s="111"/>
      <c r="BQ587" s="111"/>
      <c r="BR587" s="111"/>
      <c r="BS587" s="111"/>
      <c r="BT587" s="111"/>
      <c r="BU587" s="113"/>
      <c r="BV587" s="3"/>
      <c r="BW587" s="3"/>
      <c r="BX587" s="3"/>
      <c r="BY587" s="3"/>
      <c r="BZ587" s="3"/>
      <c r="CA587" s="3"/>
      <c r="CB587" s="3"/>
      <c r="CC587" s="3"/>
      <c r="CD587" s="3"/>
      <c r="CE587" s="3"/>
      <c r="CF587" s="3"/>
      <c r="CG587" s="3"/>
    </row>
    <row r="588" spans="1:85" ht="14.25" customHeight="1" x14ac:dyDescent="0.25">
      <c r="A588" s="2"/>
      <c r="B588" s="2"/>
      <c r="C588" s="2"/>
      <c r="D588" s="2"/>
      <c r="E588" s="2"/>
      <c r="F588" s="5"/>
      <c r="G588" s="2"/>
      <c r="H588" s="2"/>
      <c r="I588" s="2"/>
      <c r="J588" s="2"/>
      <c r="K588" s="2"/>
      <c r="L588" s="2"/>
      <c r="M588" s="3"/>
      <c r="N588" s="3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3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3"/>
      <c r="AW588" s="2"/>
      <c r="AX588" s="2"/>
      <c r="AY588" s="2"/>
      <c r="AZ588" s="2"/>
      <c r="BA588" s="67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111"/>
      <c r="BM588" s="121"/>
      <c r="BN588" s="111"/>
      <c r="BO588" s="111"/>
      <c r="BP588" s="111"/>
      <c r="BQ588" s="111"/>
      <c r="BR588" s="111"/>
      <c r="BS588" s="111"/>
      <c r="BT588" s="111"/>
      <c r="BU588" s="113"/>
      <c r="BV588" s="3"/>
      <c r="BW588" s="3"/>
      <c r="BX588" s="3"/>
      <c r="BY588" s="3"/>
      <c r="BZ588" s="3"/>
      <c r="CA588" s="3"/>
      <c r="CB588" s="3"/>
      <c r="CC588" s="3"/>
      <c r="CD588" s="3"/>
      <c r="CE588" s="3"/>
      <c r="CF588" s="3"/>
      <c r="CG588" s="3"/>
    </row>
    <row r="589" spans="1:85" ht="14.25" customHeight="1" x14ac:dyDescent="0.25">
      <c r="A589" s="2"/>
      <c r="B589" s="2"/>
      <c r="C589" s="2"/>
      <c r="D589" s="2"/>
      <c r="E589" s="2"/>
      <c r="F589" s="5"/>
      <c r="G589" s="2"/>
      <c r="H589" s="2"/>
      <c r="I589" s="2"/>
      <c r="J589" s="2"/>
      <c r="K589" s="2"/>
      <c r="L589" s="2"/>
      <c r="M589" s="3"/>
      <c r="N589" s="3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3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3"/>
      <c r="AW589" s="2"/>
      <c r="AX589" s="2"/>
      <c r="AY589" s="2"/>
      <c r="AZ589" s="2"/>
      <c r="BA589" s="67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111"/>
      <c r="BM589" s="121"/>
      <c r="BN589" s="111"/>
      <c r="BO589" s="111"/>
      <c r="BP589" s="111"/>
      <c r="BQ589" s="111"/>
      <c r="BR589" s="111"/>
      <c r="BS589" s="111"/>
      <c r="BT589" s="111"/>
      <c r="BU589" s="113"/>
      <c r="BV589" s="3"/>
      <c r="BW589" s="3"/>
      <c r="BX589" s="3"/>
      <c r="BY589" s="3"/>
      <c r="BZ589" s="3"/>
      <c r="CA589" s="3"/>
      <c r="CB589" s="3"/>
      <c r="CC589" s="3"/>
      <c r="CD589" s="3"/>
      <c r="CE589" s="3"/>
      <c r="CF589" s="3"/>
      <c r="CG589" s="3"/>
    </row>
    <row r="590" spans="1:85" ht="14.25" customHeight="1" x14ac:dyDescent="0.25">
      <c r="A590" s="2"/>
      <c r="B590" s="2"/>
      <c r="C590" s="2"/>
      <c r="D590" s="2"/>
      <c r="E590" s="2"/>
      <c r="F590" s="5"/>
      <c r="G590" s="2"/>
      <c r="H590" s="2"/>
      <c r="I590" s="2"/>
      <c r="J590" s="2"/>
      <c r="K590" s="2"/>
      <c r="L590" s="2"/>
      <c r="M590" s="3"/>
      <c r="N590" s="3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3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3"/>
      <c r="AW590" s="2"/>
      <c r="AX590" s="2"/>
      <c r="AY590" s="2"/>
      <c r="AZ590" s="2"/>
      <c r="BA590" s="67"/>
      <c r="BB590" s="2"/>
      <c r="BC590" s="2"/>
      <c r="BD590" s="2"/>
      <c r="BE590" s="2"/>
      <c r="BF590" s="2"/>
      <c r="BG590" s="2"/>
      <c r="BH590" s="2"/>
      <c r="BI590" s="2"/>
      <c r="BJ590" s="2"/>
      <c r="BK590" s="2"/>
      <c r="BL590" s="111"/>
      <c r="BM590" s="121"/>
      <c r="BN590" s="111"/>
      <c r="BO590" s="111"/>
      <c r="BP590" s="111"/>
      <c r="BQ590" s="111"/>
      <c r="BR590" s="111"/>
      <c r="BS590" s="111"/>
      <c r="BT590" s="111"/>
      <c r="BU590" s="113"/>
      <c r="BV590" s="3"/>
      <c r="BW590" s="3"/>
      <c r="BX590" s="3"/>
      <c r="BY590" s="3"/>
      <c r="BZ590" s="3"/>
      <c r="CA590" s="3"/>
      <c r="CB590" s="3"/>
      <c r="CC590" s="3"/>
      <c r="CD590" s="3"/>
      <c r="CE590" s="3"/>
      <c r="CF590" s="3"/>
      <c r="CG590" s="3"/>
    </row>
    <row r="591" spans="1:85" ht="14.25" customHeight="1" x14ac:dyDescent="0.25">
      <c r="A591" s="2"/>
      <c r="B591" s="2"/>
      <c r="C591" s="2"/>
      <c r="D591" s="2"/>
      <c r="E591" s="2"/>
      <c r="F591" s="5"/>
      <c r="G591" s="2"/>
      <c r="H591" s="2"/>
      <c r="I591" s="2"/>
      <c r="J591" s="2"/>
      <c r="K591" s="2"/>
      <c r="L591" s="2"/>
      <c r="M591" s="3"/>
      <c r="N591" s="3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3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3"/>
      <c r="AW591" s="2"/>
      <c r="AX591" s="2"/>
      <c r="AY591" s="2"/>
      <c r="AZ591" s="2"/>
      <c r="BA591" s="67"/>
      <c r="BB591" s="2"/>
      <c r="BC591" s="2"/>
      <c r="BD591" s="2"/>
      <c r="BE591" s="2"/>
      <c r="BF591" s="2"/>
      <c r="BG591" s="2"/>
      <c r="BH591" s="2"/>
      <c r="BI591" s="2"/>
      <c r="BJ591" s="2"/>
      <c r="BK591" s="2"/>
      <c r="BL591" s="111"/>
      <c r="BM591" s="121"/>
      <c r="BN591" s="111"/>
      <c r="BO591" s="111"/>
      <c r="BP591" s="111"/>
      <c r="BQ591" s="111"/>
      <c r="BR591" s="111"/>
      <c r="BS591" s="111"/>
      <c r="BT591" s="111"/>
      <c r="BU591" s="113"/>
      <c r="BV591" s="3"/>
      <c r="BW591" s="3"/>
      <c r="BX591" s="3"/>
      <c r="BY591" s="3"/>
      <c r="BZ591" s="3"/>
      <c r="CA591" s="3"/>
      <c r="CB591" s="3"/>
      <c r="CC591" s="3"/>
      <c r="CD591" s="3"/>
      <c r="CE591" s="3"/>
      <c r="CF591" s="3"/>
      <c r="CG591" s="3"/>
    </row>
    <row r="592" spans="1:85" ht="14.25" customHeight="1" x14ac:dyDescent="0.25">
      <c r="A592" s="2"/>
      <c r="B592" s="2"/>
      <c r="C592" s="2"/>
      <c r="D592" s="2"/>
      <c r="E592" s="2"/>
      <c r="F592" s="5"/>
      <c r="G592" s="2"/>
      <c r="H592" s="2"/>
      <c r="I592" s="2"/>
      <c r="J592" s="2"/>
      <c r="K592" s="2"/>
      <c r="L592" s="2"/>
      <c r="M592" s="3"/>
      <c r="N592" s="3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3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3"/>
      <c r="AW592" s="2"/>
      <c r="AX592" s="2"/>
      <c r="AY592" s="2"/>
      <c r="AZ592" s="2"/>
      <c r="BA592" s="67"/>
      <c r="BB592" s="2"/>
      <c r="BC592" s="2"/>
      <c r="BD592" s="2"/>
      <c r="BE592" s="2"/>
      <c r="BF592" s="2"/>
      <c r="BG592" s="2"/>
      <c r="BH592" s="2"/>
      <c r="BI592" s="2"/>
      <c r="BJ592" s="2"/>
      <c r="BK592" s="2"/>
      <c r="BL592" s="111"/>
      <c r="BM592" s="121"/>
      <c r="BN592" s="111"/>
      <c r="BO592" s="111"/>
      <c r="BP592" s="111"/>
      <c r="BQ592" s="111"/>
      <c r="BR592" s="111"/>
      <c r="BS592" s="111"/>
      <c r="BT592" s="111"/>
      <c r="BU592" s="113"/>
      <c r="BV592" s="3"/>
      <c r="BW592" s="3"/>
      <c r="BX592" s="3"/>
      <c r="BY592" s="3"/>
      <c r="BZ592" s="3"/>
      <c r="CA592" s="3"/>
      <c r="CB592" s="3"/>
      <c r="CC592" s="3"/>
      <c r="CD592" s="3"/>
      <c r="CE592" s="3"/>
      <c r="CF592" s="3"/>
      <c r="CG592" s="3"/>
    </row>
    <row r="593" spans="1:85" ht="14.25" customHeight="1" x14ac:dyDescent="0.25">
      <c r="A593" s="2"/>
      <c r="B593" s="2"/>
      <c r="C593" s="2"/>
      <c r="D593" s="2"/>
      <c r="E593" s="2"/>
      <c r="F593" s="5"/>
      <c r="G593" s="2"/>
      <c r="H593" s="2"/>
      <c r="I593" s="2"/>
      <c r="J593" s="2"/>
      <c r="K593" s="2"/>
      <c r="L593" s="2"/>
      <c r="M593" s="3"/>
      <c r="N593" s="3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3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3"/>
      <c r="AW593" s="2"/>
      <c r="AX593" s="2"/>
      <c r="AY593" s="2"/>
      <c r="AZ593" s="2"/>
      <c r="BA593" s="67"/>
      <c r="BB593" s="2"/>
      <c r="BC593" s="2"/>
      <c r="BD593" s="2"/>
      <c r="BE593" s="2"/>
      <c r="BF593" s="2"/>
      <c r="BG593" s="2"/>
      <c r="BH593" s="2"/>
      <c r="BI593" s="2"/>
      <c r="BJ593" s="2"/>
      <c r="BK593" s="2"/>
      <c r="BL593" s="111"/>
      <c r="BM593" s="121"/>
      <c r="BN593" s="111"/>
      <c r="BO593" s="111"/>
      <c r="BP593" s="111"/>
      <c r="BQ593" s="111"/>
      <c r="BR593" s="111"/>
      <c r="BS593" s="111"/>
      <c r="BT593" s="111"/>
      <c r="BU593" s="113"/>
      <c r="BV593" s="3"/>
      <c r="BW593" s="3"/>
      <c r="BX593" s="3"/>
      <c r="BY593" s="3"/>
      <c r="BZ593" s="3"/>
      <c r="CA593" s="3"/>
      <c r="CB593" s="3"/>
      <c r="CC593" s="3"/>
      <c r="CD593" s="3"/>
      <c r="CE593" s="3"/>
      <c r="CF593" s="3"/>
      <c r="CG593" s="3"/>
    </row>
    <row r="594" spans="1:85" ht="14.25" customHeight="1" x14ac:dyDescent="0.25">
      <c r="A594" s="2"/>
      <c r="B594" s="2"/>
      <c r="C594" s="2"/>
      <c r="D594" s="2"/>
      <c r="E594" s="2"/>
      <c r="F594" s="5"/>
      <c r="G594" s="2"/>
      <c r="H594" s="2"/>
      <c r="I594" s="2"/>
      <c r="J594" s="2"/>
      <c r="K594" s="2"/>
      <c r="L594" s="2"/>
      <c r="M594" s="3"/>
      <c r="N594" s="3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3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3"/>
      <c r="AW594" s="2"/>
      <c r="AX594" s="2"/>
      <c r="AY594" s="2"/>
      <c r="AZ594" s="2"/>
      <c r="BA594" s="67"/>
      <c r="BB594" s="2"/>
      <c r="BC594" s="2"/>
      <c r="BD594" s="2"/>
      <c r="BE594" s="2"/>
      <c r="BF594" s="2"/>
      <c r="BG594" s="2"/>
      <c r="BH594" s="2"/>
      <c r="BI594" s="2"/>
      <c r="BJ594" s="2"/>
      <c r="BK594" s="2"/>
      <c r="BL594" s="114"/>
      <c r="BM594" s="114"/>
      <c r="BN594" s="114"/>
      <c r="BO594" s="114"/>
      <c r="BP594" s="114"/>
      <c r="BQ594" s="114"/>
      <c r="BR594" s="114"/>
      <c r="BS594" s="114"/>
      <c r="BT594" s="111"/>
      <c r="BU594" s="113"/>
      <c r="BV594" s="3"/>
      <c r="BW594" s="3"/>
      <c r="BX594" s="3"/>
      <c r="BY594" s="3"/>
      <c r="BZ594" s="3"/>
      <c r="CA594" s="3"/>
      <c r="CB594" s="3"/>
      <c r="CC594" s="3"/>
      <c r="CD594" s="3"/>
      <c r="CE594" s="3"/>
      <c r="CF594" s="3"/>
      <c r="CG594" s="3"/>
    </row>
    <row r="595" spans="1:85" ht="14.25" customHeight="1" x14ac:dyDescent="0.25">
      <c r="A595" s="2"/>
      <c r="B595" s="2"/>
      <c r="C595" s="2"/>
      <c r="D595" s="2"/>
      <c r="E595" s="2"/>
      <c r="F595" s="5"/>
      <c r="G595" s="2"/>
      <c r="H595" s="2"/>
      <c r="I595" s="2"/>
      <c r="J595" s="2"/>
      <c r="K595" s="2"/>
      <c r="L595" s="2"/>
      <c r="M595" s="3"/>
      <c r="N595" s="3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3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3"/>
      <c r="AW595" s="2"/>
      <c r="AX595" s="2"/>
      <c r="AY595" s="2"/>
      <c r="AZ595" s="2"/>
      <c r="BA595" s="67"/>
      <c r="BB595" s="2"/>
      <c r="BC595" s="2"/>
      <c r="BD595" s="2"/>
      <c r="BE595" s="2"/>
      <c r="BF595" s="2"/>
      <c r="BG595" s="2"/>
      <c r="BH595" s="2"/>
      <c r="BI595" s="2"/>
      <c r="BJ595" s="2"/>
      <c r="BK595" s="2"/>
      <c r="BL595" s="114"/>
      <c r="BM595" s="114"/>
      <c r="BN595" s="114"/>
      <c r="BO595" s="114"/>
      <c r="BP595" s="114"/>
      <c r="BQ595" s="114"/>
      <c r="BR595" s="114"/>
      <c r="BS595" s="114"/>
      <c r="BT595" s="111"/>
      <c r="BU595" s="113"/>
      <c r="BV595" s="3"/>
      <c r="BW595" s="3"/>
      <c r="BX595" s="3"/>
      <c r="BY595" s="3"/>
      <c r="BZ595" s="3"/>
      <c r="CA595" s="3"/>
      <c r="CB595" s="3"/>
      <c r="CC595" s="3"/>
      <c r="CD595" s="3"/>
      <c r="CE595" s="3"/>
      <c r="CF595" s="3"/>
      <c r="CG595" s="3"/>
    </row>
    <row r="596" spans="1:85" ht="14.25" customHeight="1" x14ac:dyDescent="0.25">
      <c r="A596" s="2"/>
      <c r="B596" s="2"/>
      <c r="C596" s="2"/>
      <c r="D596" s="2"/>
      <c r="E596" s="2"/>
      <c r="F596" s="5"/>
      <c r="G596" s="2"/>
      <c r="H596" s="2"/>
      <c r="I596" s="2"/>
      <c r="J596" s="2"/>
      <c r="K596" s="2"/>
      <c r="L596" s="2"/>
      <c r="M596" s="3"/>
      <c r="N596" s="3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3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3"/>
      <c r="AW596" s="2"/>
      <c r="AX596" s="2"/>
      <c r="AY596" s="2"/>
      <c r="AZ596" s="2"/>
      <c r="BA596" s="67"/>
      <c r="BB596" s="2"/>
      <c r="BC596" s="2"/>
      <c r="BD596" s="2"/>
      <c r="BE596" s="2"/>
      <c r="BF596" s="2"/>
      <c r="BG596" s="2"/>
      <c r="BH596" s="2"/>
      <c r="BI596" s="2"/>
      <c r="BJ596" s="2"/>
      <c r="BK596" s="2"/>
      <c r="BL596" s="114"/>
      <c r="BM596" s="114"/>
      <c r="BN596" s="114"/>
      <c r="BO596" s="114"/>
      <c r="BP596" s="114"/>
      <c r="BQ596" s="114"/>
      <c r="BR596" s="114"/>
      <c r="BS596" s="114"/>
      <c r="BT596" s="111"/>
      <c r="BU596" s="113"/>
      <c r="BV596" s="3"/>
      <c r="BW596" s="3"/>
      <c r="BX596" s="3"/>
      <c r="BY596" s="3"/>
      <c r="BZ596" s="3"/>
      <c r="CA596" s="3"/>
      <c r="CB596" s="3"/>
      <c r="CC596" s="3"/>
      <c r="CD596" s="3"/>
      <c r="CE596" s="3"/>
      <c r="CF596" s="3"/>
      <c r="CG596" s="3"/>
    </row>
    <row r="597" spans="1:85" ht="14.25" customHeight="1" x14ac:dyDescent="0.25">
      <c r="A597" s="2"/>
      <c r="B597" s="2"/>
      <c r="C597" s="2"/>
      <c r="D597" s="2"/>
      <c r="E597" s="2"/>
      <c r="F597" s="5"/>
      <c r="G597" s="2"/>
      <c r="H597" s="2"/>
      <c r="I597" s="2"/>
      <c r="J597" s="2"/>
      <c r="K597" s="2"/>
      <c r="L597" s="2"/>
      <c r="M597" s="3"/>
      <c r="N597" s="3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3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3"/>
      <c r="AW597" s="2"/>
      <c r="AX597" s="2"/>
      <c r="AY597" s="2"/>
      <c r="AZ597" s="2"/>
      <c r="BA597" s="67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114"/>
      <c r="BM597" s="114"/>
      <c r="BN597" s="114"/>
      <c r="BO597" s="114"/>
      <c r="BP597" s="114"/>
      <c r="BQ597" s="114"/>
      <c r="BR597" s="114"/>
      <c r="BS597" s="114"/>
      <c r="BT597" s="111"/>
      <c r="BU597" s="113"/>
      <c r="BV597" s="3"/>
      <c r="BW597" s="3"/>
      <c r="BX597" s="3"/>
      <c r="BY597" s="3"/>
      <c r="BZ597" s="3"/>
      <c r="CA597" s="3"/>
      <c r="CB597" s="3"/>
      <c r="CC597" s="3"/>
      <c r="CD597" s="3"/>
      <c r="CE597" s="3"/>
      <c r="CF597" s="3"/>
      <c r="CG597" s="3"/>
    </row>
    <row r="598" spans="1:85" ht="14.25" customHeight="1" x14ac:dyDescent="0.25">
      <c r="A598" s="2"/>
      <c r="B598" s="2"/>
      <c r="C598" s="2"/>
      <c r="D598" s="2"/>
      <c r="E598" s="2"/>
      <c r="F598" s="5"/>
      <c r="G598" s="2"/>
      <c r="H598" s="2"/>
      <c r="I598" s="2"/>
      <c r="J598" s="2"/>
      <c r="K598" s="2"/>
      <c r="L598" s="2"/>
      <c r="M598" s="3"/>
      <c r="N598" s="3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3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3"/>
      <c r="AW598" s="2"/>
      <c r="AX598" s="2"/>
      <c r="AY598" s="2"/>
      <c r="AZ598" s="2"/>
      <c r="BA598" s="67"/>
      <c r="BB598" s="2"/>
      <c r="BC598" s="2"/>
      <c r="BD598" s="2"/>
      <c r="BE598" s="2"/>
      <c r="BF598" s="2"/>
      <c r="BG598" s="2"/>
      <c r="BH598" s="2"/>
      <c r="BI598" s="2"/>
      <c r="BJ598" s="2"/>
      <c r="BK598" s="2"/>
      <c r="BL598" s="114"/>
      <c r="BM598" s="114"/>
      <c r="BN598" s="114"/>
      <c r="BO598" s="114"/>
      <c r="BP598" s="114"/>
      <c r="BQ598" s="114"/>
      <c r="BR598" s="114"/>
      <c r="BS598" s="114"/>
      <c r="BT598" s="111"/>
      <c r="BU598" s="113"/>
      <c r="BV598" s="3"/>
      <c r="BW598" s="3"/>
      <c r="BX598" s="3"/>
      <c r="BY598" s="3"/>
      <c r="BZ598" s="3"/>
      <c r="CA598" s="3"/>
      <c r="CB598" s="3"/>
      <c r="CC598" s="3"/>
      <c r="CD598" s="3"/>
      <c r="CE598" s="3"/>
      <c r="CF598" s="3"/>
      <c r="CG598" s="3"/>
    </row>
    <row r="599" spans="1:85" ht="14.25" customHeight="1" x14ac:dyDescent="0.25">
      <c r="A599" s="2"/>
      <c r="B599" s="2"/>
      <c r="C599" s="2"/>
      <c r="D599" s="2"/>
      <c r="E599" s="2"/>
      <c r="F599" s="5"/>
      <c r="G599" s="2"/>
      <c r="H599" s="2"/>
      <c r="I599" s="2"/>
      <c r="J599" s="2"/>
      <c r="K599" s="2"/>
      <c r="L599" s="2"/>
      <c r="M599" s="3"/>
      <c r="N599" s="3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3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3"/>
      <c r="AW599" s="2"/>
      <c r="AX599" s="2"/>
      <c r="AY599" s="2"/>
      <c r="AZ599" s="2"/>
      <c r="BA599" s="67"/>
      <c r="BB599" s="2"/>
      <c r="BC599" s="2"/>
      <c r="BD599" s="2"/>
      <c r="BE599" s="2"/>
      <c r="BF599" s="2"/>
      <c r="BG599" s="2"/>
      <c r="BH599" s="2"/>
      <c r="BI599" s="2"/>
      <c r="BJ599" s="2"/>
      <c r="BK599" s="2"/>
      <c r="BL599" s="114"/>
      <c r="BM599" s="114"/>
      <c r="BN599" s="114"/>
      <c r="BO599" s="114"/>
      <c r="BP599" s="114"/>
      <c r="BQ599" s="114"/>
      <c r="BR599" s="114"/>
      <c r="BS599" s="114"/>
      <c r="BT599" s="111"/>
      <c r="BU599" s="113"/>
      <c r="BV599" s="3"/>
      <c r="BW599" s="3"/>
      <c r="BX599" s="3"/>
      <c r="BY599" s="3"/>
      <c r="BZ599" s="3"/>
      <c r="CA599" s="3"/>
      <c r="CB599" s="3"/>
      <c r="CC599" s="3"/>
      <c r="CD599" s="3"/>
      <c r="CE599" s="3"/>
      <c r="CF599" s="3"/>
      <c r="CG599" s="3"/>
    </row>
    <row r="600" spans="1:85" ht="14.25" customHeight="1" x14ac:dyDescent="0.25">
      <c r="A600" s="2"/>
      <c r="B600" s="2"/>
      <c r="C600" s="2"/>
      <c r="D600" s="2"/>
      <c r="E600" s="2"/>
      <c r="F600" s="5"/>
      <c r="G600" s="2"/>
      <c r="H600" s="2"/>
      <c r="I600" s="2"/>
      <c r="J600" s="2"/>
      <c r="K600" s="2"/>
      <c r="L600" s="2"/>
      <c r="M600" s="3"/>
      <c r="N600" s="3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3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3"/>
      <c r="AW600" s="2"/>
      <c r="AX600" s="2"/>
      <c r="AY600" s="2"/>
      <c r="AZ600" s="2"/>
      <c r="BA600" s="67"/>
      <c r="BB600" s="2"/>
      <c r="BC600" s="2"/>
      <c r="BD600" s="2"/>
      <c r="BE600" s="2"/>
      <c r="BF600" s="2"/>
      <c r="BG600" s="2"/>
      <c r="BH600" s="2"/>
      <c r="BI600" s="2"/>
      <c r="BJ600" s="2"/>
      <c r="BK600" s="2"/>
      <c r="BL600" s="114"/>
      <c r="BM600" s="114"/>
      <c r="BN600" s="114"/>
      <c r="BO600" s="114"/>
      <c r="BP600" s="114"/>
      <c r="BQ600" s="114"/>
      <c r="BR600" s="114"/>
      <c r="BS600" s="114"/>
      <c r="BT600" s="111"/>
      <c r="BU600" s="113"/>
      <c r="BV600" s="3"/>
      <c r="BW600" s="3"/>
      <c r="BX600" s="3"/>
      <c r="BY600" s="3"/>
      <c r="BZ600" s="3"/>
      <c r="CA600" s="3"/>
      <c r="CB600" s="3"/>
      <c r="CC600" s="3"/>
      <c r="CD600" s="3"/>
      <c r="CE600" s="3"/>
      <c r="CF600" s="3"/>
      <c r="CG600" s="3"/>
    </row>
    <row r="601" spans="1:85" ht="14.25" customHeight="1" x14ac:dyDescent="0.25">
      <c r="A601" s="2"/>
      <c r="B601" s="2"/>
      <c r="C601" s="2"/>
      <c r="D601" s="2"/>
      <c r="E601" s="2"/>
      <c r="F601" s="5"/>
      <c r="G601" s="2"/>
      <c r="H601" s="2"/>
      <c r="I601" s="2"/>
      <c r="J601" s="2"/>
      <c r="K601" s="2"/>
      <c r="L601" s="2"/>
      <c r="M601" s="3"/>
      <c r="N601" s="3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3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3"/>
      <c r="AW601" s="2"/>
      <c r="AX601" s="2"/>
      <c r="AY601" s="2"/>
      <c r="AZ601" s="2"/>
      <c r="BA601" s="67"/>
      <c r="BB601" s="2"/>
      <c r="BC601" s="2"/>
      <c r="BD601" s="2"/>
      <c r="BE601" s="2"/>
      <c r="BF601" s="2"/>
      <c r="BG601" s="2"/>
      <c r="BH601" s="2"/>
      <c r="BI601" s="2"/>
      <c r="BJ601" s="2"/>
      <c r="BK601" s="2"/>
      <c r="BL601" s="114"/>
      <c r="BM601" s="114"/>
      <c r="BN601" s="114"/>
      <c r="BO601" s="114"/>
      <c r="BP601" s="114"/>
      <c r="BQ601" s="114"/>
      <c r="BR601" s="114"/>
      <c r="BS601" s="114"/>
      <c r="BT601" s="111"/>
      <c r="BU601" s="113"/>
      <c r="BV601" s="3"/>
      <c r="BW601" s="3"/>
      <c r="BX601" s="3"/>
      <c r="BY601" s="3"/>
      <c r="BZ601" s="3"/>
      <c r="CA601" s="3"/>
      <c r="CB601" s="3"/>
      <c r="CC601" s="3"/>
      <c r="CD601" s="3"/>
      <c r="CE601" s="3"/>
      <c r="CF601" s="3"/>
      <c r="CG601" s="3"/>
    </row>
    <row r="602" spans="1:85" ht="14.25" customHeight="1" x14ac:dyDescent="0.25">
      <c r="A602" s="2"/>
      <c r="B602" s="2"/>
      <c r="C602" s="2"/>
      <c r="D602" s="2"/>
      <c r="E602" s="2"/>
      <c r="F602" s="5"/>
      <c r="G602" s="2"/>
      <c r="H602" s="2"/>
      <c r="I602" s="2"/>
      <c r="J602" s="2"/>
      <c r="K602" s="2"/>
      <c r="L602" s="2"/>
      <c r="M602" s="3"/>
      <c r="N602" s="3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3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3"/>
      <c r="AW602" s="2"/>
      <c r="AX602" s="2"/>
      <c r="AY602" s="2"/>
      <c r="AZ602" s="2"/>
      <c r="BA602" s="67"/>
      <c r="BB602" s="2"/>
      <c r="BC602" s="2"/>
      <c r="BD602" s="2"/>
      <c r="BE602" s="2"/>
      <c r="BF602" s="2"/>
      <c r="BG602" s="2"/>
      <c r="BH602" s="2"/>
      <c r="BI602" s="2"/>
      <c r="BJ602" s="2"/>
      <c r="BK602" s="2"/>
      <c r="BL602" s="114"/>
      <c r="BM602" s="114"/>
      <c r="BN602" s="114"/>
      <c r="BO602" s="114"/>
      <c r="BP602" s="114"/>
      <c r="BQ602" s="114"/>
      <c r="BR602" s="114"/>
      <c r="BS602" s="114"/>
      <c r="BT602" s="111"/>
      <c r="BU602" s="113"/>
      <c r="BV602" s="3"/>
      <c r="BW602" s="3"/>
      <c r="BX602" s="3"/>
      <c r="BY602" s="3"/>
      <c r="BZ602" s="3"/>
      <c r="CA602" s="3"/>
      <c r="CB602" s="3"/>
      <c r="CC602" s="3"/>
      <c r="CD602" s="3"/>
      <c r="CE602" s="3"/>
      <c r="CF602" s="3"/>
      <c r="CG602" s="3"/>
    </row>
    <row r="603" spans="1:85" ht="14.25" customHeight="1" x14ac:dyDescent="0.25">
      <c r="A603" s="2"/>
      <c r="B603" s="2"/>
      <c r="C603" s="2"/>
      <c r="D603" s="2"/>
      <c r="E603" s="2"/>
      <c r="F603" s="5"/>
      <c r="G603" s="2"/>
      <c r="H603" s="2"/>
      <c r="I603" s="2"/>
      <c r="J603" s="2"/>
      <c r="K603" s="2"/>
      <c r="L603" s="2"/>
      <c r="M603" s="3"/>
      <c r="N603" s="3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3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3"/>
      <c r="AW603" s="2"/>
      <c r="AX603" s="2"/>
      <c r="AY603" s="2"/>
      <c r="AZ603" s="2"/>
      <c r="BA603" s="67"/>
      <c r="BB603" s="2"/>
      <c r="BC603" s="2"/>
      <c r="BD603" s="2"/>
      <c r="BE603" s="2"/>
      <c r="BF603" s="2"/>
      <c r="BG603" s="2"/>
      <c r="BH603" s="2"/>
      <c r="BI603" s="2"/>
      <c r="BJ603" s="2"/>
      <c r="BK603" s="2"/>
      <c r="BL603" s="114"/>
      <c r="BM603" s="114"/>
      <c r="BN603" s="114"/>
      <c r="BO603" s="114"/>
      <c r="BP603" s="114"/>
      <c r="BQ603" s="114"/>
      <c r="BR603" s="114"/>
      <c r="BS603" s="114"/>
      <c r="BT603" s="111"/>
      <c r="BU603" s="113"/>
      <c r="BV603" s="3"/>
      <c r="BW603" s="3"/>
      <c r="BX603" s="3"/>
      <c r="BY603" s="3"/>
      <c r="BZ603" s="3"/>
      <c r="CA603" s="3"/>
      <c r="CB603" s="3"/>
      <c r="CC603" s="3"/>
      <c r="CD603" s="3"/>
      <c r="CE603" s="3"/>
      <c r="CF603" s="3"/>
      <c r="CG603" s="3"/>
    </row>
    <row r="604" spans="1:85" ht="14.25" customHeight="1" x14ac:dyDescent="0.25">
      <c r="A604" s="2"/>
      <c r="B604" s="2"/>
      <c r="C604" s="2"/>
      <c r="D604" s="2"/>
      <c r="E604" s="2"/>
      <c r="F604" s="5"/>
      <c r="G604" s="2"/>
      <c r="H604" s="2"/>
      <c r="I604" s="2"/>
      <c r="J604" s="2"/>
      <c r="K604" s="2"/>
      <c r="L604" s="2"/>
      <c r="M604" s="3"/>
      <c r="N604" s="3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3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3"/>
      <c r="AW604" s="2"/>
      <c r="AX604" s="2"/>
      <c r="AY604" s="2"/>
      <c r="AZ604" s="2"/>
      <c r="BA604" s="67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114"/>
      <c r="BM604" s="114"/>
      <c r="BN604" s="114"/>
      <c r="BO604" s="114"/>
      <c r="BP604" s="114"/>
      <c r="BQ604" s="114"/>
      <c r="BR604" s="114"/>
      <c r="BS604" s="114"/>
      <c r="BT604" s="111"/>
      <c r="BU604" s="113"/>
      <c r="BV604" s="3"/>
      <c r="BW604" s="3"/>
      <c r="BX604" s="3"/>
      <c r="BY604" s="3"/>
      <c r="BZ604" s="3"/>
      <c r="CA604" s="3"/>
      <c r="CB604" s="3"/>
      <c r="CC604" s="3"/>
      <c r="CD604" s="3"/>
      <c r="CE604" s="3"/>
      <c r="CF604" s="3"/>
      <c r="CG604" s="3"/>
    </row>
    <row r="605" spans="1:85" ht="14.25" customHeight="1" x14ac:dyDescent="0.25">
      <c r="A605" s="2"/>
      <c r="B605" s="2"/>
      <c r="C605" s="2"/>
      <c r="D605" s="2"/>
      <c r="E605" s="2"/>
      <c r="F605" s="5"/>
      <c r="G605" s="2"/>
      <c r="H605" s="2"/>
      <c r="I605" s="2"/>
      <c r="J605" s="2"/>
      <c r="K605" s="2"/>
      <c r="L605" s="2"/>
      <c r="M605" s="3"/>
      <c r="N605" s="3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3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3"/>
      <c r="AW605" s="2"/>
      <c r="AX605" s="2"/>
      <c r="AY605" s="2"/>
      <c r="AZ605" s="2"/>
      <c r="BA605" s="67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114"/>
      <c r="BM605" s="114"/>
      <c r="BN605" s="114"/>
      <c r="BO605" s="114"/>
      <c r="BP605" s="114"/>
      <c r="BQ605" s="114"/>
      <c r="BR605" s="114"/>
      <c r="BS605" s="114"/>
      <c r="BT605" s="111"/>
      <c r="BU605" s="113"/>
      <c r="BV605" s="3"/>
      <c r="BW605" s="3"/>
      <c r="BX605" s="3"/>
      <c r="BY605" s="3"/>
      <c r="BZ605" s="3"/>
      <c r="CA605" s="3"/>
      <c r="CB605" s="3"/>
      <c r="CC605" s="3"/>
      <c r="CD605" s="3"/>
      <c r="CE605" s="3"/>
      <c r="CF605" s="3"/>
      <c r="CG605" s="3"/>
    </row>
    <row r="606" spans="1:85" ht="14.25" customHeight="1" x14ac:dyDescent="0.25">
      <c r="A606" s="2"/>
      <c r="B606" s="2"/>
      <c r="C606" s="2"/>
      <c r="D606" s="2"/>
      <c r="E606" s="2"/>
      <c r="F606" s="5"/>
      <c r="G606" s="2"/>
      <c r="H606" s="2"/>
      <c r="I606" s="2"/>
      <c r="J606" s="2"/>
      <c r="K606" s="2"/>
      <c r="L606" s="2"/>
      <c r="M606" s="3"/>
      <c r="N606" s="3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3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3"/>
      <c r="AW606" s="2"/>
      <c r="AX606" s="2"/>
      <c r="AY606" s="2"/>
      <c r="AZ606" s="2"/>
      <c r="BA606" s="67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114"/>
      <c r="BM606" s="114"/>
      <c r="BN606" s="114"/>
      <c r="BO606" s="114"/>
      <c r="BP606" s="114"/>
      <c r="BQ606" s="114"/>
      <c r="BR606" s="114"/>
      <c r="BS606" s="114"/>
      <c r="BT606" s="111"/>
      <c r="BU606" s="113"/>
      <c r="BV606" s="3"/>
      <c r="BW606" s="3"/>
      <c r="BX606" s="3"/>
      <c r="BY606" s="3"/>
      <c r="BZ606" s="3"/>
      <c r="CA606" s="3"/>
      <c r="CB606" s="3"/>
      <c r="CC606" s="3"/>
      <c r="CD606" s="3"/>
      <c r="CE606" s="3"/>
      <c r="CF606" s="3"/>
      <c r="CG606" s="3"/>
    </row>
    <row r="607" spans="1:85" ht="14.25" customHeight="1" x14ac:dyDescent="0.25">
      <c r="A607" s="2"/>
      <c r="B607" s="2"/>
      <c r="C607" s="2"/>
      <c r="D607" s="2"/>
      <c r="E607" s="2"/>
      <c r="F607" s="5"/>
      <c r="G607" s="2"/>
      <c r="H607" s="2"/>
      <c r="I607" s="2"/>
      <c r="J607" s="2"/>
      <c r="K607" s="2"/>
      <c r="L607" s="2"/>
      <c r="M607" s="3"/>
      <c r="N607" s="3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3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3"/>
      <c r="AW607" s="2"/>
      <c r="AX607" s="2"/>
      <c r="AY607" s="2"/>
      <c r="AZ607" s="2"/>
      <c r="BA607" s="67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114"/>
      <c r="BM607" s="114"/>
      <c r="BN607" s="114"/>
      <c r="BO607" s="114"/>
      <c r="BP607" s="114"/>
      <c r="BQ607" s="114"/>
      <c r="BR607" s="114"/>
      <c r="BS607" s="114"/>
      <c r="BT607" s="111"/>
      <c r="BU607" s="113"/>
      <c r="BV607" s="3"/>
      <c r="BW607" s="3"/>
      <c r="BX607" s="3"/>
      <c r="BY607" s="3"/>
      <c r="BZ607" s="3"/>
      <c r="CA607" s="3"/>
      <c r="CB607" s="3"/>
      <c r="CC607" s="3"/>
      <c r="CD607" s="3"/>
      <c r="CE607" s="3"/>
      <c r="CF607" s="3"/>
      <c r="CG607" s="3"/>
    </row>
    <row r="608" spans="1:85" ht="14.25" customHeight="1" x14ac:dyDescent="0.25">
      <c r="A608" s="2"/>
      <c r="B608" s="2"/>
      <c r="C608" s="2"/>
      <c r="D608" s="2"/>
      <c r="E608" s="2"/>
      <c r="F608" s="5"/>
      <c r="G608" s="2"/>
      <c r="H608" s="2"/>
      <c r="I608" s="2"/>
      <c r="J608" s="2"/>
      <c r="K608" s="2"/>
      <c r="L608" s="2"/>
      <c r="M608" s="3"/>
      <c r="N608" s="3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3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3"/>
      <c r="AW608" s="2"/>
      <c r="AX608" s="2"/>
      <c r="AY608" s="2"/>
      <c r="AZ608" s="2"/>
      <c r="BA608" s="67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114"/>
      <c r="BM608" s="114"/>
      <c r="BN608" s="114"/>
      <c r="BO608" s="114"/>
      <c r="BP608" s="114"/>
      <c r="BQ608" s="114"/>
      <c r="BR608" s="114"/>
      <c r="BS608" s="114"/>
      <c r="BT608" s="111"/>
      <c r="BU608" s="113"/>
      <c r="BV608" s="3"/>
      <c r="BW608" s="3"/>
      <c r="BX608" s="3"/>
      <c r="BY608" s="3"/>
      <c r="BZ608" s="3"/>
      <c r="CA608" s="3"/>
      <c r="CB608" s="3"/>
      <c r="CC608" s="3"/>
      <c r="CD608" s="3"/>
      <c r="CE608" s="3"/>
      <c r="CF608" s="3"/>
      <c r="CG608" s="3"/>
    </row>
    <row r="609" spans="1:85" ht="14.25" customHeight="1" x14ac:dyDescent="0.25">
      <c r="A609" s="2"/>
      <c r="B609" s="2"/>
      <c r="C609" s="2"/>
      <c r="D609" s="2"/>
      <c r="E609" s="2"/>
      <c r="F609" s="5"/>
      <c r="G609" s="2"/>
      <c r="H609" s="2"/>
      <c r="I609" s="2"/>
      <c r="J609" s="2"/>
      <c r="K609" s="2"/>
      <c r="L609" s="2"/>
      <c r="M609" s="3"/>
      <c r="N609" s="3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3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3"/>
      <c r="AW609" s="2"/>
      <c r="AX609" s="2"/>
      <c r="AY609" s="2"/>
      <c r="AZ609" s="2"/>
      <c r="BA609" s="67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114"/>
      <c r="BM609" s="114"/>
      <c r="BN609" s="114"/>
      <c r="BO609" s="114"/>
      <c r="BP609" s="114"/>
      <c r="BQ609" s="114"/>
      <c r="BR609" s="114"/>
      <c r="BS609" s="114"/>
      <c r="BT609" s="111"/>
      <c r="BU609" s="113"/>
      <c r="BV609" s="3"/>
      <c r="BW609" s="3"/>
      <c r="BX609" s="3"/>
      <c r="BY609" s="3"/>
      <c r="BZ609" s="3"/>
      <c r="CA609" s="3"/>
      <c r="CB609" s="3"/>
      <c r="CC609" s="3"/>
      <c r="CD609" s="3"/>
      <c r="CE609" s="3"/>
      <c r="CF609" s="3"/>
      <c r="CG609" s="3"/>
    </row>
    <row r="610" spans="1:85" ht="14.25" customHeight="1" x14ac:dyDescent="0.25">
      <c r="A610" s="2"/>
      <c r="B610" s="2"/>
      <c r="C610" s="2"/>
      <c r="D610" s="2"/>
      <c r="E610" s="2"/>
      <c r="F610" s="5"/>
      <c r="G610" s="2"/>
      <c r="H610" s="2"/>
      <c r="I610" s="2"/>
      <c r="J610" s="2"/>
      <c r="K610" s="2"/>
      <c r="L610" s="2"/>
      <c r="M610" s="3"/>
      <c r="N610" s="3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3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3"/>
      <c r="AW610" s="2"/>
      <c r="AX610" s="2"/>
      <c r="AY610" s="2"/>
      <c r="AZ610" s="2"/>
      <c r="BA610" s="67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114"/>
      <c r="BM610" s="114"/>
      <c r="BN610" s="114"/>
      <c r="BO610" s="114"/>
      <c r="BP610" s="114"/>
      <c r="BQ610" s="114"/>
      <c r="BR610" s="114"/>
      <c r="BS610" s="114"/>
      <c r="BT610" s="111"/>
      <c r="BU610" s="113"/>
      <c r="BV610" s="3"/>
      <c r="BW610" s="3"/>
      <c r="BX610" s="3"/>
      <c r="BY610" s="3"/>
      <c r="BZ610" s="3"/>
      <c r="CA610" s="3"/>
      <c r="CB610" s="3"/>
      <c r="CC610" s="3"/>
      <c r="CD610" s="3"/>
      <c r="CE610" s="3"/>
      <c r="CF610" s="3"/>
      <c r="CG610" s="3"/>
    </row>
    <row r="611" spans="1:85" ht="14.25" customHeight="1" x14ac:dyDescent="0.25">
      <c r="A611" s="2"/>
      <c r="B611" s="2"/>
      <c r="C611" s="2"/>
      <c r="D611" s="2"/>
      <c r="E611" s="2"/>
      <c r="F611" s="5"/>
      <c r="G611" s="2"/>
      <c r="H611" s="2"/>
      <c r="I611" s="2"/>
      <c r="J611" s="2"/>
      <c r="K611" s="2"/>
      <c r="L611" s="2"/>
      <c r="M611" s="3"/>
      <c r="N611" s="3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3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3"/>
      <c r="AW611" s="2"/>
      <c r="AX611" s="2"/>
      <c r="AY611" s="2"/>
      <c r="AZ611" s="2"/>
      <c r="BA611" s="67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114"/>
      <c r="BM611" s="114"/>
      <c r="BN611" s="114"/>
      <c r="BO611" s="114"/>
      <c r="BP611" s="114"/>
      <c r="BQ611" s="114"/>
      <c r="BR611" s="114"/>
      <c r="BS611" s="114"/>
      <c r="BT611" s="111"/>
      <c r="BU611" s="113"/>
      <c r="BV611" s="3"/>
      <c r="BW611" s="3"/>
      <c r="BX611" s="3"/>
      <c r="BY611" s="3"/>
      <c r="BZ611" s="3"/>
      <c r="CA611" s="3"/>
      <c r="CB611" s="3"/>
      <c r="CC611" s="3"/>
      <c r="CD611" s="3"/>
      <c r="CE611" s="3"/>
      <c r="CF611" s="3"/>
      <c r="CG611" s="3"/>
    </row>
    <row r="612" spans="1:85" ht="14.25" customHeight="1" x14ac:dyDescent="0.25">
      <c r="A612" s="2"/>
      <c r="B612" s="2"/>
      <c r="C612" s="2"/>
      <c r="D612" s="2"/>
      <c r="E612" s="2"/>
      <c r="F612" s="5"/>
      <c r="G612" s="2"/>
      <c r="H612" s="2"/>
      <c r="I612" s="2"/>
      <c r="J612" s="2"/>
      <c r="K612" s="2"/>
      <c r="L612" s="2"/>
      <c r="M612" s="3"/>
      <c r="N612" s="3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3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3"/>
      <c r="AW612" s="2"/>
      <c r="AX612" s="2"/>
      <c r="AY612" s="2"/>
      <c r="AZ612" s="2"/>
      <c r="BA612" s="67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114"/>
      <c r="BM612" s="114"/>
      <c r="BN612" s="114"/>
      <c r="BO612" s="114"/>
      <c r="BP612" s="114"/>
      <c r="BQ612" s="114"/>
      <c r="BR612" s="114"/>
      <c r="BS612" s="114"/>
      <c r="BT612" s="111"/>
      <c r="BU612" s="113"/>
      <c r="BV612" s="3"/>
      <c r="BW612" s="3"/>
      <c r="BX612" s="3"/>
      <c r="BY612" s="3"/>
      <c r="BZ612" s="3"/>
      <c r="CA612" s="3"/>
      <c r="CB612" s="3"/>
      <c r="CC612" s="3"/>
      <c r="CD612" s="3"/>
      <c r="CE612" s="3"/>
      <c r="CF612" s="3"/>
      <c r="CG612" s="3"/>
    </row>
    <row r="613" spans="1:85" ht="14.25" customHeight="1" x14ac:dyDescent="0.25">
      <c r="A613" s="2"/>
      <c r="B613" s="2"/>
      <c r="C613" s="2"/>
      <c r="D613" s="2"/>
      <c r="E613" s="2"/>
      <c r="F613" s="5"/>
      <c r="G613" s="2"/>
      <c r="H613" s="2"/>
      <c r="I613" s="2"/>
      <c r="J613" s="2"/>
      <c r="K613" s="2"/>
      <c r="L613" s="2"/>
      <c r="M613" s="3"/>
      <c r="N613" s="3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3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3"/>
      <c r="AW613" s="2"/>
      <c r="AX613" s="2"/>
      <c r="AY613" s="2"/>
      <c r="AZ613" s="2"/>
      <c r="BA613" s="67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114"/>
      <c r="BM613" s="114"/>
      <c r="BN613" s="114"/>
      <c r="BO613" s="114"/>
      <c r="BP613" s="114"/>
      <c r="BQ613" s="114"/>
      <c r="BR613" s="114"/>
      <c r="BS613" s="114"/>
      <c r="BT613" s="111"/>
      <c r="BU613" s="113"/>
      <c r="BV613" s="3"/>
      <c r="BW613" s="3"/>
      <c r="BX613" s="3"/>
      <c r="BY613" s="3"/>
      <c r="BZ613" s="3"/>
      <c r="CA613" s="3"/>
      <c r="CB613" s="3"/>
      <c r="CC613" s="3"/>
      <c r="CD613" s="3"/>
      <c r="CE613" s="3"/>
      <c r="CF613" s="3"/>
      <c r="CG613" s="3"/>
    </row>
    <row r="614" spans="1:85" ht="14.25" customHeight="1" x14ac:dyDescent="0.25">
      <c r="A614" s="2"/>
      <c r="B614" s="2"/>
      <c r="C614" s="2"/>
      <c r="D614" s="2"/>
      <c r="E614" s="2"/>
      <c r="F614" s="5"/>
      <c r="G614" s="2"/>
      <c r="H614" s="2"/>
      <c r="I614" s="2"/>
      <c r="J614" s="2"/>
      <c r="K614" s="2"/>
      <c r="L614" s="2"/>
      <c r="M614" s="3"/>
      <c r="N614" s="3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3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3"/>
      <c r="AW614" s="2"/>
      <c r="AX614" s="2"/>
      <c r="AY614" s="2"/>
      <c r="AZ614" s="2"/>
      <c r="BA614" s="67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114"/>
      <c r="BM614" s="114"/>
      <c r="BN614" s="114"/>
      <c r="BO614" s="114"/>
      <c r="BP614" s="114"/>
      <c r="BQ614" s="114"/>
      <c r="BR614" s="114"/>
      <c r="BS614" s="114"/>
      <c r="BT614" s="111"/>
      <c r="BU614" s="113"/>
      <c r="BV614" s="3"/>
      <c r="BW614" s="3"/>
      <c r="BX614" s="3"/>
      <c r="BY614" s="3"/>
      <c r="BZ614" s="3"/>
      <c r="CA614" s="3"/>
      <c r="CB614" s="3"/>
      <c r="CC614" s="3"/>
      <c r="CD614" s="3"/>
      <c r="CE614" s="3"/>
      <c r="CF614" s="3"/>
      <c r="CG614" s="3"/>
    </row>
    <row r="615" spans="1:85" ht="14.25" customHeight="1" x14ac:dyDescent="0.25">
      <c r="A615" s="2"/>
      <c r="B615" s="2"/>
      <c r="C615" s="2"/>
      <c r="D615" s="2"/>
      <c r="E615" s="2"/>
      <c r="F615" s="5"/>
      <c r="G615" s="2"/>
      <c r="H615" s="2"/>
      <c r="I615" s="2"/>
      <c r="J615" s="2"/>
      <c r="K615" s="2"/>
      <c r="L615" s="2"/>
      <c r="M615" s="3"/>
      <c r="N615" s="3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3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3"/>
      <c r="AW615" s="2"/>
      <c r="AX615" s="2"/>
      <c r="AY615" s="2"/>
      <c r="AZ615" s="2"/>
      <c r="BA615" s="67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114"/>
      <c r="BM615" s="114"/>
      <c r="BN615" s="114"/>
      <c r="BO615" s="114"/>
      <c r="BP615" s="114"/>
      <c r="BQ615" s="114"/>
      <c r="BR615" s="114"/>
      <c r="BS615" s="114"/>
      <c r="BT615" s="111"/>
      <c r="BU615" s="113"/>
      <c r="BV615" s="3"/>
      <c r="BW615" s="3"/>
      <c r="BX615" s="3"/>
      <c r="BY615" s="3"/>
      <c r="BZ615" s="3"/>
      <c r="CA615" s="3"/>
      <c r="CB615" s="3"/>
      <c r="CC615" s="3"/>
      <c r="CD615" s="3"/>
      <c r="CE615" s="3"/>
      <c r="CF615" s="3"/>
      <c r="CG615" s="3"/>
    </row>
    <row r="616" spans="1:85" ht="14.25" customHeight="1" x14ac:dyDescent="0.25">
      <c r="A616" s="2"/>
      <c r="B616" s="2"/>
      <c r="C616" s="2"/>
      <c r="D616" s="2"/>
      <c r="E616" s="2"/>
      <c r="F616" s="5"/>
      <c r="G616" s="2"/>
      <c r="H616" s="2"/>
      <c r="I616" s="2"/>
      <c r="J616" s="2"/>
      <c r="K616" s="2"/>
      <c r="L616" s="2"/>
      <c r="M616" s="3"/>
      <c r="N616" s="3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3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3"/>
      <c r="AW616" s="2"/>
      <c r="AX616" s="2"/>
      <c r="AY616" s="2"/>
      <c r="AZ616" s="2"/>
      <c r="BA616" s="67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114"/>
      <c r="BM616" s="114"/>
      <c r="BN616" s="114"/>
      <c r="BO616" s="114"/>
      <c r="BP616" s="114"/>
      <c r="BQ616" s="114"/>
      <c r="BR616" s="114"/>
      <c r="BS616" s="114"/>
      <c r="BT616" s="111"/>
      <c r="BU616" s="113"/>
      <c r="BV616" s="3"/>
      <c r="BW616" s="3"/>
      <c r="BX616" s="3"/>
      <c r="BY616" s="3"/>
      <c r="BZ616" s="3"/>
      <c r="CA616" s="3"/>
      <c r="CB616" s="3"/>
      <c r="CC616" s="3"/>
      <c r="CD616" s="3"/>
      <c r="CE616" s="3"/>
      <c r="CF616" s="3"/>
      <c r="CG616" s="3"/>
    </row>
    <row r="617" spans="1:85" ht="14.25" customHeight="1" x14ac:dyDescent="0.25">
      <c r="A617" s="2"/>
      <c r="B617" s="2"/>
      <c r="C617" s="2"/>
      <c r="D617" s="2"/>
      <c r="E617" s="2"/>
      <c r="F617" s="5"/>
      <c r="G617" s="2"/>
      <c r="H617" s="2"/>
      <c r="I617" s="2"/>
      <c r="J617" s="2"/>
      <c r="K617" s="2"/>
      <c r="L617" s="2"/>
      <c r="M617" s="3"/>
      <c r="N617" s="3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3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3"/>
      <c r="AW617" s="2"/>
      <c r="AX617" s="2"/>
      <c r="AY617" s="2"/>
      <c r="AZ617" s="2"/>
      <c r="BA617" s="67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114"/>
      <c r="BM617" s="114"/>
      <c r="BN617" s="114"/>
      <c r="BO617" s="114"/>
      <c r="BP617" s="114"/>
      <c r="BQ617" s="114"/>
      <c r="BR617" s="114"/>
      <c r="BS617" s="114"/>
      <c r="BT617" s="111"/>
      <c r="BU617" s="113"/>
      <c r="BV617" s="3"/>
      <c r="BW617" s="3"/>
      <c r="BX617" s="3"/>
      <c r="BY617" s="3"/>
      <c r="BZ617" s="3"/>
      <c r="CA617" s="3"/>
      <c r="CB617" s="3"/>
      <c r="CC617" s="3"/>
      <c r="CD617" s="3"/>
      <c r="CE617" s="3"/>
      <c r="CF617" s="3"/>
      <c r="CG617" s="3"/>
    </row>
    <row r="618" spans="1:85" ht="14.25" customHeight="1" x14ac:dyDescent="0.25">
      <c r="A618" s="2"/>
      <c r="B618" s="2"/>
      <c r="C618" s="2"/>
      <c r="D618" s="2"/>
      <c r="E618" s="2"/>
      <c r="F618" s="5"/>
      <c r="G618" s="2"/>
      <c r="H618" s="2"/>
      <c r="I618" s="2"/>
      <c r="J618" s="2"/>
      <c r="K618" s="2"/>
      <c r="L618" s="2"/>
      <c r="M618" s="3"/>
      <c r="N618" s="3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3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3"/>
      <c r="AW618" s="2"/>
      <c r="AX618" s="2"/>
      <c r="AY618" s="2"/>
      <c r="AZ618" s="2"/>
      <c r="BA618" s="67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114"/>
      <c r="BM618" s="114"/>
      <c r="BN618" s="114"/>
      <c r="BO618" s="114"/>
      <c r="BP618" s="114"/>
      <c r="BQ618" s="114"/>
      <c r="BR618" s="114"/>
      <c r="BS618" s="114"/>
      <c r="BT618" s="111"/>
      <c r="BU618" s="113"/>
      <c r="BV618" s="3"/>
      <c r="BW618" s="3"/>
      <c r="BX618" s="3"/>
      <c r="BY618" s="3"/>
      <c r="BZ618" s="3"/>
      <c r="CA618" s="3"/>
      <c r="CB618" s="3"/>
      <c r="CC618" s="3"/>
      <c r="CD618" s="3"/>
      <c r="CE618" s="3"/>
      <c r="CF618" s="3"/>
      <c r="CG618" s="3"/>
    </row>
    <row r="619" spans="1:85" ht="14.25" customHeight="1" x14ac:dyDescent="0.25">
      <c r="A619" s="2"/>
      <c r="B619" s="2"/>
      <c r="C619" s="2"/>
      <c r="D619" s="2"/>
      <c r="E619" s="2"/>
      <c r="F619" s="5"/>
      <c r="G619" s="2"/>
      <c r="H619" s="2"/>
      <c r="I619" s="2"/>
      <c r="J619" s="2"/>
      <c r="K619" s="2"/>
      <c r="L619" s="2"/>
      <c r="M619" s="3"/>
      <c r="N619" s="3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3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3"/>
      <c r="AW619" s="2"/>
      <c r="AX619" s="2"/>
      <c r="AY619" s="2"/>
      <c r="AZ619" s="2"/>
      <c r="BA619" s="67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114"/>
      <c r="BM619" s="114"/>
      <c r="BN619" s="114"/>
      <c r="BO619" s="114"/>
      <c r="BP619" s="114"/>
      <c r="BQ619" s="114"/>
      <c r="BR619" s="114"/>
      <c r="BS619" s="114"/>
      <c r="BT619" s="111"/>
      <c r="BU619" s="113"/>
      <c r="BV619" s="3"/>
      <c r="BW619" s="3"/>
      <c r="BX619" s="3"/>
      <c r="BY619" s="3"/>
      <c r="BZ619" s="3"/>
      <c r="CA619" s="3"/>
      <c r="CB619" s="3"/>
      <c r="CC619" s="3"/>
      <c r="CD619" s="3"/>
      <c r="CE619" s="3"/>
      <c r="CF619" s="3"/>
      <c r="CG619" s="3"/>
    </row>
    <row r="620" spans="1:85" ht="14.25" customHeight="1" x14ac:dyDescent="0.25">
      <c r="A620" s="2"/>
      <c r="B620" s="2"/>
      <c r="C620" s="2"/>
      <c r="D620" s="2"/>
      <c r="E620" s="2"/>
      <c r="F620" s="5"/>
      <c r="G620" s="2"/>
      <c r="H620" s="2"/>
      <c r="I620" s="2"/>
      <c r="J620" s="2"/>
      <c r="K620" s="2"/>
      <c r="L620" s="2"/>
      <c r="M620" s="3"/>
      <c r="N620" s="3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3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3"/>
      <c r="AW620" s="2"/>
      <c r="AX620" s="2"/>
      <c r="AY620" s="2"/>
      <c r="AZ620" s="2"/>
      <c r="BA620" s="67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114"/>
      <c r="BM620" s="114"/>
      <c r="BN620" s="114"/>
      <c r="BO620" s="114"/>
      <c r="BP620" s="114"/>
      <c r="BQ620" s="114"/>
      <c r="BR620" s="114"/>
      <c r="BS620" s="114"/>
      <c r="BT620" s="111"/>
      <c r="BU620" s="113"/>
      <c r="BV620" s="3"/>
      <c r="BW620" s="3"/>
      <c r="BX620" s="3"/>
      <c r="BY620" s="3"/>
      <c r="BZ620" s="3"/>
      <c r="CA620" s="3"/>
      <c r="CB620" s="3"/>
      <c r="CC620" s="3"/>
      <c r="CD620" s="3"/>
      <c r="CE620" s="3"/>
      <c r="CF620" s="3"/>
      <c r="CG620" s="3"/>
    </row>
    <row r="621" spans="1:85" ht="14.25" customHeight="1" x14ac:dyDescent="0.25">
      <c r="A621" s="2"/>
      <c r="B621" s="2"/>
      <c r="C621" s="2"/>
      <c r="D621" s="2"/>
      <c r="E621" s="2"/>
      <c r="F621" s="5"/>
      <c r="G621" s="2"/>
      <c r="H621" s="2"/>
      <c r="I621" s="2"/>
      <c r="J621" s="2"/>
      <c r="K621" s="2"/>
      <c r="L621" s="2"/>
      <c r="M621" s="3"/>
      <c r="N621" s="3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3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3"/>
      <c r="AW621" s="2"/>
      <c r="AX621" s="2"/>
      <c r="AY621" s="2"/>
      <c r="AZ621" s="2"/>
      <c r="BA621" s="67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114"/>
      <c r="BM621" s="114"/>
      <c r="BN621" s="114"/>
      <c r="BO621" s="114"/>
      <c r="BP621" s="114"/>
      <c r="BQ621" s="114"/>
      <c r="BR621" s="114"/>
      <c r="BS621" s="114"/>
      <c r="BT621" s="111"/>
      <c r="BU621" s="113"/>
      <c r="BV621" s="3"/>
      <c r="BW621" s="3"/>
      <c r="BX621" s="3"/>
      <c r="BY621" s="3"/>
      <c r="BZ621" s="3"/>
      <c r="CA621" s="3"/>
      <c r="CB621" s="3"/>
      <c r="CC621" s="3"/>
      <c r="CD621" s="3"/>
      <c r="CE621" s="3"/>
      <c r="CF621" s="3"/>
      <c r="CG621" s="3"/>
    </row>
    <row r="622" spans="1:85" ht="14.25" customHeight="1" x14ac:dyDescent="0.25">
      <c r="A622" s="2"/>
      <c r="B622" s="2"/>
      <c r="C622" s="2"/>
      <c r="D622" s="2"/>
      <c r="E622" s="2"/>
      <c r="F622" s="5"/>
      <c r="G622" s="2"/>
      <c r="H622" s="2"/>
      <c r="I622" s="2"/>
      <c r="J622" s="2"/>
      <c r="K622" s="2"/>
      <c r="L622" s="2"/>
      <c r="M622" s="3"/>
      <c r="N622" s="3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3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3"/>
      <c r="AW622" s="2"/>
      <c r="AX622" s="2"/>
      <c r="AY622" s="2"/>
      <c r="AZ622" s="2"/>
      <c r="BA622" s="67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114"/>
      <c r="BM622" s="114"/>
      <c r="BN622" s="114"/>
      <c r="BO622" s="114"/>
      <c r="BP622" s="114"/>
      <c r="BQ622" s="114"/>
      <c r="BR622" s="114"/>
      <c r="BS622" s="114"/>
      <c r="BT622" s="111"/>
      <c r="BU622" s="113"/>
      <c r="BV622" s="3"/>
      <c r="BW622" s="3"/>
      <c r="BX622" s="3"/>
      <c r="BY622" s="3"/>
      <c r="BZ622" s="3"/>
      <c r="CA622" s="3"/>
      <c r="CB622" s="3"/>
      <c r="CC622" s="3"/>
      <c r="CD622" s="3"/>
      <c r="CE622" s="3"/>
      <c r="CF622" s="3"/>
      <c r="CG622" s="3"/>
    </row>
    <row r="623" spans="1:85" ht="14.25" customHeight="1" x14ac:dyDescent="0.25">
      <c r="A623" s="2"/>
      <c r="B623" s="2"/>
      <c r="C623" s="2"/>
      <c r="D623" s="2"/>
      <c r="E623" s="2"/>
      <c r="F623" s="5"/>
      <c r="G623" s="2"/>
      <c r="H623" s="2"/>
      <c r="I623" s="2"/>
      <c r="J623" s="2"/>
      <c r="K623" s="2"/>
      <c r="L623" s="2"/>
      <c r="M623" s="3"/>
      <c r="N623" s="3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3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3"/>
      <c r="AW623" s="2"/>
      <c r="AX623" s="2"/>
      <c r="AY623" s="2"/>
      <c r="AZ623" s="2"/>
      <c r="BA623" s="67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114"/>
      <c r="BM623" s="114"/>
      <c r="BN623" s="114"/>
      <c r="BO623" s="114"/>
      <c r="BP623" s="114"/>
      <c r="BQ623" s="114"/>
      <c r="BR623" s="114"/>
      <c r="BS623" s="114"/>
      <c r="BT623" s="111"/>
      <c r="BU623" s="113"/>
      <c r="BV623" s="3"/>
      <c r="BW623" s="3"/>
      <c r="BX623" s="3"/>
      <c r="BY623" s="3"/>
      <c r="BZ623" s="3"/>
      <c r="CA623" s="3"/>
      <c r="CB623" s="3"/>
      <c r="CC623" s="3"/>
      <c r="CD623" s="3"/>
      <c r="CE623" s="3"/>
      <c r="CF623" s="3"/>
      <c r="CG623" s="3"/>
    </row>
    <row r="624" spans="1:85" ht="14.25" customHeight="1" x14ac:dyDescent="0.25">
      <c r="A624" s="2"/>
      <c r="B624" s="2"/>
      <c r="C624" s="2"/>
      <c r="D624" s="2"/>
      <c r="E624" s="2"/>
      <c r="F624" s="5"/>
      <c r="G624" s="2"/>
      <c r="H624" s="2"/>
      <c r="I624" s="2"/>
      <c r="J624" s="2"/>
      <c r="K624" s="2"/>
      <c r="L624" s="2"/>
      <c r="M624" s="3"/>
      <c r="N624" s="3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3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3"/>
      <c r="AW624" s="2"/>
      <c r="AX624" s="2"/>
      <c r="AY624" s="2"/>
      <c r="AZ624" s="2"/>
      <c r="BA624" s="67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114"/>
      <c r="BM624" s="114"/>
      <c r="BN624" s="114"/>
      <c r="BO624" s="114"/>
      <c r="BP624" s="114"/>
      <c r="BQ624" s="114"/>
      <c r="BR624" s="114"/>
      <c r="BS624" s="114"/>
      <c r="BT624" s="111"/>
      <c r="BU624" s="113"/>
      <c r="BV624" s="3"/>
      <c r="BW624" s="3"/>
      <c r="BX624" s="3"/>
      <c r="BY624" s="3"/>
      <c r="BZ624" s="3"/>
      <c r="CA624" s="3"/>
      <c r="CB624" s="3"/>
      <c r="CC624" s="3"/>
      <c r="CD624" s="3"/>
      <c r="CE624" s="3"/>
      <c r="CF624" s="3"/>
      <c r="CG624" s="3"/>
    </row>
    <row r="625" spans="1:85" ht="14.25" customHeight="1" x14ac:dyDescent="0.25">
      <c r="A625" s="2"/>
      <c r="B625" s="2"/>
      <c r="C625" s="2"/>
      <c r="D625" s="2"/>
      <c r="E625" s="2"/>
      <c r="F625" s="5"/>
      <c r="G625" s="2"/>
      <c r="H625" s="2"/>
      <c r="I625" s="2"/>
      <c r="J625" s="2"/>
      <c r="K625" s="2"/>
      <c r="L625" s="2"/>
      <c r="M625" s="3"/>
      <c r="N625" s="3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3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3"/>
      <c r="AW625" s="2"/>
      <c r="AX625" s="2"/>
      <c r="AY625" s="2"/>
      <c r="AZ625" s="2"/>
      <c r="BA625" s="67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114"/>
      <c r="BM625" s="114"/>
      <c r="BN625" s="114"/>
      <c r="BO625" s="114"/>
      <c r="BP625" s="114"/>
      <c r="BQ625" s="114"/>
      <c r="BR625" s="114"/>
      <c r="BS625" s="114"/>
      <c r="BT625" s="111"/>
      <c r="BU625" s="113"/>
      <c r="BV625" s="3"/>
      <c r="BW625" s="3"/>
      <c r="BX625" s="3"/>
      <c r="BY625" s="3"/>
      <c r="BZ625" s="3"/>
      <c r="CA625" s="3"/>
      <c r="CB625" s="3"/>
      <c r="CC625" s="3"/>
      <c r="CD625" s="3"/>
      <c r="CE625" s="3"/>
      <c r="CF625" s="3"/>
      <c r="CG625" s="3"/>
    </row>
    <row r="626" spans="1:85" ht="14.25" customHeight="1" x14ac:dyDescent="0.25">
      <c r="A626" s="2"/>
      <c r="B626" s="2"/>
      <c r="C626" s="2"/>
      <c r="D626" s="2"/>
      <c r="E626" s="2"/>
      <c r="F626" s="5"/>
      <c r="G626" s="2"/>
      <c r="H626" s="2"/>
      <c r="I626" s="2"/>
      <c r="J626" s="2"/>
      <c r="K626" s="2"/>
      <c r="L626" s="2"/>
      <c r="M626" s="3"/>
      <c r="N626" s="3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3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3"/>
      <c r="AW626" s="2"/>
      <c r="AX626" s="2"/>
      <c r="AY626" s="2"/>
      <c r="AZ626" s="2"/>
      <c r="BA626" s="67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114"/>
      <c r="BM626" s="114"/>
      <c r="BN626" s="114"/>
      <c r="BO626" s="114"/>
      <c r="BP626" s="114"/>
      <c r="BQ626" s="114"/>
      <c r="BR626" s="114"/>
      <c r="BS626" s="114"/>
      <c r="BT626" s="111"/>
      <c r="BU626" s="113"/>
      <c r="BV626" s="3"/>
      <c r="BW626" s="3"/>
      <c r="BX626" s="3"/>
      <c r="BY626" s="3"/>
      <c r="BZ626" s="3"/>
      <c r="CA626" s="3"/>
      <c r="CB626" s="3"/>
      <c r="CC626" s="3"/>
      <c r="CD626" s="3"/>
      <c r="CE626" s="3"/>
      <c r="CF626" s="3"/>
      <c r="CG626" s="3"/>
    </row>
    <row r="627" spans="1:85" ht="14.25" customHeight="1" x14ac:dyDescent="0.25">
      <c r="A627" s="2"/>
      <c r="B627" s="2"/>
      <c r="C627" s="2"/>
      <c r="D627" s="2"/>
      <c r="E627" s="2"/>
      <c r="F627" s="5"/>
      <c r="G627" s="2"/>
      <c r="H627" s="2"/>
      <c r="I627" s="2"/>
      <c r="J627" s="2"/>
      <c r="K627" s="2"/>
      <c r="L627" s="2"/>
      <c r="M627" s="3"/>
      <c r="N627" s="3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3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3"/>
      <c r="AW627" s="2"/>
      <c r="AX627" s="2"/>
      <c r="AY627" s="2"/>
      <c r="AZ627" s="2"/>
      <c r="BA627" s="67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114"/>
      <c r="BM627" s="114"/>
      <c r="BN627" s="114"/>
      <c r="BO627" s="114"/>
      <c r="BP627" s="114"/>
      <c r="BQ627" s="114"/>
      <c r="BR627" s="114"/>
      <c r="BS627" s="114"/>
      <c r="BT627" s="111"/>
      <c r="BU627" s="113"/>
      <c r="BV627" s="3"/>
      <c r="BW627" s="3"/>
      <c r="BX627" s="3"/>
      <c r="BY627" s="3"/>
      <c r="BZ627" s="3"/>
      <c r="CA627" s="3"/>
      <c r="CB627" s="3"/>
      <c r="CC627" s="3"/>
      <c r="CD627" s="3"/>
      <c r="CE627" s="3"/>
      <c r="CF627" s="3"/>
      <c r="CG627" s="3"/>
    </row>
    <row r="628" spans="1:85" ht="14.25" customHeight="1" x14ac:dyDescent="0.25">
      <c r="A628" s="2"/>
      <c r="B628" s="2"/>
      <c r="C628" s="2"/>
      <c r="D628" s="2"/>
      <c r="E628" s="2"/>
      <c r="F628" s="5"/>
      <c r="G628" s="2"/>
      <c r="H628" s="2"/>
      <c r="I628" s="2"/>
      <c r="J628" s="2"/>
      <c r="K628" s="2"/>
      <c r="L628" s="2"/>
      <c r="M628" s="3"/>
      <c r="N628" s="3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3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3"/>
      <c r="AW628" s="2"/>
      <c r="AX628" s="2"/>
      <c r="AY628" s="2"/>
      <c r="AZ628" s="2"/>
      <c r="BA628" s="67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114"/>
      <c r="BM628" s="114"/>
      <c r="BN628" s="114"/>
      <c r="BO628" s="114"/>
      <c r="BP628" s="114"/>
      <c r="BQ628" s="114"/>
      <c r="BR628" s="114"/>
      <c r="BS628" s="114"/>
      <c r="BT628" s="111"/>
      <c r="BU628" s="113"/>
      <c r="BV628" s="3"/>
      <c r="BW628" s="3"/>
      <c r="BX628" s="3"/>
      <c r="BY628" s="3"/>
      <c r="BZ628" s="3"/>
      <c r="CA628" s="3"/>
      <c r="CB628" s="3"/>
      <c r="CC628" s="3"/>
      <c r="CD628" s="3"/>
      <c r="CE628" s="3"/>
      <c r="CF628" s="3"/>
      <c r="CG628" s="3"/>
    </row>
    <row r="629" spans="1:85" ht="14.25" customHeight="1" x14ac:dyDescent="0.25">
      <c r="A629" s="2"/>
      <c r="B629" s="2"/>
      <c r="C629" s="2"/>
      <c r="D629" s="2"/>
      <c r="E629" s="2"/>
      <c r="F629" s="5"/>
      <c r="G629" s="2"/>
      <c r="H629" s="2"/>
      <c r="I629" s="2"/>
      <c r="J629" s="2"/>
      <c r="K629" s="2"/>
      <c r="L629" s="2"/>
      <c r="M629" s="3"/>
      <c r="N629" s="3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3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3"/>
      <c r="AW629" s="2"/>
      <c r="AX629" s="2"/>
      <c r="AY629" s="2"/>
      <c r="AZ629" s="2"/>
      <c r="BA629" s="67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114"/>
      <c r="BM629" s="114"/>
      <c r="BN629" s="114"/>
      <c r="BO629" s="114"/>
      <c r="BP629" s="114"/>
      <c r="BQ629" s="114"/>
      <c r="BR629" s="114"/>
      <c r="BS629" s="114"/>
      <c r="BT629" s="111"/>
      <c r="BU629" s="113"/>
      <c r="BV629" s="3"/>
      <c r="BW629" s="3"/>
      <c r="BX629" s="3"/>
      <c r="BY629" s="3"/>
      <c r="BZ629" s="3"/>
      <c r="CA629" s="3"/>
      <c r="CB629" s="3"/>
      <c r="CC629" s="3"/>
      <c r="CD629" s="3"/>
      <c r="CE629" s="3"/>
      <c r="CF629" s="3"/>
      <c r="CG629" s="3"/>
    </row>
    <row r="630" spans="1:85" ht="14.25" customHeight="1" x14ac:dyDescent="0.25">
      <c r="A630" s="2"/>
      <c r="B630" s="2"/>
      <c r="C630" s="2"/>
      <c r="D630" s="2"/>
      <c r="E630" s="2"/>
      <c r="F630" s="5"/>
      <c r="G630" s="2"/>
      <c r="H630" s="2"/>
      <c r="I630" s="2"/>
      <c r="J630" s="2"/>
      <c r="K630" s="2"/>
      <c r="L630" s="2"/>
      <c r="M630" s="3"/>
      <c r="N630" s="3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3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3"/>
      <c r="AW630" s="2"/>
      <c r="AX630" s="2"/>
      <c r="AY630" s="2"/>
      <c r="AZ630" s="2"/>
      <c r="BA630" s="67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114"/>
      <c r="BM630" s="114"/>
      <c r="BN630" s="114"/>
      <c r="BO630" s="114"/>
      <c r="BP630" s="114"/>
      <c r="BQ630" s="114"/>
      <c r="BR630" s="114"/>
      <c r="BS630" s="114"/>
      <c r="BT630" s="111"/>
      <c r="BU630" s="113"/>
      <c r="BV630" s="3"/>
      <c r="BW630" s="3"/>
      <c r="BX630" s="3"/>
      <c r="BY630" s="3"/>
      <c r="BZ630" s="3"/>
      <c r="CA630" s="3"/>
      <c r="CB630" s="3"/>
      <c r="CC630" s="3"/>
      <c r="CD630" s="3"/>
      <c r="CE630" s="3"/>
      <c r="CF630" s="3"/>
      <c r="CG630" s="3"/>
    </row>
    <row r="631" spans="1:85" ht="14.25" customHeight="1" x14ac:dyDescent="0.25">
      <c r="A631" s="2"/>
      <c r="B631" s="2"/>
      <c r="C631" s="2"/>
      <c r="D631" s="2"/>
      <c r="E631" s="2"/>
      <c r="F631" s="5"/>
      <c r="G631" s="2"/>
      <c r="H631" s="2"/>
      <c r="I631" s="2"/>
      <c r="J631" s="2"/>
      <c r="K631" s="2"/>
      <c r="L631" s="2"/>
      <c r="M631" s="3"/>
      <c r="N631" s="3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3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3"/>
      <c r="AW631" s="2"/>
      <c r="AX631" s="2"/>
      <c r="AY631" s="2"/>
      <c r="AZ631" s="2"/>
      <c r="BA631" s="67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114"/>
      <c r="BM631" s="114"/>
      <c r="BN631" s="114"/>
      <c r="BO631" s="114"/>
      <c r="BP631" s="114"/>
      <c r="BQ631" s="114"/>
      <c r="BR631" s="114"/>
      <c r="BS631" s="114"/>
      <c r="BT631" s="111"/>
      <c r="BU631" s="113"/>
      <c r="BV631" s="3"/>
      <c r="BW631" s="3"/>
      <c r="BX631" s="3"/>
      <c r="BY631" s="3"/>
      <c r="BZ631" s="3"/>
      <c r="CA631" s="3"/>
      <c r="CB631" s="3"/>
      <c r="CC631" s="3"/>
      <c r="CD631" s="3"/>
      <c r="CE631" s="3"/>
      <c r="CF631" s="3"/>
      <c r="CG631" s="3"/>
    </row>
    <row r="632" spans="1:85" ht="14.25" customHeight="1" x14ac:dyDescent="0.25">
      <c r="A632" s="2"/>
      <c r="B632" s="2"/>
      <c r="C632" s="2"/>
      <c r="D632" s="2"/>
      <c r="E632" s="2"/>
      <c r="F632" s="5"/>
      <c r="G632" s="2"/>
      <c r="H632" s="2"/>
      <c r="I632" s="2"/>
      <c r="J632" s="2"/>
      <c r="K632" s="2"/>
      <c r="L632" s="2"/>
      <c r="M632" s="3"/>
      <c r="N632" s="3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3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3"/>
      <c r="AW632" s="2"/>
      <c r="AX632" s="2"/>
      <c r="AY632" s="2"/>
      <c r="AZ632" s="2"/>
      <c r="BA632" s="67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114"/>
      <c r="BM632" s="114"/>
      <c r="BN632" s="114"/>
      <c r="BO632" s="114"/>
      <c r="BP632" s="114"/>
      <c r="BQ632" s="114"/>
      <c r="BR632" s="114"/>
      <c r="BS632" s="114"/>
      <c r="BT632" s="111"/>
      <c r="BU632" s="113"/>
      <c r="BV632" s="3"/>
      <c r="BW632" s="3"/>
      <c r="BX632" s="3"/>
      <c r="BY632" s="3"/>
      <c r="BZ632" s="3"/>
      <c r="CA632" s="3"/>
      <c r="CB632" s="3"/>
      <c r="CC632" s="3"/>
      <c r="CD632" s="3"/>
      <c r="CE632" s="3"/>
      <c r="CF632" s="3"/>
      <c r="CG632" s="3"/>
    </row>
    <row r="633" spans="1:85" ht="14.25" customHeight="1" x14ac:dyDescent="0.25">
      <c r="A633" s="2"/>
      <c r="B633" s="2"/>
      <c r="C633" s="2"/>
      <c r="D633" s="2"/>
      <c r="E633" s="2"/>
      <c r="F633" s="5"/>
      <c r="G633" s="2"/>
      <c r="H633" s="2"/>
      <c r="I633" s="2"/>
      <c r="J633" s="2"/>
      <c r="K633" s="2"/>
      <c r="L633" s="2"/>
      <c r="M633" s="3"/>
      <c r="N633" s="3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3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3"/>
      <c r="AW633" s="2"/>
      <c r="AX633" s="2"/>
      <c r="AY633" s="2"/>
      <c r="AZ633" s="2"/>
      <c r="BA633" s="67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114"/>
      <c r="BM633" s="114"/>
      <c r="BN633" s="114"/>
      <c r="BO633" s="114"/>
      <c r="BP633" s="114"/>
      <c r="BQ633" s="114"/>
      <c r="BR633" s="114"/>
      <c r="BS633" s="114"/>
      <c r="BT633" s="111"/>
      <c r="BU633" s="113"/>
      <c r="BV633" s="3"/>
      <c r="BW633" s="3"/>
      <c r="BX633" s="3"/>
      <c r="BY633" s="3"/>
      <c r="BZ633" s="3"/>
      <c r="CA633" s="3"/>
      <c r="CB633" s="3"/>
      <c r="CC633" s="3"/>
      <c r="CD633" s="3"/>
      <c r="CE633" s="3"/>
      <c r="CF633" s="3"/>
      <c r="CG633" s="3"/>
    </row>
    <row r="634" spans="1:85" ht="14.25" customHeight="1" x14ac:dyDescent="0.25">
      <c r="A634" s="2"/>
      <c r="B634" s="2"/>
      <c r="C634" s="2"/>
      <c r="D634" s="2"/>
      <c r="E634" s="2"/>
      <c r="F634" s="5"/>
      <c r="G634" s="2"/>
      <c r="H634" s="2"/>
      <c r="I634" s="2"/>
      <c r="J634" s="2"/>
      <c r="K634" s="2"/>
      <c r="L634" s="2"/>
      <c r="M634" s="3"/>
      <c r="N634" s="3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3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3"/>
      <c r="AW634" s="2"/>
      <c r="AX634" s="2"/>
      <c r="AY634" s="2"/>
      <c r="AZ634" s="2"/>
      <c r="BA634" s="67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114"/>
      <c r="BM634" s="114"/>
      <c r="BN634" s="114"/>
      <c r="BO634" s="114"/>
      <c r="BP634" s="114"/>
      <c r="BQ634" s="114"/>
      <c r="BR634" s="114"/>
      <c r="BS634" s="114"/>
      <c r="BT634" s="111"/>
      <c r="BU634" s="113"/>
      <c r="BV634" s="3"/>
      <c r="BW634" s="3"/>
      <c r="BX634" s="3"/>
      <c r="BY634" s="3"/>
      <c r="BZ634" s="3"/>
      <c r="CA634" s="3"/>
      <c r="CB634" s="3"/>
      <c r="CC634" s="3"/>
      <c r="CD634" s="3"/>
      <c r="CE634" s="3"/>
      <c r="CF634" s="3"/>
      <c r="CG634" s="3"/>
    </row>
    <row r="635" spans="1:85" ht="14.25" customHeight="1" x14ac:dyDescent="0.25">
      <c r="A635" s="2"/>
      <c r="B635" s="2"/>
      <c r="C635" s="2"/>
      <c r="D635" s="2"/>
      <c r="E635" s="2"/>
      <c r="F635" s="5"/>
      <c r="G635" s="2"/>
      <c r="H635" s="2"/>
      <c r="I635" s="2"/>
      <c r="J635" s="2"/>
      <c r="K635" s="2"/>
      <c r="L635" s="2"/>
      <c r="M635" s="3"/>
      <c r="N635" s="3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3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3"/>
      <c r="AW635" s="2"/>
      <c r="AX635" s="2"/>
      <c r="AY635" s="2"/>
      <c r="AZ635" s="2"/>
      <c r="BA635" s="67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114"/>
      <c r="BM635" s="114"/>
      <c r="BN635" s="114"/>
      <c r="BO635" s="114"/>
      <c r="BP635" s="114"/>
      <c r="BQ635" s="114"/>
      <c r="BR635" s="114"/>
      <c r="BS635" s="114"/>
      <c r="BT635" s="111"/>
      <c r="BU635" s="113"/>
      <c r="BV635" s="3"/>
      <c r="BW635" s="3"/>
      <c r="BX635" s="3"/>
      <c r="BY635" s="3"/>
      <c r="BZ635" s="3"/>
      <c r="CA635" s="3"/>
      <c r="CB635" s="3"/>
      <c r="CC635" s="3"/>
      <c r="CD635" s="3"/>
      <c r="CE635" s="3"/>
      <c r="CF635" s="3"/>
      <c r="CG635" s="3"/>
    </row>
    <row r="636" spans="1:85" ht="14.25" customHeight="1" x14ac:dyDescent="0.25">
      <c r="A636" s="2"/>
      <c r="B636" s="2"/>
      <c r="C636" s="2"/>
      <c r="D636" s="2"/>
      <c r="E636" s="2"/>
      <c r="F636" s="5"/>
      <c r="G636" s="2"/>
      <c r="H636" s="2"/>
      <c r="I636" s="2"/>
      <c r="J636" s="2"/>
      <c r="K636" s="2"/>
      <c r="L636" s="2"/>
      <c r="M636" s="3"/>
      <c r="N636" s="3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3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3"/>
      <c r="AW636" s="2"/>
      <c r="AX636" s="2"/>
      <c r="AY636" s="2"/>
      <c r="AZ636" s="2"/>
      <c r="BA636" s="67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114"/>
      <c r="BM636" s="114"/>
      <c r="BN636" s="114"/>
      <c r="BO636" s="114"/>
      <c r="BP636" s="114"/>
      <c r="BQ636" s="114"/>
      <c r="BR636" s="114"/>
      <c r="BS636" s="114"/>
      <c r="BT636" s="111"/>
      <c r="BU636" s="113"/>
      <c r="BV636" s="3"/>
      <c r="BW636" s="3"/>
      <c r="BX636" s="3"/>
      <c r="BY636" s="3"/>
      <c r="BZ636" s="3"/>
      <c r="CA636" s="3"/>
      <c r="CB636" s="3"/>
      <c r="CC636" s="3"/>
      <c r="CD636" s="3"/>
      <c r="CE636" s="3"/>
      <c r="CF636" s="3"/>
      <c r="CG636" s="3"/>
    </row>
    <row r="637" spans="1:85" ht="14.25" customHeight="1" x14ac:dyDescent="0.25">
      <c r="A637" s="2"/>
      <c r="B637" s="2"/>
      <c r="C637" s="2"/>
      <c r="D637" s="2"/>
      <c r="E637" s="2"/>
      <c r="F637" s="5"/>
      <c r="G637" s="2"/>
      <c r="H637" s="2"/>
      <c r="I637" s="2"/>
      <c r="J637" s="2"/>
      <c r="K637" s="2"/>
      <c r="L637" s="2"/>
      <c r="M637" s="3"/>
      <c r="N637" s="3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3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3"/>
      <c r="AW637" s="2"/>
      <c r="AX637" s="2"/>
      <c r="AY637" s="2"/>
      <c r="AZ637" s="2"/>
      <c r="BA637" s="67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114"/>
      <c r="BM637" s="114"/>
      <c r="BN637" s="114"/>
      <c r="BO637" s="114"/>
      <c r="BP637" s="114"/>
      <c r="BQ637" s="114"/>
      <c r="BR637" s="114"/>
      <c r="BS637" s="114"/>
      <c r="BT637" s="111"/>
      <c r="BU637" s="113"/>
      <c r="BV637" s="3"/>
      <c r="BW637" s="3"/>
      <c r="BX637" s="3"/>
      <c r="BY637" s="3"/>
      <c r="BZ637" s="3"/>
      <c r="CA637" s="3"/>
      <c r="CB637" s="3"/>
      <c r="CC637" s="3"/>
      <c r="CD637" s="3"/>
      <c r="CE637" s="3"/>
      <c r="CF637" s="3"/>
      <c r="CG637" s="3"/>
    </row>
    <row r="638" spans="1:85" ht="14.25" customHeight="1" x14ac:dyDescent="0.25">
      <c r="A638" s="2"/>
      <c r="B638" s="2"/>
      <c r="C638" s="2"/>
      <c r="D638" s="2"/>
      <c r="E638" s="2"/>
      <c r="F638" s="5"/>
      <c r="G638" s="2"/>
      <c r="H638" s="2"/>
      <c r="I638" s="2"/>
      <c r="J638" s="2"/>
      <c r="K638" s="2"/>
      <c r="L638" s="2"/>
      <c r="M638" s="3"/>
      <c r="N638" s="3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3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3"/>
      <c r="AW638" s="2"/>
      <c r="AX638" s="2"/>
      <c r="AY638" s="2"/>
      <c r="AZ638" s="2"/>
      <c r="BA638" s="67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114"/>
      <c r="BM638" s="114"/>
      <c r="BN638" s="114"/>
      <c r="BO638" s="114"/>
      <c r="BP638" s="114"/>
      <c r="BQ638" s="114"/>
      <c r="BR638" s="114"/>
      <c r="BS638" s="114"/>
      <c r="BT638" s="111"/>
      <c r="BU638" s="113"/>
      <c r="BV638" s="3"/>
      <c r="BW638" s="3"/>
      <c r="BX638" s="3"/>
      <c r="BY638" s="3"/>
      <c r="BZ638" s="3"/>
      <c r="CA638" s="3"/>
      <c r="CB638" s="3"/>
      <c r="CC638" s="3"/>
      <c r="CD638" s="3"/>
      <c r="CE638" s="3"/>
      <c r="CF638" s="3"/>
      <c r="CG638" s="3"/>
    </row>
    <row r="639" spans="1:85" ht="14.25" customHeight="1" x14ac:dyDescent="0.25">
      <c r="A639" s="2"/>
      <c r="B639" s="2"/>
      <c r="C639" s="2"/>
      <c r="D639" s="2"/>
      <c r="E639" s="2"/>
      <c r="F639" s="5"/>
      <c r="G639" s="2"/>
      <c r="H639" s="2"/>
      <c r="I639" s="2"/>
      <c r="J639" s="2"/>
      <c r="K639" s="2"/>
      <c r="L639" s="2"/>
      <c r="M639" s="3"/>
      <c r="N639" s="3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3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3"/>
      <c r="AW639" s="2"/>
      <c r="AX639" s="2"/>
      <c r="AY639" s="2"/>
      <c r="AZ639" s="2"/>
      <c r="BA639" s="67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T639" s="111"/>
      <c r="BU639" s="113"/>
      <c r="BV639" s="3"/>
      <c r="BW639" s="3"/>
      <c r="BX639" s="3"/>
      <c r="BY639" s="3"/>
      <c r="BZ639" s="3"/>
      <c r="CA639" s="3"/>
      <c r="CB639" s="3"/>
      <c r="CC639" s="3"/>
      <c r="CD639" s="3"/>
      <c r="CE639" s="3"/>
      <c r="CF639" s="3"/>
      <c r="CG639" s="3"/>
    </row>
    <row r="640" spans="1:85" ht="14.25" customHeight="1" x14ac:dyDescent="0.25">
      <c r="A640" s="2"/>
      <c r="B640" s="2"/>
      <c r="C640" s="2"/>
      <c r="D640" s="2"/>
      <c r="E640" s="2"/>
      <c r="F640" s="5"/>
      <c r="G640" s="2"/>
      <c r="H640" s="2"/>
      <c r="I640" s="2"/>
      <c r="J640" s="2"/>
      <c r="K640" s="2"/>
      <c r="L640" s="2"/>
      <c r="M640" s="3"/>
      <c r="N640" s="3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3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3"/>
      <c r="AW640" s="2"/>
      <c r="AX640" s="2"/>
      <c r="AY640" s="2"/>
      <c r="AZ640" s="2"/>
      <c r="BA640" s="67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T640" s="111"/>
      <c r="BU640" s="113"/>
      <c r="BV640" s="3"/>
      <c r="BW640" s="3"/>
      <c r="BX640" s="3"/>
      <c r="BY640" s="3"/>
      <c r="BZ640" s="3"/>
      <c r="CA640" s="3"/>
      <c r="CB640" s="3"/>
      <c r="CC640" s="3"/>
      <c r="CD640" s="3"/>
      <c r="CE640" s="3"/>
      <c r="CF640" s="3"/>
      <c r="CG640" s="3"/>
    </row>
    <row r="641" spans="1:85" ht="14.25" customHeight="1" x14ac:dyDescent="0.25">
      <c r="A641" s="2"/>
      <c r="B641" s="2"/>
      <c r="C641" s="2"/>
      <c r="D641" s="2"/>
      <c r="E641" s="2"/>
      <c r="F641" s="5"/>
      <c r="G641" s="2"/>
      <c r="H641" s="2"/>
      <c r="I641" s="2"/>
      <c r="J641" s="2"/>
      <c r="K641" s="2"/>
      <c r="L641" s="2"/>
      <c r="M641" s="3"/>
      <c r="N641" s="3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3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3"/>
      <c r="AW641" s="2"/>
      <c r="AX641" s="2"/>
      <c r="AY641" s="2"/>
      <c r="AZ641" s="2"/>
      <c r="BA641" s="67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T641" s="111"/>
      <c r="BU641" s="113"/>
      <c r="BV641" s="3"/>
      <c r="BW641" s="3"/>
      <c r="BX641" s="3"/>
      <c r="BY641" s="3"/>
      <c r="BZ641" s="3"/>
      <c r="CA641" s="3"/>
      <c r="CB641" s="3"/>
      <c r="CC641" s="3"/>
      <c r="CD641" s="3"/>
      <c r="CE641" s="3"/>
      <c r="CF641" s="3"/>
      <c r="CG641" s="3"/>
    </row>
    <row r="642" spans="1:85" ht="14.25" customHeight="1" x14ac:dyDescent="0.25">
      <c r="A642" s="2"/>
      <c r="B642" s="2"/>
      <c r="C642" s="2"/>
      <c r="D642" s="2"/>
      <c r="E642" s="2"/>
      <c r="F642" s="5"/>
      <c r="G642" s="2"/>
      <c r="H642" s="2"/>
      <c r="I642" s="2"/>
      <c r="J642" s="2"/>
      <c r="K642" s="2"/>
      <c r="L642" s="2"/>
      <c r="M642" s="3"/>
      <c r="N642" s="3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3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3"/>
      <c r="AW642" s="2"/>
      <c r="AX642" s="2"/>
      <c r="AY642" s="2"/>
      <c r="AZ642" s="2"/>
      <c r="BA642" s="67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U642" s="3"/>
      <c r="BV642" s="3"/>
      <c r="BW642" s="3"/>
      <c r="BX642" s="3"/>
      <c r="BY642" s="3"/>
      <c r="BZ642" s="3"/>
      <c r="CA642" s="3"/>
      <c r="CB642" s="3"/>
      <c r="CC642" s="3"/>
      <c r="CD642" s="3"/>
      <c r="CE642" s="3"/>
      <c r="CF642" s="3"/>
      <c r="CG642" s="3"/>
    </row>
    <row r="643" spans="1:85" ht="14.25" customHeight="1" x14ac:dyDescent="0.25">
      <c r="A643" s="2"/>
      <c r="B643" s="2"/>
      <c r="C643" s="2"/>
      <c r="D643" s="2"/>
      <c r="E643" s="2"/>
      <c r="F643" s="5"/>
      <c r="G643" s="2"/>
      <c r="H643" s="2"/>
      <c r="I643" s="2"/>
      <c r="J643" s="2"/>
      <c r="K643" s="2"/>
      <c r="L643" s="2"/>
      <c r="M643" s="3"/>
      <c r="N643" s="3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3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3"/>
      <c r="AW643" s="2"/>
      <c r="AX643" s="2"/>
      <c r="AY643" s="2"/>
      <c r="AZ643" s="2"/>
      <c r="BA643" s="67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U643" s="3"/>
      <c r="BV643" s="3"/>
      <c r="BW643" s="3"/>
      <c r="BX643" s="3"/>
      <c r="BY643" s="3"/>
      <c r="BZ643" s="3"/>
      <c r="CA643" s="3"/>
      <c r="CB643" s="3"/>
      <c r="CC643" s="3"/>
      <c r="CD643" s="3"/>
      <c r="CE643" s="3"/>
      <c r="CF643" s="3"/>
      <c r="CG643" s="3"/>
    </row>
    <row r="644" spans="1:85" ht="14.25" customHeight="1" x14ac:dyDescent="0.25">
      <c r="A644" s="2"/>
      <c r="B644" s="2"/>
      <c r="C644" s="2"/>
      <c r="D644" s="2"/>
      <c r="E644" s="2"/>
      <c r="F644" s="5"/>
      <c r="G644" s="2"/>
      <c r="H644" s="2"/>
      <c r="I644" s="2"/>
      <c r="J644" s="2"/>
      <c r="K644" s="2"/>
      <c r="L644" s="2"/>
      <c r="M644" s="3"/>
      <c r="N644" s="3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3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3"/>
      <c r="AW644" s="2"/>
      <c r="AX644" s="2"/>
      <c r="AY644" s="2"/>
      <c r="AZ644" s="2"/>
      <c r="BA644" s="67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V644" s="3"/>
      <c r="BW644" s="3"/>
      <c r="BX644" s="3"/>
      <c r="BY644" s="3"/>
      <c r="BZ644" s="3"/>
      <c r="CA644" s="3"/>
      <c r="CB644" s="3"/>
      <c r="CC644" s="3"/>
      <c r="CD644" s="3"/>
      <c r="CE644" s="3"/>
      <c r="CF644" s="3"/>
      <c r="CG644" s="3"/>
    </row>
    <row r="645" spans="1:85" ht="14.25" customHeight="1" x14ac:dyDescent="0.25">
      <c r="A645" s="2"/>
      <c r="B645" s="2"/>
      <c r="C645" s="2"/>
      <c r="D645" s="2"/>
      <c r="E645" s="2"/>
      <c r="F645" s="5"/>
      <c r="G645" s="2"/>
      <c r="H645" s="2"/>
      <c r="I645" s="2"/>
      <c r="J645" s="2"/>
      <c r="K645" s="2"/>
      <c r="L645" s="2"/>
      <c r="M645" s="3"/>
      <c r="N645" s="3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3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3"/>
      <c r="AW645" s="2"/>
      <c r="AX645" s="2"/>
      <c r="AY645" s="2"/>
      <c r="AZ645" s="2"/>
      <c r="BA645" s="67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V645" s="3"/>
      <c r="BW645" s="3"/>
      <c r="BX645" s="3"/>
      <c r="BY645" s="3"/>
      <c r="BZ645" s="3"/>
      <c r="CA645" s="3"/>
      <c r="CB645" s="3"/>
      <c r="CC645" s="3"/>
      <c r="CD645" s="3"/>
      <c r="CE645" s="3"/>
      <c r="CF645" s="3"/>
      <c r="CG645" s="3"/>
    </row>
    <row r="646" spans="1:85" ht="14.25" customHeight="1" x14ac:dyDescent="0.25">
      <c r="A646" s="2"/>
      <c r="B646" s="2"/>
      <c r="C646" s="2"/>
      <c r="D646" s="2"/>
      <c r="E646" s="2"/>
      <c r="F646" s="5"/>
      <c r="G646" s="2"/>
      <c r="H646" s="2"/>
      <c r="I646" s="2"/>
      <c r="J646" s="2"/>
      <c r="K646" s="2"/>
      <c r="L646" s="2"/>
      <c r="M646" s="3"/>
      <c r="N646" s="3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3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3"/>
      <c r="AW646" s="2"/>
      <c r="AX646" s="2"/>
      <c r="AY646" s="2"/>
      <c r="AZ646" s="2"/>
      <c r="BA646" s="67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V646" s="3"/>
      <c r="BW646" s="3"/>
      <c r="BX646" s="3"/>
      <c r="BY646" s="3"/>
      <c r="BZ646" s="3"/>
      <c r="CA646" s="3"/>
      <c r="CB646" s="3"/>
      <c r="CC646" s="3"/>
      <c r="CD646" s="3"/>
      <c r="CE646" s="3"/>
      <c r="CF646" s="3"/>
      <c r="CG646" s="3"/>
    </row>
    <row r="647" spans="1:85" ht="14.25" customHeight="1" x14ac:dyDescent="0.25">
      <c r="A647" s="2"/>
      <c r="B647" s="2"/>
      <c r="C647" s="2"/>
      <c r="D647" s="2"/>
      <c r="E647" s="2"/>
      <c r="F647" s="5"/>
      <c r="G647" s="2"/>
      <c r="H647" s="2"/>
      <c r="I647" s="2"/>
      <c r="J647" s="2"/>
      <c r="K647" s="2"/>
      <c r="L647" s="2"/>
      <c r="M647" s="3"/>
      <c r="N647" s="3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3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3"/>
      <c r="AW647" s="2"/>
      <c r="AX647" s="2"/>
      <c r="AY647" s="2"/>
      <c r="AZ647" s="2"/>
      <c r="BA647" s="67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V647" s="3"/>
      <c r="BW647" s="3"/>
      <c r="BX647" s="3"/>
      <c r="BY647" s="3"/>
      <c r="BZ647" s="3"/>
      <c r="CA647" s="3"/>
      <c r="CB647" s="3"/>
      <c r="CC647" s="3"/>
      <c r="CD647" s="3"/>
      <c r="CE647" s="3"/>
      <c r="CF647" s="3"/>
      <c r="CG647" s="3"/>
    </row>
    <row r="648" spans="1:85" ht="14.25" customHeight="1" x14ac:dyDescent="0.25">
      <c r="A648" s="2"/>
      <c r="B648" s="2"/>
      <c r="C648" s="2"/>
      <c r="D648" s="2"/>
      <c r="E648" s="2"/>
      <c r="F648" s="5"/>
      <c r="G648" s="2"/>
      <c r="H648" s="2"/>
      <c r="I648" s="2"/>
      <c r="J648" s="2"/>
      <c r="K648" s="2"/>
      <c r="L648" s="2"/>
      <c r="M648" s="3"/>
      <c r="N648" s="3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3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3"/>
      <c r="AW648" s="2"/>
      <c r="AX648" s="2"/>
      <c r="AY648" s="2"/>
      <c r="AZ648" s="2"/>
      <c r="BA648" s="67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V648" s="3"/>
      <c r="BW648" s="3"/>
      <c r="BX648" s="3"/>
      <c r="BY648" s="3"/>
      <c r="BZ648" s="3"/>
      <c r="CA648" s="3"/>
      <c r="CB648" s="3"/>
      <c r="CC648" s="3"/>
      <c r="CD648" s="3"/>
      <c r="CE648" s="3"/>
      <c r="CF648" s="3"/>
      <c r="CG648" s="3"/>
    </row>
    <row r="649" spans="1:85" ht="14.25" customHeight="1" x14ac:dyDescent="0.25">
      <c r="A649" s="2"/>
      <c r="B649" s="2"/>
      <c r="C649" s="2"/>
      <c r="D649" s="2"/>
      <c r="E649" s="2"/>
      <c r="F649" s="5"/>
      <c r="G649" s="2"/>
      <c r="H649" s="2"/>
      <c r="I649" s="2"/>
      <c r="J649" s="2"/>
      <c r="K649" s="2"/>
      <c r="L649" s="2"/>
      <c r="M649" s="3"/>
      <c r="N649" s="3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3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3"/>
      <c r="AW649" s="2"/>
      <c r="AX649" s="2"/>
      <c r="AY649" s="2"/>
      <c r="AZ649" s="2"/>
      <c r="BA649" s="67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V649" s="3"/>
      <c r="BW649" s="3"/>
      <c r="BX649" s="3"/>
      <c r="BY649" s="3"/>
      <c r="BZ649" s="3"/>
      <c r="CA649" s="3"/>
      <c r="CB649" s="3"/>
      <c r="CC649" s="3"/>
      <c r="CD649" s="3"/>
      <c r="CE649" s="3"/>
      <c r="CF649" s="3"/>
      <c r="CG649" s="3"/>
    </row>
    <row r="650" spans="1:85" ht="14.25" customHeight="1" x14ac:dyDescent="0.25">
      <c r="A650" s="2"/>
      <c r="B650" s="2"/>
      <c r="C650" s="2"/>
      <c r="D650" s="2"/>
      <c r="E650" s="2"/>
      <c r="F650" s="5"/>
      <c r="G650" s="2"/>
      <c r="H650" s="2"/>
      <c r="I650" s="2"/>
      <c r="J650" s="2"/>
      <c r="K650" s="2"/>
      <c r="L650" s="2"/>
      <c r="M650" s="3"/>
      <c r="N650" s="3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3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3"/>
      <c r="AW650" s="2"/>
      <c r="AX650" s="2"/>
      <c r="AY650" s="2"/>
      <c r="AZ650" s="2"/>
      <c r="BA650" s="67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V650" s="3"/>
      <c r="BW650" s="3"/>
      <c r="BX650" s="3"/>
      <c r="BY650" s="3"/>
      <c r="BZ650" s="3"/>
      <c r="CA650" s="3"/>
      <c r="CB650" s="3"/>
      <c r="CC650" s="3"/>
      <c r="CD650" s="3"/>
      <c r="CE650" s="3"/>
      <c r="CF650" s="3"/>
      <c r="CG650" s="3"/>
    </row>
    <row r="651" spans="1:85" ht="14.25" customHeight="1" x14ac:dyDescent="0.25">
      <c r="A651" s="2"/>
      <c r="B651" s="2"/>
      <c r="C651" s="2"/>
      <c r="D651" s="2"/>
      <c r="E651" s="2"/>
      <c r="F651" s="5"/>
      <c r="G651" s="2"/>
      <c r="H651" s="2"/>
      <c r="I651" s="2"/>
      <c r="J651" s="2"/>
      <c r="K651" s="2"/>
      <c r="L651" s="2"/>
      <c r="M651" s="3"/>
      <c r="N651" s="3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3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3"/>
      <c r="AW651" s="2"/>
      <c r="AX651" s="2"/>
      <c r="AY651" s="2"/>
      <c r="AZ651" s="2"/>
      <c r="BA651" s="67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V651" s="3"/>
      <c r="BW651" s="3"/>
      <c r="BX651" s="3"/>
      <c r="BY651" s="3"/>
      <c r="BZ651" s="3"/>
      <c r="CA651" s="3"/>
      <c r="CB651" s="3"/>
      <c r="CC651" s="3"/>
      <c r="CD651" s="3"/>
      <c r="CE651" s="3"/>
      <c r="CF651" s="3"/>
      <c r="CG651" s="3"/>
    </row>
    <row r="652" spans="1:85" ht="14.25" customHeight="1" x14ac:dyDescent="0.25">
      <c r="A652" s="2"/>
      <c r="B652" s="2"/>
      <c r="C652" s="2"/>
      <c r="D652" s="2"/>
      <c r="E652" s="2"/>
      <c r="F652" s="5"/>
      <c r="G652" s="2"/>
      <c r="H652" s="2"/>
      <c r="I652" s="2"/>
      <c r="J652" s="2"/>
      <c r="K652" s="2"/>
      <c r="L652" s="2"/>
      <c r="M652" s="3"/>
      <c r="N652" s="3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3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3"/>
      <c r="AW652" s="2"/>
      <c r="AX652" s="2"/>
      <c r="AY652" s="2"/>
      <c r="AZ652" s="2"/>
      <c r="BA652" s="67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V652" s="3"/>
      <c r="BW652" s="3"/>
      <c r="BX652" s="3"/>
      <c r="BY652" s="3"/>
      <c r="BZ652" s="3"/>
      <c r="CA652" s="3"/>
      <c r="CB652" s="3"/>
      <c r="CC652" s="3"/>
      <c r="CD652" s="3"/>
      <c r="CE652" s="3"/>
      <c r="CF652" s="3"/>
      <c r="CG652" s="3"/>
    </row>
    <row r="653" spans="1:85" ht="14.25" customHeight="1" x14ac:dyDescent="0.25">
      <c r="A653" s="2"/>
      <c r="B653" s="2"/>
      <c r="C653" s="2"/>
      <c r="D653" s="2"/>
      <c r="E653" s="2"/>
      <c r="F653" s="5"/>
      <c r="G653" s="2"/>
      <c r="H653" s="2"/>
      <c r="I653" s="2"/>
      <c r="J653" s="2"/>
      <c r="K653" s="2"/>
      <c r="L653" s="2"/>
      <c r="M653" s="3"/>
      <c r="N653" s="3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3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3"/>
      <c r="AW653" s="2"/>
      <c r="AX653" s="2"/>
      <c r="AY653" s="2"/>
      <c r="AZ653" s="2"/>
      <c r="BA653" s="67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V653" s="3"/>
      <c r="BW653" s="3"/>
      <c r="BX653" s="3"/>
      <c r="BY653" s="3"/>
      <c r="BZ653" s="3"/>
      <c r="CA653" s="3"/>
      <c r="CB653" s="3"/>
      <c r="CC653" s="3"/>
      <c r="CD653" s="3"/>
      <c r="CE653" s="3"/>
      <c r="CF653" s="3"/>
      <c r="CG653" s="3"/>
    </row>
    <row r="654" spans="1:85" ht="14.25" customHeight="1" x14ac:dyDescent="0.25">
      <c r="A654" s="2"/>
      <c r="B654" s="2"/>
      <c r="C654" s="2"/>
      <c r="D654" s="2"/>
      <c r="E654" s="2"/>
      <c r="F654" s="5"/>
      <c r="G654" s="2"/>
      <c r="H654" s="2"/>
      <c r="I654" s="2"/>
      <c r="J654" s="2"/>
      <c r="K654" s="2"/>
      <c r="L654" s="2"/>
      <c r="M654" s="3"/>
      <c r="N654" s="3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3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3"/>
      <c r="AW654" s="2"/>
      <c r="AX654" s="2"/>
      <c r="AY654" s="2"/>
      <c r="AZ654" s="2"/>
      <c r="BA654" s="67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V654" s="3"/>
      <c r="BW654" s="3"/>
      <c r="BX654" s="3"/>
      <c r="BY654" s="3"/>
      <c r="BZ654" s="3"/>
      <c r="CA654" s="3"/>
      <c r="CB654" s="3"/>
      <c r="CC654" s="3"/>
      <c r="CD654" s="3"/>
      <c r="CE654" s="3"/>
      <c r="CF654" s="3"/>
      <c r="CG654" s="3"/>
    </row>
    <row r="655" spans="1:85" ht="14.25" customHeight="1" x14ac:dyDescent="0.25">
      <c r="A655" s="2"/>
      <c r="B655" s="2"/>
      <c r="C655" s="2"/>
      <c r="D655" s="2"/>
      <c r="E655" s="2"/>
      <c r="F655" s="5"/>
      <c r="G655" s="2"/>
      <c r="H655" s="2"/>
      <c r="I655" s="2"/>
      <c r="J655" s="2"/>
      <c r="K655" s="2"/>
      <c r="L655" s="2"/>
      <c r="M655" s="3"/>
      <c r="N655" s="3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3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67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V655" s="3"/>
      <c r="BW655" s="3"/>
      <c r="BX655" s="3"/>
      <c r="BY655" s="3"/>
      <c r="BZ655" s="3"/>
      <c r="CA655" s="3"/>
      <c r="CB655" s="3"/>
      <c r="CC655" s="3"/>
      <c r="CD655" s="3"/>
      <c r="CE655" s="3"/>
      <c r="CF655" s="3"/>
      <c r="CG655" s="3"/>
    </row>
    <row r="656" spans="1:85" ht="14.25" customHeight="1" x14ac:dyDescent="0.25">
      <c r="A656" s="2"/>
      <c r="B656" s="2"/>
      <c r="C656" s="2"/>
      <c r="D656" s="2"/>
      <c r="E656" s="2"/>
      <c r="F656" s="5"/>
      <c r="G656" s="2"/>
      <c r="H656" s="2"/>
      <c r="I656" s="2"/>
      <c r="J656" s="2"/>
      <c r="K656" s="2"/>
      <c r="L656" s="2"/>
      <c r="M656" s="3"/>
      <c r="N656" s="3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3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67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V656" s="3"/>
      <c r="BW656" s="3"/>
      <c r="BX656" s="3"/>
      <c r="BY656" s="3"/>
      <c r="BZ656" s="3"/>
      <c r="CA656" s="3"/>
      <c r="CB656" s="3"/>
      <c r="CC656" s="3"/>
      <c r="CD656" s="3"/>
      <c r="CE656" s="3"/>
      <c r="CF656" s="3"/>
      <c r="CG656" s="3"/>
    </row>
    <row r="657" spans="1:85" ht="14.25" customHeight="1" x14ac:dyDescent="0.25">
      <c r="A657" s="2"/>
      <c r="B657" s="2"/>
      <c r="C657" s="2"/>
      <c r="D657" s="2"/>
      <c r="E657" s="2"/>
      <c r="F657" s="5"/>
      <c r="G657" s="2"/>
      <c r="H657" s="2"/>
      <c r="I657" s="2"/>
      <c r="J657" s="2"/>
      <c r="K657" s="2"/>
      <c r="L657" s="2"/>
      <c r="M657" s="3"/>
      <c r="N657" s="3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3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67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V657" s="3"/>
      <c r="BW657" s="3"/>
      <c r="BX657" s="3"/>
      <c r="BY657" s="3"/>
      <c r="BZ657" s="3"/>
      <c r="CA657" s="3"/>
      <c r="CB657" s="3"/>
      <c r="CC657" s="3"/>
      <c r="CD657" s="3"/>
      <c r="CE657" s="3"/>
      <c r="CF657" s="3"/>
      <c r="CG657" s="3"/>
    </row>
    <row r="658" spans="1:85" ht="14.25" customHeight="1" x14ac:dyDescent="0.25">
      <c r="A658" s="2"/>
      <c r="B658" s="2"/>
      <c r="C658" s="2"/>
      <c r="D658" s="2"/>
      <c r="E658" s="2"/>
      <c r="F658" s="5"/>
      <c r="G658" s="2"/>
      <c r="H658" s="2"/>
      <c r="I658" s="2"/>
      <c r="J658" s="2"/>
      <c r="K658" s="2"/>
      <c r="L658" s="2"/>
      <c r="M658" s="3"/>
      <c r="N658" s="3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3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67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V658" s="3"/>
      <c r="BW658" s="3"/>
      <c r="BX658" s="3"/>
      <c r="BY658" s="3"/>
      <c r="BZ658" s="3"/>
      <c r="CA658" s="3"/>
      <c r="CB658" s="3"/>
      <c r="CC658" s="3"/>
      <c r="CD658" s="3"/>
      <c r="CE658" s="3"/>
      <c r="CF658" s="3"/>
      <c r="CG658" s="3"/>
    </row>
    <row r="659" spans="1:85" ht="14.25" customHeight="1" x14ac:dyDescent="0.25">
      <c r="A659" s="2"/>
      <c r="B659" s="2"/>
      <c r="C659" s="2"/>
      <c r="D659" s="2"/>
      <c r="E659" s="2"/>
      <c r="F659" s="5"/>
      <c r="G659" s="2"/>
      <c r="H659" s="2"/>
      <c r="I659" s="2"/>
      <c r="J659" s="2"/>
      <c r="K659" s="2"/>
      <c r="L659" s="2"/>
      <c r="M659" s="3"/>
      <c r="N659" s="3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3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67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V659" s="3"/>
      <c r="BW659" s="3"/>
      <c r="BX659" s="3"/>
      <c r="BY659" s="3"/>
      <c r="BZ659" s="3"/>
      <c r="CA659" s="3"/>
      <c r="CB659" s="3"/>
      <c r="CC659" s="3"/>
      <c r="CD659" s="3"/>
      <c r="CE659" s="3"/>
      <c r="CF659" s="3"/>
      <c r="CG659" s="3"/>
    </row>
    <row r="660" spans="1:85" ht="14.25" customHeight="1" x14ac:dyDescent="0.25">
      <c r="A660" s="2"/>
      <c r="B660" s="2"/>
      <c r="C660" s="2"/>
      <c r="D660" s="2"/>
      <c r="E660" s="2"/>
      <c r="F660" s="5"/>
      <c r="G660" s="2"/>
      <c r="H660" s="2"/>
      <c r="I660" s="2"/>
      <c r="J660" s="2"/>
      <c r="K660" s="2"/>
      <c r="L660" s="2"/>
      <c r="M660" s="3"/>
      <c r="N660" s="3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3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67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V660" s="3"/>
      <c r="BW660" s="3"/>
      <c r="BX660" s="3"/>
      <c r="BY660" s="3"/>
      <c r="BZ660" s="3"/>
      <c r="CA660" s="3"/>
      <c r="CB660" s="3"/>
      <c r="CC660" s="3"/>
      <c r="CD660" s="3"/>
      <c r="CE660" s="3"/>
      <c r="CF660" s="3"/>
      <c r="CG660" s="3"/>
    </row>
    <row r="661" spans="1:85" ht="14.25" customHeight="1" x14ac:dyDescent="0.25">
      <c r="A661" s="2"/>
      <c r="B661" s="2"/>
      <c r="C661" s="2"/>
      <c r="D661" s="2"/>
      <c r="E661" s="2"/>
      <c r="F661" s="5"/>
      <c r="G661" s="2"/>
      <c r="H661" s="2"/>
      <c r="I661" s="2"/>
      <c r="J661" s="2"/>
      <c r="K661" s="2"/>
      <c r="L661" s="2"/>
      <c r="M661" s="3"/>
      <c r="N661" s="3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3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67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V661" s="3"/>
      <c r="BW661" s="3"/>
      <c r="BX661" s="3"/>
      <c r="BY661" s="3"/>
      <c r="BZ661" s="3"/>
      <c r="CA661" s="3"/>
      <c r="CB661" s="3"/>
      <c r="CC661" s="3"/>
      <c r="CD661" s="3"/>
      <c r="CE661" s="3"/>
      <c r="CF661" s="3"/>
      <c r="CG661" s="3"/>
    </row>
    <row r="662" spans="1:85" ht="14.25" customHeight="1" x14ac:dyDescent="0.25">
      <c r="A662" s="2"/>
      <c r="B662" s="2"/>
      <c r="C662" s="2"/>
      <c r="D662" s="2"/>
      <c r="E662" s="2"/>
      <c r="F662" s="5"/>
      <c r="G662" s="2"/>
      <c r="H662" s="2"/>
      <c r="I662" s="2"/>
      <c r="J662" s="2"/>
      <c r="K662" s="2"/>
      <c r="L662" s="2"/>
      <c r="M662" s="3"/>
      <c r="N662" s="3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3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67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V662" s="3"/>
      <c r="BW662" s="3"/>
      <c r="BX662" s="3"/>
      <c r="BY662" s="3"/>
      <c r="BZ662" s="3"/>
      <c r="CA662" s="3"/>
      <c r="CB662" s="3"/>
      <c r="CC662" s="3"/>
      <c r="CD662" s="3"/>
      <c r="CE662" s="3"/>
      <c r="CF662" s="3"/>
      <c r="CG662" s="3"/>
    </row>
    <row r="663" spans="1:85" ht="14.25" customHeight="1" x14ac:dyDescent="0.25">
      <c r="A663" s="2"/>
      <c r="B663" s="2"/>
      <c r="C663" s="2"/>
      <c r="D663" s="2"/>
      <c r="E663" s="2"/>
      <c r="F663" s="5"/>
      <c r="G663" s="2"/>
      <c r="H663" s="2"/>
      <c r="I663" s="2"/>
      <c r="J663" s="2"/>
      <c r="K663" s="2"/>
      <c r="L663" s="2"/>
      <c r="M663" s="3"/>
      <c r="N663" s="3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3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67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V663" s="3"/>
      <c r="BW663" s="3"/>
      <c r="BX663" s="3"/>
      <c r="BY663" s="3"/>
      <c r="BZ663" s="3"/>
      <c r="CA663" s="3"/>
      <c r="CB663" s="3"/>
      <c r="CC663" s="3"/>
      <c r="CD663" s="3"/>
      <c r="CE663" s="3"/>
      <c r="CF663" s="3"/>
      <c r="CG663" s="3"/>
    </row>
    <row r="664" spans="1:85" ht="14.25" customHeight="1" x14ac:dyDescent="0.25">
      <c r="A664" s="2"/>
      <c r="B664" s="2"/>
      <c r="C664" s="2"/>
      <c r="D664" s="2"/>
      <c r="E664" s="2"/>
      <c r="F664" s="5"/>
      <c r="G664" s="2"/>
      <c r="H664" s="2"/>
      <c r="I664" s="2"/>
      <c r="J664" s="2"/>
      <c r="K664" s="2"/>
      <c r="L664" s="2"/>
      <c r="M664" s="3"/>
      <c r="N664" s="3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3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67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V664" s="3"/>
      <c r="BW664" s="3"/>
      <c r="BX664" s="3"/>
      <c r="BY664" s="3"/>
      <c r="BZ664" s="3"/>
      <c r="CA664" s="3"/>
      <c r="CB664" s="3"/>
      <c r="CC664" s="3"/>
      <c r="CD664" s="3"/>
      <c r="CE664" s="3"/>
      <c r="CF664" s="3"/>
      <c r="CG664" s="3"/>
    </row>
    <row r="665" spans="1:85" ht="14.25" customHeight="1" x14ac:dyDescent="0.25">
      <c r="A665" s="2"/>
      <c r="B665" s="2"/>
      <c r="C665" s="2"/>
      <c r="D665" s="2"/>
      <c r="E665" s="2"/>
      <c r="F665" s="5"/>
      <c r="G665" s="2"/>
      <c r="H665" s="2"/>
      <c r="I665" s="2"/>
      <c r="J665" s="2"/>
      <c r="K665" s="2"/>
      <c r="L665" s="2"/>
      <c r="M665" s="3"/>
      <c r="N665" s="3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3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67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V665" s="3"/>
      <c r="BW665" s="3"/>
      <c r="BX665" s="3"/>
      <c r="BY665" s="3"/>
      <c r="BZ665" s="3"/>
      <c r="CA665" s="3"/>
      <c r="CB665" s="3"/>
      <c r="CC665" s="3"/>
      <c r="CD665" s="3"/>
      <c r="CE665" s="3"/>
      <c r="CF665" s="3"/>
      <c r="CG665" s="3"/>
    </row>
    <row r="666" spans="1:85" ht="14.25" customHeight="1" x14ac:dyDescent="0.25">
      <c r="A666" s="2"/>
      <c r="B666" s="2"/>
      <c r="C666" s="2"/>
      <c r="D666" s="2"/>
      <c r="E666" s="2"/>
      <c r="F666" s="5"/>
      <c r="G666" s="2"/>
      <c r="H666" s="2"/>
      <c r="I666" s="2"/>
      <c r="J666" s="2"/>
      <c r="K666" s="2"/>
      <c r="L666" s="2"/>
      <c r="M666" s="3"/>
      <c r="N666" s="3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3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67"/>
      <c r="BB666" s="2"/>
      <c r="BC666" s="2"/>
      <c r="BD666" s="2"/>
      <c r="BE666" s="2"/>
      <c r="BF666" s="2"/>
      <c r="BG666" s="2"/>
      <c r="BH666" s="2"/>
      <c r="BI666" s="2"/>
      <c r="BJ666" s="2"/>
      <c r="BK666" s="2"/>
      <c r="BV666" s="3"/>
      <c r="BW666" s="3"/>
      <c r="BX666" s="3"/>
      <c r="BY666" s="3"/>
      <c r="BZ666" s="3"/>
      <c r="CA666" s="3"/>
      <c r="CB666" s="3"/>
      <c r="CC666" s="3"/>
      <c r="CD666" s="3"/>
      <c r="CE666" s="3"/>
      <c r="CF666" s="3"/>
      <c r="CG666" s="3"/>
    </row>
    <row r="667" spans="1:85" ht="14.25" customHeight="1" x14ac:dyDescent="0.25">
      <c r="A667" s="2"/>
      <c r="B667" s="2"/>
      <c r="C667" s="2"/>
      <c r="D667" s="2"/>
      <c r="E667" s="2"/>
      <c r="F667" s="5"/>
      <c r="G667" s="2"/>
      <c r="H667" s="2"/>
      <c r="I667" s="2"/>
      <c r="J667" s="2"/>
      <c r="K667" s="2"/>
      <c r="L667" s="2"/>
      <c r="M667" s="3"/>
      <c r="N667" s="3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3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67"/>
      <c r="BB667" s="2"/>
      <c r="BC667" s="2"/>
      <c r="BD667" s="2"/>
      <c r="BE667" s="2"/>
      <c r="BF667" s="2"/>
      <c r="BG667" s="2"/>
      <c r="BH667" s="2"/>
      <c r="BI667" s="2"/>
      <c r="BJ667" s="2"/>
      <c r="BK667" s="2"/>
      <c r="BV667" s="3"/>
      <c r="BW667" s="3"/>
      <c r="BX667" s="3"/>
      <c r="BY667" s="3"/>
      <c r="BZ667" s="3"/>
      <c r="CA667" s="3"/>
      <c r="CB667" s="3"/>
      <c r="CC667" s="3"/>
      <c r="CD667" s="3"/>
      <c r="CE667" s="3"/>
      <c r="CF667" s="3"/>
      <c r="CG667" s="3"/>
    </row>
    <row r="668" spans="1:85" ht="14.25" customHeight="1" x14ac:dyDescent="0.25">
      <c r="A668" s="2"/>
      <c r="B668" s="2"/>
      <c r="C668" s="2"/>
      <c r="D668" s="2"/>
      <c r="E668" s="2"/>
      <c r="F668" s="5"/>
      <c r="G668" s="2"/>
      <c r="H668" s="2"/>
      <c r="I668" s="2"/>
      <c r="J668" s="2"/>
      <c r="K668" s="2"/>
      <c r="L668" s="2"/>
      <c r="M668" s="3"/>
      <c r="N668" s="3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3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67"/>
      <c r="BB668" s="2"/>
      <c r="BC668" s="2"/>
      <c r="BD668" s="2"/>
      <c r="BE668" s="2"/>
      <c r="BF668" s="2"/>
      <c r="BG668" s="2"/>
      <c r="BH668" s="2"/>
      <c r="BI668" s="2"/>
      <c r="BJ668" s="2"/>
      <c r="BK668" s="2"/>
      <c r="BV668" s="3"/>
      <c r="BW668" s="3"/>
      <c r="BX668" s="3"/>
      <c r="BY668" s="3"/>
      <c r="BZ668" s="3"/>
      <c r="CA668" s="3"/>
      <c r="CB668" s="3"/>
      <c r="CC668" s="3"/>
      <c r="CD668" s="3"/>
      <c r="CE668" s="3"/>
      <c r="CF668" s="3"/>
      <c r="CG668" s="3"/>
    </row>
    <row r="669" spans="1:85" ht="14.25" customHeight="1" x14ac:dyDescent="0.25">
      <c r="A669" s="2"/>
      <c r="B669" s="2"/>
      <c r="C669" s="2"/>
      <c r="D669" s="2"/>
      <c r="E669" s="2"/>
      <c r="F669" s="5"/>
      <c r="G669" s="2"/>
      <c r="H669" s="2"/>
      <c r="I669" s="2"/>
      <c r="J669" s="2"/>
      <c r="K669" s="2"/>
      <c r="L669" s="2"/>
      <c r="M669" s="3"/>
      <c r="N669" s="3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3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67"/>
      <c r="BB669" s="2"/>
      <c r="BC669" s="2"/>
      <c r="BD669" s="2"/>
      <c r="BE669" s="2"/>
      <c r="BF669" s="2"/>
      <c r="BG669" s="2"/>
      <c r="BH669" s="2"/>
      <c r="BI669" s="2"/>
      <c r="BJ669" s="2"/>
      <c r="BK669" s="2"/>
      <c r="BV669" s="3"/>
      <c r="BW669" s="3"/>
      <c r="BX669" s="3"/>
      <c r="BY669" s="3"/>
      <c r="BZ669" s="3"/>
      <c r="CA669" s="3"/>
      <c r="CB669" s="3"/>
      <c r="CC669" s="3"/>
      <c r="CD669" s="3"/>
      <c r="CE669" s="3"/>
      <c r="CF669" s="3"/>
      <c r="CG669" s="3"/>
    </row>
    <row r="670" spans="1:85" ht="14.25" customHeight="1" x14ac:dyDescent="0.25">
      <c r="A670" s="2"/>
      <c r="B670" s="2"/>
      <c r="C670" s="2"/>
      <c r="D670" s="2"/>
      <c r="E670" s="2"/>
      <c r="F670" s="5"/>
      <c r="G670" s="2"/>
      <c r="H670" s="2"/>
      <c r="I670" s="2"/>
      <c r="J670" s="2"/>
      <c r="K670" s="2"/>
      <c r="L670" s="2"/>
      <c r="M670" s="3"/>
      <c r="N670" s="3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3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67"/>
      <c r="BB670" s="2"/>
      <c r="BC670" s="2"/>
      <c r="BD670" s="2"/>
      <c r="BE670" s="2"/>
      <c r="BF670" s="2"/>
      <c r="BG670" s="2"/>
      <c r="BH670" s="2"/>
      <c r="BI670" s="2"/>
      <c r="BJ670" s="2"/>
      <c r="BK670" s="2"/>
      <c r="BV670" s="3"/>
      <c r="BW670" s="3"/>
      <c r="BX670" s="3"/>
      <c r="BY670" s="3"/>
      <c r="BZ670" s="3"/>
      <c r="CA670" s="3"/>
      <c r="CB670" s="3"/>
      <c r="CC670" s="3"/>
      <c r="CD670" s="3"/>
      <c r="CE670" s="3"/>
      <c r="CF670" s="3"/>
      <c r="CG670" s="3"/>
    </row>
    <row r="671" spans="1:85" ht="14.25" customHeight="1" x14ac:dyDescent="0.25">
      <c r="A671" s="2"/>
      <c r="B671" s="2"/>
      <c r="C671" s="2"/>
      <c r="D671" s="2"/>
      <c r="E671" s="2"/>
      <c r="F671" s="5"/>
      <c r="G671" s="2"/>
      <c r="H671" s="2"/>
      <c r="I671" s="2"/>
      <c r="J671" s="2"/>
      <c r="K671" s="2"/>
      <c r="L671" s="2"/>
      <c r="M671" s="3"/>
      <c r="N671" s="3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3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67"/>
      <c r="BB671" s="2"/>
      <c r="BC671" s="2"/>
      <c r="BD671" s="2"/>
      <c r="BE671" s="2"/>
      <c r="BF671" s="2"/>
      <c r="BG671" s="2"/>
      <c r="BH671" s="2"/>
      <c r="BI671" s="2"/>
      <c r="BJ671" s="2"/>
      <c r="BK671" s="2"/>
      <c r="BV671" s="3"/>
      <c r="BW671" s="3"/>
      <c r="BX671" s="3"/>
      <c r="BY671" s="3"/>
      <c r="BZ671" s="3"/>
      <c r="CA671" s="3"/>
      <c r="CB671" s="3"/>
      <c r="CC671" s="3"/>
      <c r="CD671" s="3"/>
      <c r="CE671" s="3"/>
      <c r="CF671" s="3"/>
      <c r="CG671" s="3"/>
    </row>
    <row r="672" spans="1:85" ht="14.25" customHeight="1" x14ac:dyDescent="0.25">
      <c r="A672" s="2"/>
      <c r="B672" s="2"/>
      <c r="C672" s="2"/>
      <c r="D672" s="2"/>
      <c r="E672" s="2"/>
      <c r="F672" s="5"/>
      <c r="G672" s="2"/>
      <c r="H672" s="2"/>
      <c r="I672" s="2"/>
      <c r="J672" s="2"/>
      <c r="K672" s="2"/>
      <c r="L672" s="2"/>
      <c r="M672" s="3"/>
      <c r="N672" s="3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3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67"/>
      <c r="BB672" s="2"/>
      <c r="BC672" s="2"/>
      <c r="BD672" s="2"/>
      <c r="BE672" s="2"/>
      <c r="BF672" s="2"/>
      <c r="BG672" s="2"/>
      <c r="BH672" s="2"/>
      <c r="BI672" s="2"/>
      <c r="BJ672" s="2"/>
      <c r="BK672" s="2"/>
      <c r="BV672" s="3"/>
      <c r="BW672" s="3"/>
      <c r="BX672" s="3"/>
      <c r="BY672" s="3"/>
      <c r="BZ672" s="3"/>
      <c r="CA672" s="3"/>
      <c r="CB672" s="3"/>
      <c r="CC672" s="3"/>
      <c r="CD672" s="3"/>
      <c r="CE672" s="3"/>
      <c r="CF672" s="3"/>
      <c r="CG672" s="3"/>
    </row>
    <row r="673" spans="1:85" ht="14.25" customHeight="1" x14ac:dyDescent="0.25">
      <c r="A673" s="2"/>
      <c r="B673" s="2"/>
      <c r="C673" s="2"/>
      <c r="D673" s="2"/>
      <c r="E673" s="2"/>
      <c r="F673" s="5"/>
      <c r="G673" s="2"/>
      <c r="H673" s="2"/>
      <c r="I673" s="2"/>
      <c r="J673" s="2"/>
      <c r="K673" s="2"/>
      <c r="L673" s="2"/>
      <c r="M673" s="3"/>
      <c r="N673" s="3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3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67"/>
      <c r="BB673" s="2"/>
      <c r="BC673" s="2"/>
      <c r="BD673" s="2"/>
      <c r="BE673" s="2"/>
      <c r="BF673" s="2"/>
      <c r="BG673" s="2"/>
      <c r="BH673" s="2"/>
      <c r="BI673" s="2"/>
      <c r="BJ673" s="2"/>
      <c r="BK673" s="2"/>
      <c r="BV673" s="3"/>
      <c r="BW673" s="3"/>
      <c r="BX673" s="3"/>
      <c r="BY673" s="3"/>
      <c r="BZ673" s="3"/>
      <c r="CA673" s="3"/>
      <c r="CB673" s="3"/>
      <c r="CC673" s="3"/>
      <c r="CD673" s="3"/>
      <c r="CE673" s="3"/>
      <c r="CF673" s="3"/>
      <c r="CG673" s="3"/>
    </row>
    <row r="674" spans="1:85" ht="14.25" customHeight="1" x14ac:dyDescent="0.25">
      <c r="A674" s="2"/>
      <c r="B674" s="2"/>
      <c r="C674" s="2"/>
      <c r="D674" s="2"/>
      <c r="E674" s="2"/>
      <c r="F674" s="5"/>
      <c r="G674" s="2"/>
      <c r="H674" s="2"/>
      <c r="I674" s="2"/>
      <c r="J674" s="2"/>
      <c r="K674" s="2"/>
      <c r="L674" s="2"/>
      <c r="M674" s="3"/>
      <c r="N674" s="3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3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67"/>
      <c r="BB674" s="2"/>
      <c r="BC674" s="2"/>
      <c r="BD674" s="2"/>
      <c r="BE674" s="2"/>
      <c r="BF674" s="2"/>
      <c r="BG674" s="2"/>
      <c r="BH674" s="2"/>
      <c r="BI674" s="2"/>
      <c r="BJ674" s="2"/>
      <c r="BK674" s="2"/>
      <c r="BV674" s="3"/>
      <c r="BW674" s="3"/>
      <c r="BX674" s="3"/>
      <c r="BY674" s="3"/>
      <c r="BZ674" s="3"/>
      <c r="CA674" s="3"/>
      <c r="CB674" s="3"/>
      <c r="CC674" s="3"/>
      <c r="CD674" s="3"/>
      <c r="CE674" s="3"/>
      <c r="CF674" s="3"/>
      <c r="CG674" s="3"/>
    </row>
    <row r="675" spans="1:85" ht="14.25" customHeight="1" x14ac:dyDescent="0.25">
      <c r="A675" s="2"/>
      <c r="B675" s="2"/>
      <c r="C675" s="2"/>
      <c r="D675" s="2"/>
      <c r="E675" s="2"/>
      <c r="F675" s="5"/>
      <c r="G675" s="2"/>
      <c r="H675" s="2"/>
      <c r="I675" s="2"/>
      <c r="J675" s="2"/>
      <c r="K675" s="2"/>
      <c r="L675" s="2"/>
      <c r="M675" s="3"/>
      <c r="N675" s="3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3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67"/>
      <c r="BB675" s="2"/>
      <c r="BC675" s="2"/>
      <c r="BD675" s="2"/>
      <c r="BE675" s="2"/>
      <c r="BF675" s="2"/>
      <c r="BG675" s="2"/>
      <c r="BH675" s="2"/>
      <c r="BI675" s="2"/>
      <c r="BJ675" s="2"/>
      <c r="BK675" s="2"/>
      <c r="BV675" s="3"/>
      <c r="BW675" s="3"/>
      <c r="BX675" s="3"/>
      <c r="BY675" s="3"/>
      <c r="BZ675" s="3"/>
      <c r="CA675" s="3"/>
      <c r="CB675" s="3"/>
      <c r="CC675" s="3"/>
      <c r="CD675" s="3"/>
      <c r="CE675" s="3"/>
      <c r="CF675" s="3"/>
      <c r="CG675" s="3"/>
    </row>
    <row r="676" spans="1:85" ht="14.25" customHeight="1" x14ac:dyDescent="0.25">
      <c r="A676" s="2"/>
      <c r="B676" s="2"/>
      <c r="C676" s="2"/>
      <c r="D676" s="2"/>
      <c r="E676" s="2"/>
      <c r="F676" s="5"/>
      <c r="G676" s="2"/>
      <c r="H676" s="2"/>
      <c r="I676" s="2"/>
      <c r="J676" s="2"/>
      <c r="K676" s="2"/>
      <c r="L676" s="2"/>
      <c r="M676" s="3"/>
      <c r="N676" s="3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3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67"/>
      <c r="BB676" s="2"/>
      <c r="BC676" s="2"/>
      <c r="BD676" s="2"/>
      <c r="BE676" s="2"/>
      <c r="BF676" s="2"/>
      <c r="BG676" s="2"/>
      <c r="BH676" s="2"/>
      <c r="BI676" s="2"/>
      <c r="BJ676" s="2"/>
      <c r="BK676" s="2"/>
      <c r="BV676" s="3"/>
      <c r="BW676" s="3"/>
      <c r="BX676" s="3"/>
      <c r="BY676" s="3"/>
      <c r="BZ676" s="3"/>
      <c r="CA676" s="3"/>
      <c r="CB676" s="3"/>
      <c r="CC676" s="3"/>
      <c r="CD676" s="3"/>
      <c r="CE676" s="3"/>
      <c r="CF676" s="3"/>
      <c r="CG676" s="3"/>
    </row>
    <row r="677" spans="1:85" ht="14.25" customHeight="1" x14ac:dyDescent="0.25">
      <c r="A677" s="2"/>
      <c r="B677" s="2"/>
      <c r="C677" s="2"/>
      <c r="D677" s="2"/>
      <c r="E677" s="2"/>
      <c r="F677" s="5"/>
      <c r="G677" s="2"/>
      <c r="H677" s="2"/>
      <c r="I677" s="2"/>
      <c r="J677" s="2"/>
      <c r="K677" s="2"/>
      <c r="L677" s="2"/>
      <c r="M677" s="3"/>
      <c r="N677" s="3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3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67"/>
      <c r="BB677" s="2"/>
      <c r="BC677" s="2"/>
      <c r="BD677" s="2"/>
      <c r="BE677" s="2"/>
      <c r="BF677" s="2"/>
      <c r="BG677" s="2"/>
      <c r="BH677" s="2"/>
      <c r="BI677" s="2"/>
      <c r="BJ677" s="2"/>
      <c r="BK677" s="2"/>
      <c r="BV677" s="3"/>
      <c r="BW677" s="3"/>
      <c r="BX677" s="3"/>
      <c r="BY677" s="3"/>
      <c r="BZ677" s="3"/>
      <c r="CA677" s="3"/>
      <c r="CB677" s="3"/>
      <c r="CC677" s="3"/>
      <c r="CD677" s="3"/>
      <c r="CE677" s="3"/>
      <c r="CF677" s="3"/>
      <c r="CG677" s="3"/>
    </row>
    <row r="678" spans="1:85" ht="14.25" customHeight="1" x14ac:dyDescent="0.25">
      <c r="A678" s="2"/>
      <c r="B678" s="2"/>
      <c r="C678" s="2"/>
      <c r="D678" s="2"/>
      <c r="E678" s="2"/>
      <c r="F678" s="5"/>
      <c r="G678" s="2"/>
      <c r="H678" s="2"/>
      <c r="I678" s="2"/>
      <c r="J678" s="2"/>
      <c r="K678" s="2"/>
      <c r="L678" s="2"/>
      <c r="M678" s="3"/>
      <c r="N678" s="3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3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67"/>
      <c r="BB678" s="2"/>
      <c r="BC678" s="2"/>
      <c r="BD678" s="2"/>
      <c r="BE678" s="2"/>
      <c r="BF678" s="2"/>
      <c r="BG678" s="2"/>
      <c r="BH678" s="2"/>
      <c r="BI678" s="2"/>
      <c r="BJ678" s="2"/>
      <c r="BK678" s="2"/>
      <c r="BV678" s="3"/>
      <c r="BW678" s="3"/>
      <c r="BX678" s="3"/>
      <c r="BY678" s="3"/>
      <c r="BZ678" s="3"/>
      <c r="CA678" s="3"/>
      <c r="CB678" s="3"/>
      <c r="CC678" s="3"/>
      <c r="CD678" s="3"/>
      <c r="CE678" s="3"/>
      <c r="CF678" s="3"/>
      <c r="CG678" s="3"/>
    </row>
    <row r="679" spans="1:85" ht="14.25" customHeight="1" x14ac:dyDescent="0.25">
      <c r="A679" s="2"/>
      <c r="B679" s="2"/>
      <c r="C679" s="2"/>
      <c r="D679" s="2"/>
      <c r="E679" s="2"/>
      <c r="F679" s="5"/>
      <c r="G679" s="2"/>
      <c r="H679" s="2"/>
      <c r="I679" s="2"/>
      <c r="J679" s="2"/>
      <c r="K679" s="2"/>
      <c r="L679" s="2"/>
      <c r="M679" s="3"/>
      <c r="N679" s="3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3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67"/>
      <c r="BB679" s="2"/>
      <c r="BC679" s="2"/>
      <c r="BD679" s="2"/>
      <c r="BE679" s="2"/>
      <c r="BF679" s="2"/>
      <c r="BG679" s="2"/>
      <c r="BH679" s="2"/>
      <c r="BI679" s="2"/>
      <c r="BJ679" s="2"/>
      <c r="BK679" s="2"/>
      <c r="BV679" s="3"/>
      <c r="BW679" s="3"/>
      <c r="BX679" s="3"/>
      <c r="BY679" s="3"/>
      <c r="BZ679" s="3"/>
      <c r="CA679" s="3"/>
      <c r="CB679" s="3"/>
      <c r="CC679" s="3"/>
      <c r="CD679" s="3"/>
      <c r="CE679" s="3"/>
      <c r="CF679" s="3"/>
      <c r="CG679" s="3"/>
    </row>
    <row r="680" spans="1:85" ht="14.25" customHeight="1" x14ac:dyDescent="0.25">
      <c r="A680" s="2"/>
      <c r="B680" s="2"/>
      <c r="C680" s="2"/>
      <c r="D680" s="2"/>
      <c r="E680" s="2"/>
      <c r="F680" s="5"/>
      <c r="G680" s="2"/>
      <c r="H680" s="2"/>
      <c r="I680" s="2"/>
      <c r="J680" s="2"/>
      <c r="K680" s="2"/>
      <c r="L680" s="2"/>
      <c r="M680" s="3"/>
      <c r="N680" s="3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3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67"/>
      <c r="BB680" s="2"/>
      <c r="BC680" s="2"/>
      <c r="BD680" s="2"/>
      <c r="BE680" s="2"/>
      <c r="BF680" s="2"/>
      <c r="BG680" s="2"/>
      <c r="BH680" s="2"/>
      <c r="BI680" s="2"/>
      <c r="BJ680" s="2"/>
      <c r="BK680" s="2"/>
      <c r="BV680" s="3"/>
      <c r="BW680" s="3"/>
      <c r="BX680" s="3"/>
      <c r="BY680" s="3"/>
      <c r="BZ680" s="3"/>
      <c r="CA680" s="3"/>
      <c r="CB680" s="3"/>
      <c r="CC680" s="3"/>
      <c r="CD680" s="3"/>
      <c r="CE680" s="3"/>
      <c r="CF680" s="3"/>
      <c r="CG680" s="3"/>
    </row>
    <row r="681" spans="1:85" ht="14.25" customHeight="1" x14ac:dyDescent="0.25">
      <c r="A681" s="2"/>
      <c r="B681" s="2"/>
      <c r="C681" s="2"/>
      <c r="D681" s="2"/>
      <c r="E681" s="2"/>
      <c r="F681" s="5"/>
      <c r="G681" s="2"/>
      <c r="H681" s="2"/>
      <c r="I681" s="2"/>
      <c r="J681" s="2"/>
      <c r="K681" s="2"/>
      <c r="L681" s="2"/>
      <c r="M681" s="3"/>
      <c r="N681" s="3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3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67"/>
      <c r="BB681" s="2"/>
      <c r="BC681" s="2"/>
      <c r="BD681" s="2"/>
      <c r="BE681" s="2"/>
      <c r="BF681" s="2"/>
      <c r="BG681" s="2"/>
      <c r="BH681" s="2"/>
      <c r="BI681" s="2"/>
      <c r="BJ681" s="2"/>
      <c r="BK681" s="2"/>
      <c r="BV681" s="3"/>
      <c r="BW681" s="3"/>
      <c r="BX681" s="3"/>
      <c r="BY681" s="3"/>
      <c r="BZ681" s="3"/>
      <c r="CA681" s="3"/>
      <c r="CB681" s="3"/>
      <c r="CC681" s="3"/>
      <c r="CD681" s="3"/>
      <c r="CE681" s="3"/>
      <c r="CF681" s="3"/>
      <c r="CG681" s="3"/>
    </row>
    <row r="682" spans="1:85" ht="14.25" customHeight="1" x14ac:dyDescent="0.25">
      <c r="A682" s="2"/>
      <c r="B682" s="2"/>
      <c r="C682" s="2"/>
      <c r="D682" s="2"/>
      <c r="E682" s="2"/>
      <c r="F682" s="5"/>
      <c r="G682" s="2"/>
      <c r="H682" s="2"/>
      <c r="I682" s="2"/>
      <c r="J682" s="2"/>
      <c r="K682" s="2"/>
      <c r="L682" s="2"/>
      <c r="M682" s="3"/>
      <c r="N682" s="3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3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67"/>
      <c r="BB682" s="2"/>
      <c r="BC682" s="2"/>
      <c r="BD682" s="2"/>
      <c r="BE682" s="2"/>
      <c r="BF682" s="2"/>
      <c r="BG682" s="2"/>
      <c r="BH682" s="2"/>
      <c r="BI682" s="2"/>
      <c r="BJ682" s="2"/>
      <c r="BK682" s="2"/>
      <c r="BV682" s="3"/>
      <c r="BW682" s="3"/>
      <c r="BX682" s="3"/>
      <c r="BY682" s="3"/>
      <c r="BZ682" s="3"/>
      <c r="CA682" s="3"/>
      <c r="CB682" s="3"/>
      <c r="CC682" s="3"/>
      <c r="CD682" s="3"/>
      <c r="CE682" s="3"/>
      <c r="CF682" s="3"/>
      <c r="CG682" s="3"/>
    </row>
    <row r="683" spans="1:85" ht="14.25" customHeight="1" x14ac:dyDescent="0.25">
      <c r="A683" s="2"/>
      <c r="B683" s="2"/>
      <c r="C683" s="2"/>
      <c r="D683" s="2"/>
      <c r="E683" s="2"/>
      <c r="F683" s="5"/>
      <c r="G683" s="2"/>
      <c r="H683" s="2"/>
      <c r="I683" s="2"/>
      <c r="J683" s="2"/>
      <c r="K683" s="2"/>
      <c r="L683" s="2"/>
      <c r="M683" s="3"/>
      <c r="N683" s="3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3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67"/>
      <c r="BB683" s="2"/>
      <c r="BC683" s="2"/>
      <c r="BD683" s="2"/>
      <c r="BE683" s="2"/>
      <c r="BF683" s="2"/>
      <c r="BG683" s="2"/>
      <c r="BH683" s="2"/>
      <c r="BI683" s="2"/>
      <c r="BJ683" s="2"/>
      <c r="BK683" s="2"/>
      <c r="BV683" s="3"/>
      <c r="BW683" s="3"/>
      <c r="BX683" s="3"/>
      <c r="BY683" s="3"/>
      <c r="BZ683" s="3"/>
      <c r="CA683" s="3"/>
      <c r="CB683" s="3"/>
      <c r="CC683" s="3"/>
      <c r="CD683" s="3"/>
      <c r="CE683" s="3"/>
      <c r="CF683" s="3"/>
      <c r="CG683" s="3"/>
    </row>
    <row r="684" spans="1:85" ht="14.25" customHeight="1" x14ac:dyDescent="0.25">
      <c r="A684" s="2"/>
      <c r="B684" s="2"/>
      <c r="C684" s="2"/>
      <c r="D684" s="2"/>
      <c r="E684" s="2"/>
      <c r="F684" s="5"/>
      <c r="G684" s="2"/>
      <c r="H684" s="2"/>
      <c r="I684" s="2"/>
      <c r="J684" s="2"/>
      <c r="K684" s="2"/>
      <c r="L684" s="2"/>
      <c r="M684" s="3"/>
      <c r="N684" s="3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3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67"/>
      <c r="BB684" s="2"/>
      <c r="BC684" s="2"/>
      <c r="BD684" s="2"/>
      <c r="BE684" s="2"/>
      <c r="BF684" s="2"/>
      <c r="BG684" s="2"/>
      <c r="BH684" s="2"/>
      <c r="BI684" s="2"/>
      <c r="BJ684" s="2"/>
      <c r="BK684" s="2"/>
      <c r="BV684" s="3"/>
      <c r="BW684" s="3"/>
      <c r="BX684" s="3"/>
      <c r="BY684" s="3"/>
      <c r="BZ684" s="3"/>
      <c r="CA684" s="3"/>
      <c r="CB684" s="3"/>
      <c r="CC684" s="3"/>
      <c r="CD684" s="3"/>
      <c r="CE684" s="3"/>
      <c r="CF684" s="3"/>
      <c r="CG684" s="3"/>
    </row>
    <row r="685" spans="1:85" ht="14.25" customHeight="1" x14ac:dyDescent="0.25">
      <c r="A685" s="2"/>
      <c r="B685" s="2"/>
      <c r="C685" s="2"/>
      <c r="D685" s="2"/>
      <c r="E685" s="2"/>
      <c r="F685" s="5"/>
      <c r="G685" s="2"/>
      <c r="H685" s="2"/>
      <c r="I685" s="2"/>
      <c r="J685" s="2"/>
      <c r="K685" s="2"/>
      <c r="L685" s="2"/>
      <c r="M685" s="3"/>
      <c r="N685" s="3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3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67"/>
      <c r="BB685" s="2"/>
      <c r="BC685" s="2"/>
      <c r="BD685" s="2"/>
      <c r="BE685" s="2"/>
      <c r="BF685" s="2"/>
      <c r="BG685" s="2"/>
      <c r="BH685" s="2"/>
      <c r="BI685" s="2"/>
      <c r="BJ685" s="2"/>
      <c r="BK685" s="2"/>
      <c r="BV685" s="3"/>
      <c r="BW685" s="3"/>
      <c r="BX685" s="3"/>
      <c r="BY685" s="3"/>
      <c r="BZ685" s="3"/>
      <c r="CA685" s="3"/>
      <c r="CB685" s="3"/>
      <c r="CC685" s="3"/>
      <c r="CD685" s="3"/>
      <c r="CE685" s="3"/>
      <c r="CF685" s="3"/>
      <c r="CG685" s="3"/>
    </row>
    <row r="686" spans="1:85" ht="14.25" customHeight="1" x14ac:dyDescent="0.25">
      <c r="A686" s="2"/>
      <c r="B686" s="2"/>
      <c r="C686" s="2"/>
      <c r="D686" s="2"/>
      <c r="E686" s="2"/>
      <c r="F686" s="5"/>
      <c r="G686" s="2"/>
      <c r="H686" s="2"/>
      <c r="I686" s="2"/>
      <c r="J686" s="2"/>
      <c r="K686" s="2"/>
      <c r="L686" s="2"/>
      <c r="M686" s="3"/>
      <c r="N686" s="3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3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67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V686" s="3"/>
      <c r="BW686" s="3"/>
      <c r="BX686" s="3"/>
      <c r="BY686" s="3"/>
      <c r="BZ686" s="3"/>
      <c r="CA686" s="3"/>
      <c r="CB686" s="3"/>
      <c r="CC686" s="3"/>
      <c r="CD686" s="3"/>
      <c r="CE686" s="3"/>
      <c r="CF686" s="3"/>
      <c r="CG686" s="3"/>
    </row>
    <row r="687" spans="1:85" ht="14.25" customHeight="1" x14ac:dyDescent="0.25">
      <c r="A687" s="2"/>
      <c r="B687" s="2"/>
      <c r="C687" s="2"/>
      <c r="D687" s="2"/>
      <c r="E687" s="2"/>
      <c r="F687" s="5"/>
      <c r="G687" s="2"/>
      <c r="H687" s="2"/>
      <c r="I687" s="2"/>
      <c r="J687" s="2"/>
      <c r="K687" s="2"/>
      <c r="L687" s="2"/>
      <c r="M687" s="3"/>
      <c r="N687" s="3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3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67"/>
      <c r="BB687" s="2"/>
      <c r="BC687" s="2"/>
      <c r="BD687" s="2"/>
      <c r="BE687" s="2"/>
      <c r="BF687" s="2"/>
      <c r="BG687" s="2"/>
      <c r="BH687" s="2"/>
      <c r="BI687" s="2"/>
      <c r="BJ687" s="2"/>
      <c r="BK687" s="2"/>
      <c r="BV687" s="5"/>
      <c r="BW687" s="3"/>
      <c r="BX687" s="3"/>
      <c r="BY687" s="3"/>
      <c r="BZ687" s="3"/>
      <c r="CA687" s="3"/>
      <c r="CB687" s="3"/>
      <c r="CC687" s="3"/>
      <c r="CD687" s="3"/>
      <c r="CE687" s="3"/>
      <c r="CF687" s="3"/>
      <c r="CG687" s="3"/>
    </row>
    <row r="688" spans="1:85" ht="14.25" customHeight="1" x14ac:dyDescent="0.25">
      <c r="A688" s="2"/>
      <c r="B688" s="2"/>
      <c r="C688" s="2"/>
      <c r="D688" s="2"/>
      <c r="E688" s="2"/>
      <c r="F688" s="5"/>
      <c r="G688" s="2"/>
      <c r="H688" s="2"/>
      <c r="I688" s="2"/>
      <c r="J688" s="2"/>
      <c r="K688" s="2"/>
      <c r="L688" s="2"/>
      <c r="M688" s="3"/>
      <c r="N688" s="3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3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67"/>
      <c r="BB688" s="2"/>
      <c r="BC688" s="2"/>
      <c r="BD688" s="2"/>
      <c r="BE688" s="2"/>
      <c r="BF688" s="2"/>
      <c r="BG688" s="2"/>
      <c r="BH688" s="2"/>
      <c r="BI688" s="2"/>
      <c r="BJ688" s="2"/>
      <c r="BK688" s="2"/>
      <c r="BV688" s="5"/>
      <c r="BW688" s="3"/>
      <c r="BX688" s="3"/>
      <c r="BY688" s="3"/>
      <c r="BZ688" s="3"/>
      <c r="CA688" s="3"/>
      <c r="CB688" s="3"/>
      <c r="CC688" s="3"/>
      <c r="CD688" s="3"/>
      <c r="CE688" s="3"/>
      <c r="CF688" s="3"/>
      <c r="CG688" s="3"/>
    </row>
    <row r="689" spans="1:85" ht="14.25" customHeight="1" x14ac:dyDescent="0.25">
      <c r="A689" s="2"/>
      <c r="B689" s="2"/>
      <c r="C689" s="2"/>
      <c r="D689" s="2"/>
      <c r="E689" s="2"/>
      <c r="F689" s="5"/>
      <c r="G689" s="2"/>
      <c r="H689" s="2"/>
      <c r="I689" s="2"/>
      <c r="J689" s="2"/>
      <c r="K689" s="2"/>
      <c r="L689" s="2"/>
      <c r="M689" s="3"/>
      <c r="N689" s="3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3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67"/>
      <c r="BB689" s="2"/>
      <c r="BC689" s="2"/>
      <c r="BD689" s="2"/>
      <c r="BE689" s="2"/>
      <c r="BF689" s="2"/>
      <c r="BG689" s="2"/>
      <c r="BH689" s="2"/>
      <c r="BI689" s="2"/>
      <c r="BJ689" s="2"/>
      <c r="BK689" s="2"/>
      <c r="BV689" s="5"/>
      <c r="BW689" s="3"/>
      <c r="BX689" s="3"/>
      <c r="BY689" s="3"/>
      <c r="BZ689" s="3"/>
      <c r="CA689" s="3"/>
      <c r="CB689" s="3"/>
      <c r="CC689" s="3"/>
      <c r="CD689" s="3"/>
      <c r="CE689" s="3"/>
      <c r="CF689" s="3"/>
      <c r="CG689" s="3"/>
    </row>
    <row r="690" spans="1:85" ht="14.25" customHeight="1" x14ac:dyDescent="0.25">
      <c r="A690" s="2"/>
      <c r="B690" s="2"/>
      <c r="C690" s="2"/>
      <c r="D690" s="2"/>
      <c r="E690" s="2"/>
      <c r="F690" s="5"/>
      <c r="G690" s="2"/>
      <c r="H690" s="2"/>
      <c r="I690" s="2"/>
      <c r="J690" s="2"/>
      <c r="K690" s="2"/>
      <c r="L690" s="2"/>
      <c r="M690" s="3"/>
      <c r="N690" s="3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3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67"/>
      <c r="BB690" s="2"/>
      <c r="BC690" s="2"/>
      <c r="BD690" s="2"/>
      <c r="BE690" s="2"/>
      <c r="BF690" s="2"/>
      <c r="BG690" s="2"/>
      <c r="BH690" s="2"/>
      <c r="BI690" s="2"/>
      <c r="BJ690" s="2"/>
      <c r="BK690" s="2"/>
      <c r="BV690" s="5"/>
      <c r="BW690" s="3"/>
      <c r="BX690" s="3"/>
      <c r="BY690" s="3"/>
      <c r="BZ690" s="3"/>
      <c r="CA690" s="3"/>
      <c r="CB690" s="3"/>
      <c r="CC690" s="3"/>
      <c r="CD690" s="3"/>
      <c r="CE690" s="3"/>
      <c r="CF690" s="3"/>
      <c r="CG690" s="3"/>
    </row>
    <row r="691" spans="1:85" ht="14.25" customHeight="1" x14ac:dyDescent="0.25">
      <c r="A691" s="2"/>
      <c r="B691" s="2"/>
      <c r="C691" s="2"/>
      <c r="D691" s="2"/>
      <c r="E691" s="2"/>
      <c r="F691" s="5"/>
      <c r="G691" s="2"/>
      <c r="H691" s="2"/>
      <c r="I691" s="2"/>
      <c r="J691" s="2"/>
      <c r="K691" s="2"/>
      <c r="L691" s="2"/>
      <c r="M691" s="3"/>
      <c r="N691" s="3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3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67"/>
      <c r="BB691" s="2"/>
      <c r="BC691" s="2"/>
      <c r="BD691" s="2"/>
      <c r="BE691" s="2"/>
      <c r="BF691" s="2"/>
      <c r="BG691" s="2"/>
      <c r="BH691" s="2"/>
      <c r="BI691" s="2"/>
      <c r="BJ691" s="2"/>
      <c r="BK691" s="2"/>
      <c r="BW691" s="3"/>
      <c r="BX691" s="3"/>
      <c r="BY691" s="3"/>
      <c r="BZ691" s="3"/>
      <c r="CA691" s="3"/>
      <c r="CB691" s="3"/>
      <c r="CC691" s="3"/>
      <c r="CD691" s="3"/>
      <c r="CE691" s="3"/>
      <c r="CF691" s="3"/>
      <c r="CG691" s="3"/>
    </row>
    <row r="692" spans="1:85" ht="14.25" customHeight="1" x14ac:dyDescent="0.25">
      <c r="A692" s="2"/>
      <c r="B692" s="2"/>
      <c r="C692" s="2"/>
      <c r="D692" s="2"/>
      <c r="E692" s="2"/>
      <c r="F692" s="5"/>
      <c r="G692" s="2"/>
      <c r="H692" s="2"/>
      <c r="I692" s="2"/>
      <c r="J692" s="2"/>
      <c r="K692" s="2"/>
      <c r="L692" s="2"/>
      <c r="M692" s="3"/>
      <c r="N692" s="3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3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67"/>
      <c r="BB692" s="2"/>
      <c r="BC692" s="2"/>
      <c r="BD692" s="2"/>
      <c r="BE692" s="2"/>
      <c r="BF692" s="2"/>
      <c r="BG692" s="2"/>
      <c r="BH692" s="2"/>
      <c r="BI692" s="2"/>
      <c r="BJ692" s="2"/>
      <c r="BK692" s="2"/>
      <c r="BW692" s="3"/>
      <c r="BX692" s="3"/>
      <c r="BY692" s="3"/>
      <c r="BZ692" s="3"/>
      <c r="CA692" s="3"/>
      <c r="CB692" s="3"/>
      <c r="CC692" s="3"/>
      <c r="CD692" s="3"/>
      <c r="CE692" s="3"/>
      <c r="CF692" s="3"/>
      <c r="CG692" s="3"/>
    </row>
    <row r="693" spans="1:85" ht="14.25" customHeight="1" x14ac:dyDescent="0.25">
      <c r="A693" s="2"/>
      <c r="B693" s="2"/>
      <c r="C693" s="2"/>
      <c r="D693" s="2"/>
      <c r="E693" s="2"/>
      <c r="F693" s="5"/>
      <c r="G693" s="2"/>
      <c r="H693" s="2"/>
      <c r="I693" s="2"/>
      <c r="J693" s="2"/>
      <c r="K693" s="2"/>
      <c r="L693" s="2"/>
      <c r="M693" s="3"/>
      <c r="N693" s="3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3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67"/>
      <c r="BB693" s="2"/>
      <c r="BC693" s="2"/>
      <c r="BD693" s="2"/>
      <c r="BE693" s="2"/>
      <c r="BF693" s="2"/>
      <c r="BG693" s="2"/>
      <c r="BH693" s="2"/>
      <c r="BI693" s="2"/>
      <c r="BJ693" s="2"/>
      <c r="BK693" s="2"/>
      <c r="BW693" s="3"/>
      <c r="BX693" s="3"/>
      <c r="BY693" s="3"/>
      <c r="BZ693" s="3"/>
      <c r="CA693" s="3"/>
      <c r="CB693" s="3"/>
      <c r="CC693" s="3"/>
      <c r="CD693" s="3"/>
      <c r="CE693" s="3"/>
      <c r="CF693" s="3"/>
      <c r="CG693" s="3"/>
    </row>
    <row r="694" spans="1:85" ht="14.25" customHeight="1" x14ac:dyDescent="0.25">
      <c r="A694" s="2"/>
      <c r="B694" s="2"/>
      <c r="C694" s="2"/>
      <c r="D694" s="2"/>
      <c r="E694" s="2"/>
      <c r="F694" s="5"/>
      <c r="G694" s="2"/>
      <c r="H694" s="2"/>
      <c r="I694" s="2"/>
      <c r="J694" s="2"/>
      <c r="K694" s="2"/>
      <c r="L694" s="2"/>
      <c r="M694" s="3"/>
      <c r="N694" s="3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3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67"/>
      <c r="BB694" s="2"/>
      <c r="BC694" s="2"/>
      <c r="BD694" s="2"/>
      <c r="BE694" s="2"/>
      <c r="BF694" s="2"/>
      <c r="BG694" s="2"/>
      <c r="BH694" s="2"/>
      <c r="BI694" s="2"/>
      <c r="BJ694" s="2"/>
      <c r="BK694" s="2"/>
      <c r="BW694" s="3"/>
      <c r="BX694" s="3"/>
      <c r="BY694" s="3"/>
      <c r="BZ694" s="3"/>
      <c r="CA694" s="3"/>
      <c r="CB694" s="3"/>
      <c r="CC694" s="3"/>
      <c r="CD694" s="3"/>
      <c r="CE694" s="3"/>
      <c r="CF694" s="3"/>
      <c r="CG694" s="3"/>
    </row>
    <row r="695" spans="1:85" ht="14.25" customHeight="1" x14ac:dyDescent="0.25">
      <c r="A695" s="2"/>
      <c r="B695" s="2"/>
      <c r="C695" s="2"/>
      <c r="D695" s="2"/>
      <c r="E695" s="2"/>
      <c r="F695" s="5"/>
      <c r="G695" s="2"/>
      <c r="H695" s="2"/>
      <c r="I695" s="2"/>
      <c r="J695" s="2"/>
      <c r="K695" s="2"/>
      <c r="L695" s="2"/>
      <c r="M695" s="3"/>
      <c r="N695" s="3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3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67"/>
      <c r="BB695" s="2"/>
      <c r="BC695" s="2"/>
      <c r="BD695" s="2"/>
      <c r="BE695" s="2"/>
      <c r="BF695" s="2"/>
      <c r="BG695" s="2"/>
      <c r="BH695" s="2"/>
      <c r="BI695" s="2"/>
      <c r="BJ695" s="2"/>
      <c r="BK695" s="2"/>
      <c r="BW695" s="3"/>
      <c r="BX695" s="3"/>
      <c r="BY695" s="3"/>
      <c r="BZ695" s="3"/>
      <c r="CA695" s="3"/>
      <c r="CB695" s="3"/>
      <c r="CC695" s="3"/>
      <c r="CD695" s="3"/>
      <c r="CE695" s="3"/>
      <c r="CF695" s="3"/>
      <c r="CG695" s="3"/>
    </row>
    <row r="696" spans="1:85" ht="14.25" customHeight="1" x14ac:dyDescent="0.25">
      <c r="A696" s="2"/>
      <c r="B696" s="2"/>
      <c r="C696" s="2"/>
      <c r="D696" s="2"/>
      <c r="E696" s="2"/>
      <c r="F696" s="5"/>
      <c r="G696" s="2"/>
      <c r="H696" s="2"/>
      <c r="I696" s="2"/>
      <c r="J696" s="2"/>
      <c r="K696" s="2"/>
      <c r="L696" s="2"/>
      <c r="M696" s="3"/>
      <c r="N696" s="3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3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67"/>
      <c r="BB696" s="2"/>
      <c r="BC696" s="2"/>
      <c r="BD696" s="2"/>
      <c r="BE696" s="2"/>
      <c r="BF696" s="2"/>
      <c r="BG696" s="2"/>
      <c r="BH696" s="2"/>
      <c r="BI696" s="2"/>
      <c r="BJ696" s="2"/>
      <c r="BK696" s="2"/>
      <c r="BW696" s="3"/>
      <c r="BX696" s="3"/>
      <c r="BY696" s="3"/>
      <c r="BZ696" s="3"/>
      <c r="CA696" s="3"/>
      <c r="CB696" s="3"/>
      <c r="CC696" s="3"/>
      <c r="CD696" s="3"/>
      <c r="CE696" s="3"/>
      <c r="CF696" s="3"/>
      <c r="CG696" s="3"/>
    </row>
    <row r="697" spans="1:85" ht="14.25" customHeight="1" x14ac:dyDescent="0.25">
      <c r="A697" s="2"/>
      <c r="B697" s="2"/>
      <c r="C697" s="2"/>
      <c r="D697" s="2"/>
      <c r="E697" s="2"/>
      <c r="F697" s="5"/>
      <c r="G697" s="2"/>
      <c r="H697" s="2"/>
      <c r="I697" s="2"/>
      <c r="J697" s="2"/>
      <c r="K697" s="2"/>
      <c r="L697" s="2"/>
      <c r="M697" s="3"/>
      <c r="N697" s="3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3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67"/>
      <c r="BB697" s="2"/>
      <c r="BC697" s="2"/>
      <c r="BD697" s="2"/>
      <c r="BE697" s="2"/>
      <c r="BF697" s="2"/>
      <c r="BG697" s="2"/>
      <c r="BH697" s="2"/>
      <c r="BI697" s="2"/>
      <c r="BJ697" s="2"/>
      <c r="BK697" s="2"/>
      <c r="BX697" s="3"/>
      <c r="BY697" s="3"/>
      <c r="BZ697" s="3"/>
      <c r="CA697" s="3"/>
      <c r="CB697" s="3"/>
      <c r="CC697" s="3"/>
      <c r="CD697" s="3"/>
      <c r="CE697" s="3"/>
      <c r="CF697" s="3"/>
      <c r="CG697" s="3"/>
    </row>
    <row r="698" spans="1:85" ht="14.25" customHeight="1" x14ac:dyDescent="0.25">
      <c r="A698" s="2"/>
      <c r="B698" s="2"/>
      <c r="C698" s="2"/>
      <c r="D698" s="2"/>
      <c r="E698" s="2"/>
      <c r="F698" s="5"/>
      <c r="G698" s="2"/>
      <c r="H698" s="2"/>
      <c r="I698" s="2"/>
      <c r="J698" s="2"/>
      <c r="K698" s="2"/>
      <c r="L698" s="2"/>
      <c r="M698" s="3"/>
      <c r="N698" s="3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3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67"/>
      <c r="BB698" s="2"/>
      <c r="BC698" s="2"/>
      <c r="BD698" s="2"/>
      <c r="BE698" s="2"/>
      <c r="BF698" s="2"/>
      <c r="BG698" s="2"/>
      <c r="BH698" s="2"/>
      <c r="BI698" s="2"/>
      <c r="BJ698" s="2"/>
      <c r="BK698" s="2"/>
      <c r="BX698" s="3"/>
      <c r="BY698" s="3"/>
      <c r="BZ698" s="3"/>
      <c r="CA698" s="3"/>
      <c r="CB698" s="3"/>
      <c r="CC698" s="3"/>
      <c r="CD698" s="3"/>
      <c r="CE698" s="3"/>
      <c r="CF698" s="3"/>
      <c r="CG698" s="3"/>
    </row>
    <row r="699" spans="1:85" ht="14.25" customHeight="1" x14ac:dyDescent="0.25">
      <c r="A699" s="2"/>
      <c r="B699" s="2"/>
      <c r="C699" s="2"/>
      <c r="D699" s="2"/>
      <c r="E699" s="2"/>
      <c r="F699" s="5"/>
      <c r="G699" s="2"/>
      <c r="H699" s="2"/>
      <c r="I699" s="2"/>
      <c r="J699" s="2"/>
      <c r="K699" s="2"/>
      <c r="L699" s="2"/>
      <c r="M699" s="3"/>
      <c r="N699" s="3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3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67"/>
      <c r="BB699" s="2"/>
      <c r="BC699" s="2"/>
      <c r="BD699" s="2"/>
      <c r="BE699" s="2"/>
      <c r="BF699" s="2"/>
      <c r="BG699" s="2"/>
      <c r="BH699" s="2"/>
      <c r="BI699" s="2"/>
      <c r="BJ699" s="2"/>
      <c r="BK699" s="2"/>
      <c r="BX699" s="3"/>
      <c r="BY699" s="3"/>
      <c r="BZ699" s="3"/>
      <c r="CA699" s="3"/>
      <c r="CB699" s="3"/>
      <c r="CC699" s="3"/>
      <c r="CD699" s="3"/>
      <c r="CE699" s="3"/>
      <c r="CF699" s="3"/>
      <c r="CG699" s="3"/>
    </row>
    <row r="700" spans="1:85" ht="14.25" customHeight="1" x14ac:dyDescent="0.25">
      <c r="A700" s="2"/>
      <c r="B700" s="2"/>
      <c r="C700" s="2"/>
      <c r="D700" s="2"/>
      <c r="E700" s="2"/>
      <c r="F700" s="5"/>
      <c r="G700" s="2"/>
      <c r="H700" s="2"/>
      <c r="I700" s="2"/>
      <c r="J700" s="2"/>
      <c r="K700" s="2"/>
      <c r="L700" s="2"/>
      <c r="M700" s="3"/>
      <c r="N700" s="3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3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67"/>
      <c r="BB700" s="2"/>
      <c r="BC700" s="2"/>
      <c r="BD700" s="2"/>
      <c r="BE700" s="2"/>
      <c r="BF700" s="2"/>
      <c r="BG700" s="2"/>
      <c r="BH700" s="2"/>
      <c r="BI700" s="2"/>
      <c r="BJ700" s="2"/>
      <c r="BK700" s="2"/>
      <c r="BX700" s="3"/>
      <c r="BY700" s="3"/>
      <c r="BZ700" s="3"/>
      <c r="CA700" s="3"/>
      <c r="CB700" s="3"/>
      <c r="CC700" s="3"/>
      <c r="CD700" s="3"/>
      <c r="CE700" s="3"/>
      <c r="CF700" s="3"/>
      <c r="CG700" s="3"/>
    </row>
    <row r="701" spans="1:85" ht="14.25" customHeight="1" x14ac:dyDescent="0.25">
      <c r="A701" s="2"/>
      <c r="B701" s="2"/>
      <c r="C701" s="2"/>
      <c r="D701" s="2"/>
      <c r="E701" s="2"/>
      <c r="F701" s="5"/>
      <c r="G701" s="2"/>
      <c r="H701" s="2"/>
      <c r="I701" s="2"/>
      <c r="J701" s="2"/>
      <c r="K701" s="2"/>
      <c r="L701" s="2"/>
      <c r="M701" s="3"/>
      <c r="N701" s="3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3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67"/>
      <c r="BB701" s="2"/>
      <c r="BC701" s="2"/>
      <c r="BD701" s="2"/>
      <c r="BE701" s="2"/>
      <c r="BF701" s="2"/>
      <c r="BG701" s="2"/>
      <c r="BH701" s="2"/>
      <c r="BI701" s="2"/>
      <c r="BJ701" s="2"/>
      <c r="BK701" s="2"/>
      <c r="BX701" s="3"/>
      <c r="BY701" s="3"/>
      <c r="BZ701" s="3"/>
      <c r="CA701" s="3"/>
      <c r="CB701" s="3"/>
      <c r="CC701" s="3"/>
      <c r="CD701" s="3"/>
      <c r="CE701" s="3"/>
      <c r="CF701" s="3"/>
      <c r="CG701" s="3"/>
    </row>
    <row r="702" spans="1:85" ht="14.25" customHeight="1" x14ac:dyDescent="0.25">
      <c r="A702" s="2"/>
      <c r="B702" s="2"/>
      <c r="C702" s="2"/>
      <c r="D702" s="2"/>
      <c r="E702" s="2"/>
      <c r="F702" s="5"/>
      <c r="G702" s="2"/>
      <c r="H702" s="2"/>
      <c r="I702" s="2"/>
      <c r="J702" s="2"/>
      <c r="K702" s="2"/>
      <c r="L702" s="2"/>
      <c r="M702" s="3"/>
      <c r="N702" s="3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3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67"/>
      <c r="BB702" s="2"/>
      <c r="BC702" s="2"/>
      <c r="BD702" s="2"/>
      <c r="BE702" s="2"/>
      <c r="BF702" s="2"/>
      <c r="BG702" s="2"/>
      <c r="BH702" s="2"/>
      <c r="BI702" s="2"/>
      <c r="BJ702" s="2"/>
      <c r="BK702" s="2"/>
      <c r="BX702" s="3"/>
      <c r="BY702" s="3"/>
      <c r="BZ702" s="3"/>
      <c r="CA702" s="3"/>
      <c r="CB702" s="3"/>
      <c r="CC702" s="3"/>
      <c r="CD702" s="3"/>
      <c r="CE702" s="3"/>
      <c r="CF702" s="3"/>
      <c r="CG702" s="3"/>
    </row>
    <row r="703" spans="1:85" ht="14.25" customHeight="1" x14ac:dyDescent="0.25">
      <c r="A703" s="2"/>
      <c r="B703" s="2"/>
      <c r="C703" s="2"/>
      <c r="D703" s="2"/>
      <c r="E703" s="2"/>
      <c r="F703" s="5"/>
      <c r="G703" s="2"/>
      <c r="H703" s="2"/>
      <c r="I703" s="2"/>
      <c r="J703" s="2"/>
      <c r="K703" s="2"/>
      <c r="L703" s="2"/>
      <c r="M703" s="3"/>
      <c r="N703" s="3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3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67"/>
      <c r="BB703" s="2"/>
      <c r="BC703" s="2"/>
      <c r="BD703" s="2"/>
      <c r="BE703" s="2"/>
      <c r="BF703" s="2"/>
      <c r="BG703" s="2"/>
      <c r="BH703" s="2"/>
      <c r="BI703" s="2"/>
      <c r="BJ703" s="2"/>
      <c r="BK703" s="2"/>
      <c r="BX703" s="3"/>
      <c r="BY703" s="3"/>
      <c r="BZ703" s="3"/>
      <c r="CA703" s="3"/>
      <c r="CB703" s="3"/>
      <c r="CC703" s="3"/>
      <c r="CD703" s="3"/>
      <c r="CE703" s="3"/>
      <c r="CF703" s="3"/>
      <c r="CG703" s="3"/>
    </row>
    <row r="704" spans="1:85" ht="14.25" customHeight="1" x14ac:dyDescent="0.25">
      <c r="A704" s="2"/>
      <c r="B704" s="2"/>
      <c r="C704" s="2"/>
      <c r="D704" s="2"/>
      <c r="E704" s="2"/>
      <c r="F704" s="5"/>
      <c r="G704" s="2"/>
      <c r="H704" s="2"/>
      <c r="I704" s="2"/>
      <c r="J704" s="2"/>
      <c r="K704" s="2"/>
      <c r="L704" s="2"/>
      <c r="M704" s="3"/>
      <c r="N704" s="3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3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67"/>
      <c r="BB704" s="2"/>
      <c r="BC704" s="2"/>
      <c r="BD704" s="2"/>
      <c r="BE704" s="2"/>
      <c r="BF704" s="2"/>
      <c r="BG704" s="2"/>
      <c r="BH704" s="2"/>
      <c r="BI704" s="2"/>
      <c r="BJ704" s="2"/>
      <c r="BK704" s="2"/>
      <c r="BX704" s="3"/>
      <c r="BY704" s="3"/>
      <c r="BZ704" s="3"/>
      <c r="CA704" s="3"/>
      <c r="CB704" s="3"/>
      <c r="CC704" s="3"/>
      <c r="CD704" s="3"/>
      <c r="CE704" s="3"/>
      <c r="CF704" s="3"/>
      <c r="CG704" s="3"/>
    </row>
    <row r="705" spans="1:85" ht="14.25" customHeight="1" x14ac:dyDescent="0.25">
      <c r="A705" s="2"/>
      <c r="B705" s="2"/>
      <c r="C705" s="2"/>
      <c r="D705" s="2"/>
      <c r="E705" s="2"/>
      <c r="F705" s="5"/>
      <c r="G705" s="2"/>
      <c r="H705" s="2"/>
      <c r="I705" s="2"/>
      <c r="J705" s="2"/>
      <c r="K705" s="2"/>
      <c r="L705" s="2"/>
      <c r="M705" s="3"/>
      <c r="N705" s="3"/>
      <c r="O705" s="2"/>
      <c r="P705" s="2"/>
      <c r="Q705" s="2"/>
      <c r="R705" s="2"/>
      <c r="S705" s="2"/>
      <c r="T705" s="2"/>
      <c r="U705" s="2"/>
      <c r="V705" s="2"/>
      <c r="W705" s="2"/>
      <c r="X705" s="124"/>
      <c r="Y705" s="2"/>
      <c r="Z705" s="2"/>
      <c r="AA705" s="2"/>
      <c r="AB705" s="2"/>
      <c r="AC705" s="2"/>
      <c r="AD705" s="2"/>
      <c r="AE705" s="2"/>
      <c r="AF705" s="2"/>
      <c r="AG705" s="3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67"/>
      <c r="BB705" s="2"/>
      <c r="BC705" s="2"/>
      <c r="BD705" s="2"/>
      <c r="BE705" s="2"/>
      <c r="BF705" s="2"/>
      <c r="BG705" s="2"/>
      <c r="BH705" s="2"/>
      <c r="BI705" s="2"/>
      <c r="BX705" s="3"/>
      <c r="BY705" s="3"/>
      <c r="BZ705" s="3"/>
      <c r="CA705" s="3"/>
      <c r="CB705" s="3"/>
      <c r="CC705" s="3"/>
      <c r="CD705" s="3"/>
      <c r="CE705" s="3"/>
      <c r="CF705" s="3"/>
      <c r="CG705" s="3"/>
    </row>
    <row r="706" spans="1:85" ht="14.25" customHeight="1" x14ac:dyDescent="0.25">
      <c r="A706" s="2"/>
      <c r="B706" s="2"/>
      <c r="C706" s="2"/>
      <c r="D706" s="2"/>
      <c r="E706" s="2"/>
      <c r="F706" s="5"/>
      <c r="G706" s="2"/>
      <c r="H706" s="2"/>
      <c r="I706" s="2"/>
      <c r="J706" s="2"/>
      <c r="K706" s="2"/>
      <c r="L706" s="2"/>
      <c r="M706" s="3"/>
      <c r="N706" s="3"/>
      <c r="O706" s="2"/>
      <c r="P706" s="2"/>
      <c r="Q706" s="2"/>
      <c r="R706" s="2"/>
      <c r="S706" s="2"/>
      <c r="T706" s="2"/>
      <c r="U706" s="2"/>
      <c r="V706" s="2"/>
      <c r="W706" s="2"/>
      <c r="X706" s="124"/>
      <c r="Y706" s="2"/>
      <c r="Z706" s="2"/>
      <c r="AA706" s="2"/>
      <c r="AB706" s="2"/>
      <c r="AC706" s="2"/>
      <c r="AD706" s="2"/>
      <c r="AE706" s="2"/>
      <c r="AF706" s="2"/>
      <c r="AG706" s="3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67"/>
      <c r="BB706" s="2"/>
      <c r="BC706" s="2"/>
      <c r="BD706" s="2"/>
      <c r="BE706" s="2"/>
      <c r="BF706" s="2"/>
      <c r="BG706" s="2"/>
      <c r="BH706" s="2"/>
      <c r="BI706" s="2"/>
      <c r="BX706" s="3"/>
      <c r="BY706" s="3"/>
      <c r="BZ706" s="3"/>
      <c r="CA706" s="3"/>
      <c r="CB706" s="3"/>
      <c r="CC706" s="3"/>
      <c r="CD706" s="3"/>
      <c r="CE706" s="3"/>
      <c r="CF706" s="3"/>
      <c r="CG706" s="3"/>
    </row>
    <row r="707" spans="1:85" ht="14.25" customHeight="1" x14ac:dyDescent="0.25">
      <c r="A707" s="2"/>
      <c r="B707" s="2"/>
      <c r="C707" s="2"/>
      <c r="D707" s="2"/>
      <c r="E707" s="2"/>
      <c r="F707" s="5"/>
      <c r="G707" s="2"/>
      <c r="H707" s="2"/>
      <c r="I707" s="2"/>
      <c r="J707" s="2"/>
      <c r="K707" s="2"/>
      <c r="L707" s="2"/>
      <c r="M707" s="3"/>
      <c r="N707" s="3"/>
      <c r="O707" s="2"/>
      <c r="P707" s="2"/>
      <c r="Q707" s="2"/>
      <c r="R707" s="2"/>
      <c r="S707" s="2"/>
      <c r="T707" s="2"/>
      <c r="U707" s="2"/>
      <c r="V707" s="2"/>
      <c r="W707" s="2"/>
      <c r="X707" s="124"/>
      <c r="Y707" s="2"/>
      <c r="Z707" s="2"/>
      <c r="AA707" s="2"/>
      <c r="AB707" s="2"/>
      <c r="AC707" s="2"/>
      <c r="AD707" s="2"/>
      <c r="AE707" s="2"/>
      <c r="AF707" s="2"/>
      <c r="AG707" s="3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67"/>
      <c r="BB707" s="2"/>
      <c r="BC707" s="2"/>
      <c r="BD707" s="2"/>
      <c r="BE707" s="2"/>
      <c r="BF707" s="2"/>
      <c r="BG707" s="2"/>
      <c r="BH707" s="2"/>
      <c r="BI707" s="2"/>
      <c r="BX707" s="3"/>
      <c r="BY707" s="3"/>
      <c r="BZ707" s="3"/>
      <c r="CA707" s="3"/>
      <c r="CB707" s="3"/>
      <c r="CC707" s="3"/>
      <c r="CD707" s="3"/>
      <c r="CE707" s="3"/>
      <c r="CF707" s="3"/>
      <c r="CG707" s="3"/>
    </row>
    <row r="708" spans="1:85" ht="14.25" customHeight="1" x14ac:dyDescent="0.25">
      <c r="A708" s="2"/>
      <c r="B708" s="2"/>
      <c r="C708" s="2"/>
      <c r="D708" s="2"/>
      <c r="E708" s="2"/>
      <c r="F708" s="5"/>
      <c r="G708" s="2"/>
      <c r="H708" s="2"/>
      <c r="I708" s="2"/>
      <c r="J708" s="2"/>
      <c r="K708" s="2"/>
      <c r="L708" s="2"/>
      <c r="M708" s="3"/>
      <c r="N708" s="3"/>
      <c r="O708" s="2"/>
      <c r="P708" s="2"/>
      <c r="Q708" s="2"/>
      <c r="R708" s="2"/>
      <c r="S708" s="2"/>
      <c r="T708" s="2"/>
      <c r="U708" s="2"/>
      <c r="V708" s="2"/>
      <c r="W708" s="2"/>
      <c r="X708" s="124"/>
      <c r="Y708" s="2"/>
      <c r="Z708" s="2"/>
      <c r="AA708" s="2"/>
      <c r="AB708" s="2"/>
      <c r="AC708" s="2"/>
      <c r="AD708" s="2"/>
      <c r="AE708" s="2"/>
      <c r="AF708" s="2"/>
      <c r="AG708" s="3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67"/>
      <c r="BB708" s="2"/>
      <c r="BC708" s="2"/>
      <c r="BD708" s="2"/>
      <c r="BE708" s="2"/>
      <c r="BF708" s="2"/>
      <c r="BG708" s="2"/>
      <c r="BH708" s="2"/>
      <c r="BX708" s="3"/>
      <c r="BY708" s="3"/>
      <c r="BZ708" s="3"/>
      <c r="CA708" s="3"/>
      <c r="CB708" s="3"/>
      <c r="CC708" s="3"/>
      <c r="CD708" s="3"/>
      <c r="CE708" s="3"/>
      <c r="CF708" s="3"/>
      <c r="CG708" s="3"/>
    </row>
    <row r="709" spans="1:85" ht="14.25" customHeight="1" x14ac:dyDescent="0.25">
      <c r="A709" s="2"/>
      <c r="B709" s="2"/>
      <c r="C709" s="2"/>
      <c r="D709" s="2"/>
      <c r="E709" s="2"/>
      <c r="F709" s="5"/>
      <c r="G709" s="2"/>
      <c r="H709" s="2"/>
      <c r="I709" s="2"/>
      <c r="J709" s="2"/>
      <c r="K709" s="2"/>
      <c r="L709" s="2"/>
      <c r="M709" s="3"/>
      <c r="N709" s="3"/>
      <c r="O709" s="2"/>
      <c r="P709" s="2"/>
      <c r="Q709" s="2"/>
      <c r="R709" s="2"/>
      <c r="S709" s="2"/>
      <c r="T709" s="2"/>
      <c r="U709" s="2"/>
      <c r="V709" s="2"/>
      <c r="W709" s="2"/>
      <c r="X709" s="124"/>
      <c r="Y709" s="2"/>
      <c r="Z709" s="2"/>
      <c r="AA709" s="2"/>
      <c r="AB709" s="2"/>
      <c r="AC709" s="2"/>
      <c r="AD709" s="2"/>
      <c r="AE709" s="2"/>
      <c r="AF709" s="2"/>
      <c r="AG709" s="3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67"/>
      <c r="BB709" s="2"/>
      <c r="BC709" s="2"/>
      <c r="BD709" s="2"/>
      <c r="BE709" s="2"/>
      <c r="BF709" s="2"/>
      <c r="BG709" s="2"/>
      <c r="BH709" s="2"/>
    </row>
    <row r="710" spans="1:85" ht="14.25" customHeight="1" x14ac:dyDescent="0.25">
      <c r="A710" s="2"/>
      <c r="B710" s="2"/>
      <c r="C710" s="2"/>
      <c r="D710" s="2"/>
      <c r="E710" s="2"/>
      <c r="F710" s="5"/>
      <c r="G710" s="2"/>
      <c r="H710" s="2"/>
      <c r="I710" s="2"/>
      <c r="J710" s="2"/>
      <c r="K710" s="2"/>
      <c r="L710" s="2"/>
      <c r="M710" s="3"/>
      <c r="N710" s="3"/>
      <c r="O710" s="2"/>
      <c r="P710" s="2"/>
      <c r="Q710" s="2"/>
      <c r="R710" s="2"/>
      <c r="S710" s="2"/>
      <c r="T710" s="2"/>
      <c r="U710" s="2"/>
      <c r="V710" s="2"/>
      <c r="W710" s="2"/>
      <c r="X710" s="124"/>
      <c r="Y710" s="2"/>
      <c r="Z710" s="2"/>
      <c r="AA710" s="2"/>
      <c r="AB710" s="2"/>
      <c r="AC710" s="2"/>
      <c r="AD710" s="2"/>
      <c r="AE710" s="2"/>
      <c r="AF710" s="2"/>
      <c r="AG710" s="3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67"/>
      <c r="BB710" s="2"/>
      <c r="BC710" s="2"/>
      <c r="BD710" s="2"/>
      <c r="BE710" s="2"/>
      <c r="BF710" s="2"/>
      <c r="BG710" s="2"/>
      <c r="BH710" s="2"/>
    </row>
  </sheetData>
  <sortState xmlns:xlrd2="http://schemas.microsoft.com/office/spreadsheetml/2017/richdata2" ref="BL7:BS500">
    <sortCondition descending="1" ref="BP7:BP500"/>
    <sortCondition ref="BQ7:BQ500"/>
    <sortCondition ref="BM7:BM500"/>
  </sortState>
  <mergeCells count="11">
    <mergeCell ref="A4:B5"/>
    <mergeCell ref="E4:K5"/>
    <mergeCell ref="M4:S5"/>
    <mergeCell ref="U4:X5"/>
    <mergeCell ref="AR4:AU5"/>
    <mergeCell ref="AZ4:BG5"/>
    <mergeCell ref="BL4:BR5"/>
    <mergeCell ref="Z4:AE5"/>
    <mergeCell ref="AG5:AH5"/>
    <mergeCell ref="AM5:AN5"/>
    <mergeCell ref="AO5:AP5"/>
  </mergeCells>
  <conditionalFormatting sqref="AK7:AK12">
    <cfRule type="containsText" dxfId="189" priority="11" operator="containsText" text="YES!!!">
      <formula>NOT(ISERROR(SEARCH(("YES!!!"),(AK7))))</formula>
    </cfRule>
  </conditionalFormatting>
  <conditionalFormatting sqref="AK15">
    <cfRule type="containsText" dxfId="188" priority="59" operator="containsText" text="YES!!!">
      <formula>NOT(ISERROR(SEARCH(("YES!!!"),(AK15))))</formula>
    </cfRule>
  </conditionalFormatting>
  <conditionalFormatting sqref="AK19:AK30">
    <cfRule type="containsText" dxfId="187" priority="60" operator="containsText" text="YES!!!">
      <formula>NOT(ISERROR(SEARCH(("YES!!!"),(AK19))))</formula>
    </cfRule>
  </conditionalFormatting>
  <conditionalFormatting sqref="AK32">
    <cfRule type="containsText" dxfId="186" priority="63" operator="containsText" text="YES!!!">
      <formula>NOT(ISERROR(SEARCH(("YES!!!"),(AK32))))</formula>
    </cfRule>
  </conditionalFormatting>
  <conditionalFormatting sqref="AK37">
    <cfRule type="containsText" dxfId="185" priority="64" operator="containsText" text="YES!!!">
      <formula>NOT(ISERROR(SEARCH(("YES!!!"),(AK37))))</formula>
    </cfRule>
  </conditionalFormatting>
  <conditionalFormatting sqref="AK39:AK42">
    <cfRule type="containsText" dxfId="184" priority="65" operator="containsText" text="YES!!!">
      <formula>NOT(ISERROR(SEARCH(("YES!!!"),(AK39))))</formula>
    </cfRule>
  </conditionalFormatting>
  <conditionalFormatting sqref="AK44">
    <cfRule type="containsText" dxfId="183" priority="67" operator="containsText" text="YES!!!">
      <formula>NOT(ISERROR(SEARCH(("YES!!!"),(AK44))))</formula>
    </cfRule>
  </conditionalFormatting>
  <conditionalFormatting sqref="AK46">
    <cfRule type="containsText" dxfId="182" priority="68" operator="containsText" text="YES!!!">
      <formula>NOT(ISERROR(SEARCH(("YES!!!"),(AK46))))</formula>
    </cfRule>
  </conditionalFormatting>
  <conditionalFormatting sqref="AK48">
    <cfRule type="containsText" dxfId="181" priority="69" operator="containsText" text="YES!!!">
      <formula>NOT(ISERROR(SEARCH(("YES!!!"),(AK48))))</formula>
    </cfRule>
  </conditionalFormatting>
  <conditionalFormatting sqref="AK50">
    <cfRule type="containsText" dxfId="180" priority="70" operator="containsText" text="YES!!!">
      <formula>NOT(ISERROR(SEARCH(("YES!!!"),(AK50))))</formula>
    </cfRule>
  </conditionalFormatting>
  <conditionalFormatting sqref="AK52:AK55">
    <cfRule type="containsText" dxfId="179" priority="71" operator="containsText" text="YES!!!">
      <formula>NOT(ISERROR(SEARCH(("YES!!!"),(AK52))))</formula>
    </cfRule>
  </conditionalFormatting>
  <conditionalFormatting sqref="AK57:AK58">
    <cfRule type="containsText" dxfId="178" priority="73" operator="containsText" text="YES!!!">
      <formula>NOT(ISERROR(SEARCH(("YES!!!"),(AK57))))</formula>
    </cfRule>
  </conditionalFormatting>
  <conditionalFormatting sqref="AK60">
    <cfRule type="containsText" dxfId="177" priority="530" operator="containsText" text="YES!!!">
      <formula>NOT(ISERROR(SEARCH(("YES!!!"),(AK60))))</formula>
    </cfRule>
  </conditionalFormatting>
  <conditionalFormatting sqref="AK62:AK65">
    <cfRule type="containsText" dxfId="176" priority="344" operator="containsText" text="YES!!!">
      <formula>NOT(ISERROR(SEARCH(("YES!!!"),(AK62))))</formula>
    </cfRule>
  </conditionalFormatting>
  <conditionalFormatting sqref="AK67">
    <cfRule type="containsText" dxfId="175" priority="345" operator="containsText" text="YES!!!">
      <formula>NOT(ISERROR(SEARCH(("YES!!!"),(AK67))))</formula>
    </cfRule>
  </conditionalFormatting>
  <conditionalFormatting sqref="AK71:AK75">
    <cfRule type="containsText" dxfId="174" priority="23" operator="containsText" text="YES!!!">
      <formula>NOT(ISERROR(SEARCH(("YES!!!"),(AK71))))</formula>
    </cfRule>
  </conditionalFormatting>
  <conditionalFormatting sqref="AK77:AK79">
    <cfRule type="containsText" dxfId="173" priority="76" operator="containsText" text="YES!!!">
      <formula>NOT(ISERROR(SEARCH(("YES!!!"),(AK77))))</formula>
    </cfRule>
  </conditionalFormatting>
  <conditionalFormatting sqref="AK84">
    <cfRule type="containsText" dxfId="172" priority="77" operator="containsText" text="YES!!!">
      <formula>NOT(ISERROR(SEARCH(("YES!!!"),(AK84))))</formula>
    </cfRule>
  </conditionalFormatting>
  <conditionalFormatting sqref="AK88:AK106">
    <cfRule type="containsText" dxfId="171" priority="9" operator="containsText" text="YES!!!">
      <formula>NOT(ISERROR(SEARCH(("YES!!!"),(AK88))))</formula>
    </cfRule>
  </conditionalFormatting>
  <conditionalFormatting sqref="AK108">
    <cfRule type="containsText" dxfId="170" priority="82" operator="containsText" text="YES!!!">
      <formula>NOT(ISERROR(SEARCH(("YES!!!"),(AK108))))</formula>
    </cfRule>
  </conditionalFormatting>
  <conditionalFormatting sqref="AK110">
    <cfRule type="containsText" dxfId="169" priority="83" operator="containsText" text="YES!!!">
      <formula>NOT(ISERROR(SEARCH(("YES!!!"),(AK110))))</formula>
    </cfRule>
  </conditionalFormatting>
  <conditionalFormatting sqref="AK114">
    <cfRule type="containsText" dxfId="168" priority="84" operator="containsText" text="YES!!!">
      <formula>NOT(ISERROR(SEARCH(("YES!!!"),(AK114))))</formula>
    </cfRule>
  </conditionalFormatting>
  <conditionalFormatting sqref="AK117">
    <cfRule type="containsText" dxfId="167" priority="85" operator="containsText" text="YES!!!">
      <formula>NOT(ISERROR(SEARCH(("YES!!!"),(AK117))))</formula>
    </cfRule>
  </conditionalFormatting>
  <conditionalFormatting sqref="AK131">
    <cfRule type="containsText" dxfId="166" priority="86" operator="containsText" text="YES!!!">
      <formula>NOT(ISERROR(SEARCH(("YES!!!"),(AK131))))</formula>
    </cfRule>
  </conditionalFormatting>
  <conditionalFormatting sqref="AK139:AK152">
    <cfRule type="containsText" dxfId="165" priority="44" operator="containsText" text="YES!!!">
      <formula>NOT(ISERROR(SEARCH(("YES!!!"),(AK139))))</formula>
    </cfRule>
  </conditionalFormatting>
  <conditionalFormatting sqref="AK154:AK164">
    <cfRule type="containsText" dxfId="164" priority="8" operator="containsText" text="YES!!!">
      <formula>NOT(ISERROR(SEARCH(("YES!!!"),(AK154))))</formula>
    </cfRule>
  </conditionalFormatting>
  <conditionalFormatting sqref="AK168:AK175">
    <cfRule type="containsText" dxfId="163" priority="7" operator="containsText" text="YES!!!">
      <formula>NOT(ISERROR(SEARCH(("YES!!!"),(AK168))))</formula>
    </cfRule>
  </conditionalFormatting>
  <conditionalFormatting sqref="AK177:AK184">
    <cfRule type="containsText" dxfId="162" priority="6" operator="containsText" text="YES!!!">
      <formula>NOT(ISERROR(SEARCH(("YES!!!"),(AK177))))</formula>
    </cfRule>
  </conditionalFormatting>
  <conditionalFormatting sqref="AK186:AK204">
    <cfRule type="containsText" dxfId="161" priority="4" operator="containsText" text="YES!!!">
      <formula>NOT(ISERROR(SEARCH(("YES!!!"),(AK186))))</formula>
    </cfRule>
  </conditionalFormatting>
  <conditionalFormatting sqref="AK207:AK216">
    <cfRule type="containsText" dxfId="160" priority="3" operator="containsText" text="YES!!!">
      <formula>NOT(ISERROR(SEARCH(("YES!!!"),(AK207))))</formula>
    </cfRule>
  </conditionalFormatting>
  <conditionalFormatting sqref="AK221">
    <cfRule type="containsText" dxfId="159" priority="103" operator="containsText" text="YES!!!">
      <formula>NOT(ISERROR(SEARCH(("YES!!!"),(AK221))))</formula>
    </cfRule>
  </conditionalFormatting>
  <conditionalFormatting sqref="AK225">
    <cfRule type="containsText" dxfId="158" priority="104" operator="containsText" text="YES!!!">
      <formula>NOT(ISERROR(SEARCH(("YES!!!"),(AK225))))</formula>
    </cfRule>
  </conditionalFormatting>
  <conditionalFormatting sqref="AK227:AK238">
    <cfRule type="containsText" dxfId="157" priority="105" operator="containsText" text="YES!!!">
      <formula>NOT(ISERROR(SEARCH(("YES!!!"),(AK227))))</formula>
    </cfRule>
  </conditionalFormatting>
  <conditionalFormatting sqref="AK240">
    <cfRule type="containsText" dxfId="156" priority="108" operator="containsText" text="YES!!!">
      <formula>NOT(ISERROR(SEARCH(("YES!!!"),(AK240))))</formula>
    </cfRule>
  </conditionalFormatting>
  <conditionalFormatting sqref="AK244:AK266">
    <cfRule type="containsText" dxfId="155" priority="109" operator="containsText" text="YES!!!">
      <formula>NOT(ISERROR(SEARCH(("YES!!!"),(AK244))))</formula>
    </cfRule>
  </conditionalFormatting>
  <conditionalFormatting sqref="AK269:AK275">
    <cfRule type="containsText" dxfId="154" priority="2" operator="containsText" text="YES!!!">
      <formula>NOT(ISERROR(SEARCH(("YES!!!"),(AK269))))</formula>
    </cfRule>
  </conditionalFormatting>
  <conditionalFormatting sqref="AK278">
    <cfRule type="containsText" dxfId="153" priority="115" operator="containsText" text="YES!!!">
      <formula>NOT(ISERROR(SEARCH(("YES!!!"),(AK278))))</formula>
    </cfRule>
  </conditionalFormatting>
  <conditionalFormatting sqref="AK282">
    <cfRule type="containsText" dxfId="152" priority="116" operator="containsText" text="YES!!!">
      <formula>NOT(ISERROR(SEARCH(("YES!!!"),(AK282))))</formula>
    </cfRule>
  </conditionalFormatting>
  <conditionalFormatting sqref="AK290:AK295">
    <cfRule type="containsText" dxfId="151" priority="117" operator="containsText" text="YES!!!">
      <formula>NOT(ISERROR(SEARCH(("YES!!!"),(AK290))))</formula>
    </cfRule>
  </conditionalFormatting>
  <conditionalFormatting sqref="AK297:AK312">
    <cfRule type="containsText" dxfId="150" priority="19" operator="containsText" text="YES!!!">
      <formula>NOT(ISERROR(SEARCH(("YES!!!"),(AK297))))</formula>
    </cfRule>
  </conditionalFormatting>
  <conditionalFormatting sqref="AK317:AK341">
    <cfRule type="containsText" dxfId="149" priority="1" operator="containsText" text="YES!!!">
      <formula>NOT(ISERROR(SEARCH(("YES!!!"),(AK317))))</formula>
    </cfRule>
  </conditionalFormatting>
  <conditionalFormatting sqref="AK343">
    <cfRule type="containsText" dxfId="148" priority="127" operator="containsText" text="YES!!!">
      <formula>NOT(ISERROR(SEARCH(("YES!!!"),(AK343))))</formula>
    </cfRule>
  </conditionalFormatting>
  <conditionalFormatting sqref="AK345:AK347">
    <cfRule type="containsText" dxfId="147" priority="128" operator="containsText" text="YES!!!">
      <formula>NOT(ISERROR(SEARCH(("YES!!!"),(AK345))))</formula>
    </cfRule>
  </conditionalFormatting>
  <conditionalFormatting sqref="AK349">
    <cfRule type="containsText" dxfId="146" priority="130" operator="containsText" text="YES!!!">
      <formula>NOT(ISERROR(SEARCH(("YES!!!"),(AK349))))</formula>
    </cfRule>
  </conditionalFormatting>
  <conditionalFormatting sqref="AK351">
    <cfRule type="containsText" dxfId="145" priority="131" operator="containsText" text="YES!!!">
      <formula>NOT(ISERROR(SEARCH(("YES!!!"),(AK351))))</formula>
    </cfRule>
  </conditionalFormatting>
  <conditionalFormatting sqref="AK354">
    <cfRule type="containsText" dxfId="144" priority="132" operator="containsText" text="YES!!!">
      <formula>NOT(ISERROR(SEARCH(("YES!!!"),(AK354))))</formula>
    </cfRule>
  </conditionalFormatting>
  <conditionalFormatting sqref="AK357:AK382">
    <cfRule type="containsText" dxfId="143" priority="15" operator="containsText" text="YES!!!">
      <formula>NOT(ISERROR(SEARCH(("YES!!!"),(AK357))))</formula>
    </cfRule>
  </conditionalFormatting>
  <conditionalFormatting sqref="AK386">
    <cfRule type="containsText" dxfId="142" priority="135" operator="containsText" text="YES!!!">
      <formula>NOT(ISERROR(SEARCH(("YES!!!"),(AK386))))</formula>
    </cfRule>
  </conditionalFormatting>
  <conditionalFormatting sqref="AK388">
    <cfRule type="containsText" dxfId="141" priority="136" operator="containsText" text="YES!!!">
      <formula>NOT(ISERROR(SEARCH(("YES!!!"),(AK388))))</formula>
    </cfRule>
  </conditionalFormatting>
  <conditionalFormatting sqref="AK399">
    <cfRule type="containsText" dxfId="140" priority="137" operator="containsText" text="YES!!!">
      <formula>NOT(ISERROR(SEARCH(("YES!!!"),(AK399))))</formula>
    </cfRule>
  </conditionalFormatting>
  <conditionalFormatting sqref="AK403:AK406">
    <cfRule type="containsText" dxfId="139" priority="138" operator="containsText" text="YES!!!">
      <formula>NOT(ISERROR(SEARCH(("YES!!!"),(AK403))))</formula>
    </cfRule>
  </conditionalFormatting>
  <conditionalFormatting sqref="AK410">
    <cfRule type="containsText" dxfId="138" priority="140" operator="containsText" text="YES!!!">
      <formula>NOT(ISERROR(SEARCH(("YES!!!"),(AK410))))</formula>
    </cfRule>
  </conditionalFormatting>
  <conditionalFormatting sqref="AK412:AK424">
    <cfRule type="containsText" dxfId="137" priority="141" operator="containsText" text="YES!!!">
      <formula>NOT(ISERROR(SEARCH(("YES!!!"),(AK412))))</formula>
    </cfRule>
  </conditionalFormatting>
  <conditionalFormatting sqref="AK426:AK430">
    <cfRule type="containsText" dxfId="136" priority="144" operator="containsText" text="YES!!!">
      <formula>NOT(ISERROR(SEARCH(("YES!!!"),(AK426))))</formula>
    </cfRule>
  </conditionalFormatting>
  <conditionalFormatting sqref="AK437:AK511">
    <cfRule type="containsText" dxfId="135" priority="32" operator="containsText" text="YES!!!">
      <formula>NOT(ISERROR(SEARCH(("YES!!!"),(AK437))))</formula>
    </cfRule>
  </conditionalFormatting>
  <conditionalFormatting sqref="AK16:AL18">
    <cfRule type="containsText" dxfId="134" priority="165" operator="containsText" text="YES!!!">
      <formula>NOT(ISERROR(SEARCH(("YES!!!"),(AK16))))</formula>
    </cfRule>
  </conditionalFormatting>
  <conditionalFormatting sqref="AK31:AL31">
    <cfRule type="containsText" dxfId="133" priority="169" operator="containsText" text="YES!!!">
      <formula>NOT(ISERROR(SEARCH(("YES!!!"),(AK31))))</formula>
    </cfRule>
  </conditionalFormatting>
  <conditionalFormatting sqref="AK33:AL36">
    <cfRule type="containsText" dxfId="132" priority="171" operator="containsText" text="YES!!!">
      <formula>NOT(ISERROR(SEARCH(("YES!!!"),(AK33))))</formula>
    </cfRule>
  </conditionalFormatting>
  <conditionalFormatting sqref="AK38:AL38">
    <cfRule type="containsText" dxfId="131" priority="173" operator="containsText" text="YES!!!">
      <formula>NOT(ISERROR(SEARCH(("YES!!!"),(AK38))))</formula>
    </cfRule>
  </conditionalFormatting>
  <conditionalFormatting sqref="AK43:AL43">
    <cfRule type="containsText" dxfId="130" priority="175" operator="containsText" text="YES!!!">
      <formula>NOT(ISERROR(SEARCH(("YES!!!"),(AK43))))</formula>
    </cfRule>
  </conditionalFormatting>
  <conditionalFormatting sqref="AK45:AL45">
    <cfRule type="containsText" dxfId="129" priority="177" operator="containsText" text="YES!!!">
      <formula>NOT(ISERROR(SEARCH(("YES!!!"),(AK45))))</formula>
    </cfRule>
  </conditionalFormatting>
  <conditionalFormatting sqref="AK47:AL47">
    <cfRule type="containsText" dxfId="128" priority="179" operator="containsText" text="YES!!!">
      <formula>NOT(ISERROR(SEARCH(("YES!!!"),(AK47))))</formula>
    </cfRule>
  </conditionalFormatting>
  <conditionalFormatting sqref="AK49:AL49">
    <cfRule type="containsText" dxfId="127" priority="181" operator="containsText" text="YES!!!">
      <formula>NOT(ISERROR(SEARCH(("YES!!!"),(AK49))))</formula>
    </cfRule>
  </conditionalFormatting>
  <conditionalFormatting sqref="AK51:AL51">
    <cfRule type="containsText" dxfId="126" priority="183" operator="containsText" text="YES!!!">
      <formula>NOT(ISERROR(SEARCH(("YES!!!"),(AK51))))</formula>
    </cfRule>
  </conditionalFormatting>
  <conditionalFormatting sqref="AK56:AL56">
    <cfRule type="containsText" dxfId="125" priority="187" operator="containsText" text="YES!!!">
      <formula>NOT(ISERROR(SEARCH(("YES!!!"),(AK56))))</formula>
    </cfRule>
  </conditionalFormatting>
  <conditionalFormatting sqref="AK69:AL70">
    <cfRule type="containsText" dxfId="124" priority="189" operator="containsText" text="YES!!!">
      <formula>NOT(ISERROR(SEARCH(("YES!!!"),(AK69))))</formula>
    </cfRule>
  </conditionalFormatting>
  <conditionalFormatting sqref="AK80:AL83">
    <cfRule type="containsText" dxfId="123" priority="193" operator="containsText" text="YES!!!">
      <formula>NOT(ISERROR(SEARCH(("YES!!!"),(AK80))))</formula>
    </cfRule>
  </conditionalFormatting>
  <conditionalFormatting sqref="AK85:AL87">
    <cfRule type="containsText" dxfId="122" priority="195" operator="containsText" text="YES!!!">
      <formula>NOT(ISERROR(SEARCH(("YES!!!"),(AK85))))</formula>
    </cfRule>
  </conditionalFormatting>
  <conditionalFormatting sqref="AK107:AL107">
    <cfRule type="containsText" dxfId="121" priority="199" operator="containsText" text="YES!!!">
      <formula>NOT(ISERROR(SEARCH(("YES!!!"),(AK107))))</formula>
    </cfRule>
  </conditionalFormatting>
  <conditionalFormatting sqref="AK109:AL109">
    <cfRule type="containsText" dxfId="120" priority="201" operator="containsText" text="YES!!!">
      <formula>NOT(ISERROR(SEARCH(("YES!!!"),(AK109))))</formula>
    </cfRule>
  </conditionalFormatting>
  <conditionalFormatting sqref="AK111:AL113">
    <cfRule type="containsText" dxfId="119" priority="203" operator="containsText" text="YES!!!">
      <formula>NOT(ISERROR(SEARCH(("YES!!!"),(AK111))))</formula>
    </cfRule>
  </conditionalFormatting>
  <conditionalFormatting sqref="AK115:AL116">
    <cfRule type="containsText" dxfId="118" priority="205" operator="containsText" text="YES!!!">
      <formula>NOT(ISERROR(SEARCH(("YES!!!"),(AK115))))</formula>
    </cfRule>
  </conditionalFormatting>
  <conditionalFormatting sqref="AK118:AL130">
    <cfRule type="containsText" dxfId="117" priority="207" operator="containsText" text="YES!!!">
      <formula>NOT(ISERROR(SEARCH(("YES!!!"),(AK118))))</formula>
    </cfRule>
  </conditionalFormatting>
  <conditionalFormatting sqref="AK132:AL138">
    <cfRule type="containsText" dxfId="116" priority="209" operator="containsText" text="YES!!!">
      <formula>NOT(ISERROR(SEARCH(("YES!!!"),(AK132))))</formula>
    </cfRule>
  </conditionalFormatting>
  <conditionalFormatting sqref="AK153:AL153">
    <cfRule type="containsText" dxfId="115" priority="213" operator="containsText" text="YES!!!">
      <formula>NOT(ISERROR(SEARCH(("YES!!!"),(AK153))))</formula>
    </cfRule>
  </conditionalFormatting>
  <conditionalFormatting sqref="AK165:AL167">
    <cfRule type="containsText" dxfId="114" priority="216" operator="containsText" text="YES!!!">
      <formula>NOT(ISERROR(SEARCH(("YES!!!"),(AK165))))</formula>
    </cfRule>
  </conditionalFormatting>
  <conditionalFormatting sqref="AK176:AL176">
    <cfRule type="containsText" dxfId="113" priority="220" operator="containsText" text="YES!!!">
      <formula>NOT(ISERROR(SEARCH(("YES!!!"),(AK176))))</formula>
    </cfRule>
  </conditionalFormatting>
  <conditionalFormatting sqref="AK185:AL185">
    <cfRule type="containsText" dxfId="112" priority="222" operator="containsText" text="YES!!!">
      <formula>NOT(ISERROR(SEARCH(("YES!!!"),(AK185))))</formula>
    </cfRule>
  </conditionalFormatting>
  <conditionalFormatting sqref="AK205:AL206">
    <cfRule type="containsText" dxfId="111" priority="226" operator="containsText" text="YES!!!">
      <formula>NOT(ISERROR(SEARCH(("YES!!!"),(AK205))))</formula>
    </cfRule>
  </conditionalFormatting>
  <conditionalFormatting sqref="AK217:AL220">
    <cfRule type="containsText" dxfId="110" priority="229" operator="containsText" text="YES!!!">
      <formula>NOT(ISERROR(SEARCH(("YES!!!"),(AK217))))</formula>
    </cfRule>
  </conditionalFormatting>
  <conditionalFormatting sqref="AK222:AL224">
    <cfRule type="containsText" dxfId="109" priority="231" operator="containsText" text="YES!!!">
      <formula>NOT(ISERROR(SEARCH(("YES!!!"),(AK222))))</formula>
    </cfRule>
  </conditionalFormatting>
  <conditionalFormatting sqref="AK226:AL226">
    <cfRule type="containsText" dxfId="108" priority="233" operator="containsText" text="YES!!!">
      <formula>NOT(ISERROR(SEARCH(("YES!!!"),(AK226))))</formula>
    </cfRule>
  </conditionalFormatting>
  <conditionalFormatting sqref="AK239:AL239">
    <cfRule type="containsText" dxfId="107" priority="237" operator="containsText" text="YES!!!">
      <formula>NOT(ISERROR(SEARCH(("YES!!!"),(AK239))))</formula>
    </cfRule>
  </conditionalFormatting>
  <conditionalFormatting sqref="AK241:AL243">
    <cfRule type="containsText" dxfId="106" priority="239" operator="containsText" text="YES!!!">
      <formula>NOT(ISERROR(SEARCH(("YES!!!"),(AK241))))</formula>
    </cfRule>
  </conditionalFormatting>
  <conditionalFormatting sqref="AK267:AL268">
    <cfRule type="containsText" dxfId="105" priority="245" operator="containsText" text="YES!!!">
      <formula>NOT(ISERROR(SEARCH(("YES!!!"),(AK267))))</formula>
    </cfRule>
  </conditionalFormatting>
  <conditionalFormatting sqref="AK277:AL277">
    <cfRule type="containsText" dxfId="104" priority="247" operator="containsText" text="YES!!!">
      <formula>NOT(ISERROR(SEARCH(("YES!!!"),(AK277))))</formula>
    </cfRule>
  </conditionalFormatting>
  <conditionalFormatting sqref="AK279:AL281">
    <cfRule type="containsText" dxfId="103" priority="249" operator="containsText" text="YES!!!">
      <formula>NOT(ISERROR(SEARCH(("YES!!!"),(AK279))))</formula>
    </cfRule>
  </conditionalFormatting>
  <conditionalFormatting sqref="AK283:AL289">
    <cfRule type="containsText" dxfId="102" priority="251" operator="containsText" text="YES!!!">
      <formula>NOT(ISERROR(SEARCH(("YES!!!"),(AK283))))</formula>
    </cfRule>
  </conditionalFormatting>
  <conditionalFormatting sqref="AK296:AL296">
    <cfRule type="containsText" dxfId="101" priority="255" operator="containsText" text="YES!!!">
      <formula>NOT(ISERROR(SEARCH(("YES!!!"),(AK296))))</formula>
    </cfRule>
  </conditionalFormatting>
  <conditionalFormatting sqref="AK313:AL316">
    <cfRule type="containsText" dxfId="100" priority="257" operator="containsText" text="YES!!!">
      <formula>NOT(ISERROR(SEARCH(("YES!!!"),(AK313))))</formula>
    </cfRule>
  </conditionalFormatting>
  <conditionalFormatting sqref="AK342:AL342">
    <cfRule type="containsText" dxfId="99" priority="259" operator="containsText" text="YES!!!">
      <formula>NOT(ISERROR(SEARCH(("YES!!!"),(AK342))))</formula>
    </cfRule>
  </conditionalFormatting>
  <conditionalFormatting sqref="AK344:AL344">
    <cfRule type="containsText" dxfId="98" priority="261" operator="containsText" text="YES!!!">
      <formula>NOT(ISERROR(SEARCH(("YES!!!"),(AK344))))</formula>
    </cfRule>
  </conditionalFormatting>
  <conditionalFormatting sqref="AK348:AL348">
    <cfRule type="containsText" dxfId="97" priority="263" operator="containsText" text="YES!!!">
      <formula>NOT(ISERROR(SEARCH(("YES!!!"),(AK348))))</formula>
    </cfRule>
  </conditionalFormatting>
  <conditionalFormatting sqref="AK350:AL350">
    <cfRule type="containsText" dxfId="96" priority="265" operator="containsText" text="YES!!!">
      <formula>NOT(ISERROR(SEARCH(("YES!!!"),(AK350))))</formula>
    </cfRule>
  </conditionalFormatting>
  <conditionalFormatting sqref="AK352:AL353">
    <cfRule type="containsText" dxfId="95" priority="267" operator="containsText" text="YES!!!">
      <formula>NOT(ISERROR(SEARCH(("YES!!!"),(AK352))))</formula>
    </cfRule>
  </conditionalFormatting>
  <conditionalFormatting sqref="AK355:AL356">
    <cfRule type="containsText" dxfId="94" priority="269" operator="containsText" text="YES!!!">
      <formula>NOT(ISERROR(SEARCH(("YES!!!"),(AK355))))</formula>
    </cfRule>
  </conditionalFormatting>
  <conditionalFormatting sqref="AK383:AL385">
    <cfRule type="containsText" dxfId="93" priority="273" operator="containsText" text="YES!!!">
      <formula>NOT(ISERROR(SEARCH(("YES!!!"),(AK383))))</formula>
    </cfRule>
  </conditionalFormatting>
  <conditionalFormatting sqref="AK387:AL387">
    <cfRule type="containsText" dxfId="92" priority="275" operator="containsText" text="YES!!!">
      <formula>NOT(ISERROR(SEARCH(("YES!!!"),(AK387))))</formula>
    </cfRule>
  </conditionalFormatting>
  <conditionalFormatting sqref="AK389:AL398">
    <cfRule type="containsText" dxfId="91" priority="277" operator="containsText" text="YES!!!">
      <formula>NOT(ISERROR(SEARCH(("YES!!!"),(AK389))))</formula>
    </cfRule>
  </conditionalFormatting>
  <conditionalFormatting sqref="AK407:AL409">
    <cfRule type="containsText" dxfId="90" priority="279" operator="containsText" text="YES!!!">
      <formula>NOT(ISERROR(SEARCH(("YES!!!"),(AK407))))</formula>
    </cfRule>
  </conditionalFormatting>
  <conditionalFormatting sqref="AK411:AL411">
    <cfRule type="containsText" dxfId="89" priority="281" operator="containsText" text="YES!!!">
      <formula>NOT(ISERROR(SEARCH(("YES!!!"),(AK411))))</formula>
    </cfRule>
  </conditionalFormatting>
  <conditionalFormatting sqref="AK425:AL425">
    <cfRule type="containsText" dxfId="88" priority="283" operator="containsText" text="YES!!!">
      <formula>NOT(ISERROR(SEARCH(("YES!!!"),(AK425))))</formula>
    </cfRule>
  </conditionalFormatting>
  <conditionalFormatting sqref="AK431:AL436">
    <cfRule type="containsText" dxfId="87" priority="285" operator="containsText" text="YES!!!">
      <formula>NOT(ISERROR(SEARCH(("YES!!!"),(AK431))))</formula>
    </cfRule>
  </conditionalFormatting>
  <conditionalFormatting sqref="AL7">
    <cfRule type="containsText" dxfId="86" priority="162" operator="containsText" text="YES!!!">
      <formula>NOT(ISERROR(SEARCH(("YES!!!"),(AL7))))</formula>
    </cfRule>
    <cfRule type="containsText" dxfId="85" priority="163" operator="containsText" text="Reject">
      <formula>NOT(ISERROR(SEARCH(("Reject"),(AL7))))</formula>
    </cfRule>
  </conditionalFormatting>
  <conditionalFormatting sqref="AL7:AL500">
    <cfRule type="containsText" dxfId="84" priority="26" operator="containsText" text="Reject">
      <formula>NOT(ISERROR(SEARCH(("Reject"),(AL7))))</formula>
    </cfRule>
    <cfRule type="containsText" dxfId="83" priority="25" operator="containsText" text="YES!!!">
      <formula>NOT(ISERROR(SEARCH(("YES!!!"),(AL7))))</formula>
    </cfRule>
  </conditionalFormatting>
  <conditionalFormatting sqref="AL16:AL18">
    <cfRule type="containsText" dxfId="82" priority="166" operator="containsText" text="Reject">
      <formula>NOT(ISERROR(SEARCH(("Reject"),(AL16))))</formula>
    </cfRule>
  </conditionalFormatting>
  <conditionalFormatting sqref="AL26">
    <cfRule type="containsText" dxfId="81" priority="167" operator="containsText" text="YES!!!">
      <formula>NOT(ISERROR(SEARCH(("YES!!!"),(AL26))))</formula>
    </cfRule>
    <cfRule type="containsText" dxfId="80" priority="168" operator="containsText" text="Reject">
      <formula>NOT(ISERROR(SEARCH(("Reject"),(AL26))))</formula>
    </cfRule>
  </conditionalFormatting>
  <conditionalFormatting sqref="AL31">
    <cfRule type="containsText" dxfId="79" priority="170" operator="containsText" text="Reject">
      <formula>NOT(ISERROR(SEARCH(("Reject"),(AL31))))</formula>
    </cfRule>
  </conditionalFormatting>
  <conditionalFormatting sqref="AL33:AL36">
    <cfRule type="containsText" dxfId="78" priority="172" operator="containsText" text="Reject">
      <formula>NOT(ISERROR(SEARCH(("Reject"),(AL33))))</formula>
    </cfRule>
  </conditionalFormatting>
  <conditionalFormatting sqref="AL38">
    <cfRule type="containsText" dxfId="77" priority="174" operator="containsText" text="Reject">
      <formula>NOT(ISERROR(SEARCH(("Reject"),(AL38))))</formula>
    </cfRule>
  </conditionalFormatting>
  <conditionalFormatting sqref="AL43">
    <cfRule type="containsText" dxfId="76" priority="176" operator="containsText" text="Reject">
      <formula>NOT(ISERROR(SEARCH(("Reject"),(AL43))))</formula>
    </cfRule>
  </conditionalFormatting>
  <conditionalFormatting sqref="AL45">
    <cfRule type="containsText" dxfId="75" priority="178" operator="containsText" text="Reject">
      <formula>NOT(ISERROR(SEARCH(("Reject"),(AL45))))</formula>
    </cfRule>
  </conditionalFormatting>
  <conditionalFormatting sqref="AL47">
    <cfRule type="containsText" dxfId="74" priority="180" operator="containsText" text="Reject">
      <formula>NOT(ISERROR(SEARCH(("Reject"),(AL47))))</formula>
    </cfRule>
  </conditionalFormatting>
  <conditionalFormatting sqref="AL49">
    <cfRule type="containsText" dxfId="73" priority="182" operator="containsText" text="Reject">
      <formula>NOT(ISERROR(SEARCH(("Reject"),(AL49))))</formula>
    </cfRule>
  </conditionalFormatting>
  <conditionalFormatting sqref="AL51">
    <cfRule type="containsText" dxfId="72" priority="184" operator="containsText" text="Reject">
      <formula>NOT(ISERROR(SEARCH(("Reject"),(AL51))))</formula>
    </cfRule>
  </conditionalFormatting>
  <conditionalFormatting sqref="AL56">
    <cfRule type="containsText" dxfId="71" priority="188" operator="containsText" text="Reject">
      <formula>NOT(ISERROR(SEARCH(("Reject"),(AL56))))</formula>
    </cfRule>
  </conditionalFormatting>
  <conditionalFormatting sqref="AL62">
    <cfRule type="containsText" dxfId="70" priority="185" operator="containsText" text="YES!!!">
      <formula>NOT(ISERROR(SEARCH(("YES!!!"),(AL62))))</formula>
    </cfRule>
    <cfRule type="containsText" dxfId="69" priority="186" operator="containsText" text="Reject">
      <formula>NOT(ISERROR(SEARCH(("Reject"),(AL62))))</formula>
    </cfRule>
  </conditionalFormatting>
  <conditionalFormatting sqref="AL69:AL70">
    <cfRule type="containsText" dxfId="68" priority="190" operator="containsText" text="Reject">
      <formula>NOT(ISERROR(SEARCH(("Reject"),(AL69))))</formula>
    </cfRule>
  </conditionalFormatting>
  <conditionalFormatting sqref="AL74">
    <cfRule type="containsText" dxfId="67" priority="191" operator="containsText" text="YES!!!">
      <formula>NOT(ISERROR(SEARCH(("YES!!!"),(AL74))))</formula>
    </cfRule>
    <cfRule type="containsText" dxfId="66" priority="192" operator="containsText" text="Reject">
      <formula>NOT(ISERROR(SEARCH(("Reject"),(AL74))))</formula>
    </cfRule>
  </conditionalFormatting>
  <conditionalFormatting sqref="AL80:AL83">
    <cfRule type="containsText" dxfId="65" priority="194" operator="containsText" text="Reject">
      <formula>NOT(ISERROR(SEARCH(("Reject"),(AL80))))</formula>
    </cfRule>
  </conditionalFormatting>
  <conditionalFormatting sqref="AL85:AL87">
    <cfRule type="containsText" dxfId="64" priority="196" operator="containsText" text="Reject">
      <formula>NOT(ISERROR(SEARCH(("Reject"),(AL85))))</formula>
    </cfRule>
  </conditionalFormatting>
  <conditionalFormatting sqref="AL96:AL97">
    <cfRule type="containsText" dxfId="63" priority="198" operator="containsText" text="Reject">
      <formula>NOT(ISERROR(SEARCH(("Reject"),(AL96))))</formula>
    </cfRule>
    <cfRule type="containsText" dxfId="62" priority="197" operator="containsText" text="YES!!!">
      <formula>NOT(ISERROR(SEARCH(("YES!!!"),(AL96))))</formula>
    </cfRule>
  </conditionalFormatting>
  <conditionalFormatting sqref="AL107">
    <cfRule type="containsText" dxfId="61" priority="200" operator="containsText" text="Reject">
      <formula>NOT(ISERROR(SEARCH(("Reject"),(AL107))))</formula>
    </cfRule>
  </conditionalFormatting>
  <conditionalFormatting sqref="AL109">
    <cfRule type="containsText" dxfId="60" priority="202" operator="containsText" text="Reject">
      <formula>NOT(ISERROR(SEARCH(("Reject"),(AL109))))</formula>
    </cfRule>
  </conditionalFormatting>
  <conditionalFormatting sqref="AL111:AL113">
    <cfRule type="containsText" dxfId="59" priority="204" operator="containsText" text="Reject">
      <formula>NOT(ISERROR(SEARCH(("Reject"),(AL111))))</formula>
    </cfRule>
  </conditionalFormatting>
  <conditionalFormatting sqref="AL115:AL116">
    <cfRule type="containsText" dxfId="58" priority="206" operator="containsText" text="Reject">
      <formula>NOT(ISERROR(SEARCH(("Reject"),(AL115))))</formula>
    </cfRule>
  </conditionalFormatting>
  <conditionalFormatting sqref="AL118:AL130">
    <cfRule type="containsText" dxfId="57" priority="208" operator="containsText" text="Reject">
      <formula>NOT(ISERROR(SEARCH(("Reject"),(AL118))))</formula>
    </cfRule>
  </conditionalFormatting>
  <conditionalFormatting sqref="AL132:AL138">
    <cfRule type="containsText" dxfId="56" priority="210" operator="containsText" text="Reject">
      <formula>NOT(ISERROR(SEARCH(("Reject"),(AL132))))</formula>
    </cfRule>
  </conditionalFormatting>
  <conditionalFormatting sqref="AL140:AL143">
    <cfRule type="containsText" dxfId="55" priority="38" operator="containsText" text="YES!!!">
      <formula>NOT(ISERROR(SEARCH(("YES!!!"),(AL140))))</formula>
    </cfRule>
    <cfRule type="containsText" dxfId="54" priority="39" operator="containsText" text="Reject">
      <formula>NOT(ISERROR(SEARCH(("Reject"),(AL140))))</formula>
    </cfRule>
  </conditionalFormatting>
  <conditionalFormatting sqref="AL153">
    <cfRule type="containsText" dxfId="53" priority="214" operator="containsText" text="Reject">
      <formula>NOT(ISERROR(SEARCH(("Reject"),(AL153))))</formula>
    </cfRule>
  </conditionalFormatting>
  <conditionalFormatting sqref="AL155:AL156">
    <cfRule type="containsText" dxfId="52" priority="114" operator="containsText" text="YES!!!">
      <formula>NOT(ISERROR(SEARCH(("YES!!!"),(AL155))))</formula>
    </cfRule>
    <cfRule type="containsText" dxfId="51" priority="215" operator="containsText" text="Reject">
      <formula>NOT(ISERROR(SEARCH(("Reject"),(AL155))))</formula>
    </cfRule>
  </conditionalFormatting>
  <conditionalFormatting sqref="AL165:AL167">
    <cfRule type="containsText" dxfId="50" priority="217" operator="containsText" text="Reject">
      <formula>NOT(ISERROR(SEARCH(("Reject"),(AL165))))</formula>
    </cfRule>
  </conditionalFormatting>
  <conditionalFormatting sqref="AL169:AL174">
    <cfRule type="containsText" dxfId="49" priority="219" operator="containsText" text="Reject">
      <formula>NOT(ISERROR(SEARCH(("Reject"),(AL169))))</formula>
    </cfRule>
    <cfRule type="containsText" dxfId="48" priority="218" operator="containsText" text="YES!!!">
      <formula>NOT(ISERROR(SEARCH(("YES!!!"),(AL169))))</formula>
    </cfRule>
  </conditionalFormatting>
  <conditionalFormatting sqref="AL176">
    <cfRule type="containsText" dxfId="47" priority="221" operator="containsText" text="Reject">
      <formula>NOT(ISERROR(SEARCH(("Reject"),(AL176))))</formula>
    </cfRule>
  </conditionalFormatting>
  <conditionalFormatting sqref="AL185">
    <cfRule type="containsText" dxfId="46" priority="223" operator="containsText" text="Reject">
      <formula>NOT(ISERROR(SEARCH(("Reject"),(AL185))))</formula>
    </cfRule>
  </conditionalFormatting>
  <conditionalFormatting sqref="AL194:AL199">
    <cfRule type="containsText" dxfId="45" priority="225" operator="containsText" text="Reject">
      <formula>NOT(ISERROR(SEARCH(("Reject"),(AL194))))</formula>
    </cfRule>
    <cfRule type="containsText" dxfId="44" priority="224" operator="containsText" text="YES!!!">
      <formula>NOT(ISERROR(SEARCH(("YES!!!"),(AL194))))</formula>
    </cfRule>
  </conditionalFormatting>
  <conditionalFormatting sqref="AL205:AL206">
    <cfRule type="containsText" dxfId="43" priority="227" operator="containsText" text="Reject">
      <formula>NOT(ISERROR(SEARCH(("Reject"),(AL205))))</formula>
    </cfRule>
  </conditionalFormatting>
  <conditionalFormatting sqref="AL208">
    <cfRule type="containsText" dxfId="42" priority="228" operator="containsText" text="Reject">
      <formula>NOT(ISERROR(SEARCH(("Reject"),(AL208))))</formula>
    </cfRule>
    <cfRule type="containsText" dxfId="41" priority="74" operator="containsText" text="YES!!!">
      <formula>NOT(ISERROR(SEARCH(("YES!!!"),(AL208))))</formula>
    </cfRule>
  </conditionalFormatting>
  <conditionalFormatting sqref="AL217:AL220">
    <cfRule type="containsText" dxfId="40" priority="230" operator="containsText" text="Reject">
      <formula>NOT(ISERROR(SEARCH(("Reject"),(AL217))))</formula>
    </cfRule>
  </conditionalFormatting>
  <conditionalFormatting sqref="AL222:AL224">
    <cfRule type="containsText" dxfId="39" priority="232" operator="containsText" text="Reject">
      <formula>NOT(ISERROR(SEARCH(("Reject"),(AL222))))</formula>
    </cfRule>
  </conditionalFormatting>
  <conditionalFormatting sqref="AL226">
    <cfRule type="containsText" dxfId="38" priority="234" operator="containsText" text="Reject">
      <formula>NOT(ISERROR(SEARCH(("Reject"),(AL226))))</formula>
    </cfRule>
  </conditionalFormatting>
  <conditionalFormatting sqref="AL232:AL233">
    <cfRule type="containsText" dxfId="37" priority="236" operator="containsText" text="Reject">
      <formula>NOT(ISERROR(SEARCH(("Reject"),(AL232))))</formula>
    </cfRule>
    <cfRule type="containsText" dxfId="36" priority="235" operator="containsText" text="YES!!!">
      <formula>NOT(ISERROR(SEARCH(("YES!!!"),(AL232))))</formula>
    </cfRule>
  </conditionalFormatting>
  <conditionalFormatting sqref="AL239">
    <cfRule type="containsText" dxfId="35" priority="238" operator="containsText" text="Reject">
      <formula>NOT(ISERROR(SEARCH(("Reject"),(AL239))))</formula>
    </cfRule>
  </conditionalFormatting>
  <conditionalFormatting sqref="AL241:AL243">
    <cfRule type="containsText" dxfId="34" priority="240" operator="containsText" text="Reject">
      <formula>NOT(ISERROR(SEARCH(("Reject"),(AL241))))</formula>
    </cfRule>
  </conditionalFormatting>
  <conditionalFormatting sqref="AL245:AL246 AL248">
    <cfRule type="containsText" dxfId="33" priority="242" operator="containsText" text="Reject">
      <formula>NOT(ISERROR(SEARCH(("Reject"),(AL248))))</formula>
    </cfRule>
    <cfRule type="containsText" dxfId="32" priority="241" operator="containsText" text="YES!!!">
      <formula>NOT(ISERROR(SEARCH(("YES!!!"),(AL248))))</formula>
    </cfRule>
  </conditionalFormatting>
  <conditionalFormatting sqref="AL250:AL251 AL253:AL255">
    <cfRule type="containsText" dxfId="31" priority="244" operator="containsText" text="Reject">
      <formula>NOT(ISERROR(SEARCH(("Reject"),(AL250))))</formula>
    </cfRule>
    <cfRule type="containsText" dxfId="30" priority="243" operator="containsText" text="YES!!!">
      <formula>NOT(ISERROR(SEARCH(("YES!!!"),(AL250))))</formula>
    </cfRule>
  </conditionalFormatting>
  <conditionalFormatting sqref="AL267:AL268">
    <cfRule type="containsText" dxfId="29" priority="246" operator="containsText" text="Reject">
      <formula>NOT(ISERROR(SEARCH(("Reject"),(AL267))))</formula>
    </cfRule>
  </conditionalFormatting>
  <conditionalFormatting sqref="AL277">
    <cfRule type="containsText" dxfId="28" priority="248" operator="containsText" text="Reject">
      <formula>NOT(ISERROR(SEARCH(("Reject"),(AL277))))</formula>
    </cfRule>
  </conditionalFormatting>
  <conditionalFormatting sqref="AL279:AL281">
    <cfRule type="containsText" dxfId="27" priority="250" operator="containsText" text="Reject">
      <formula>NOT(ISERROR(SEARCH(("Reject"),(AL279))))</formula>
    </cfRule>
  </conditionalFormatting>
  <conditionalFormatting sqref="AL283:AL289">
    <cfRule type="containsText" dxfId="26" priority="252" operator="containsText" text="Reject">
      <formula>NOT(ISERROR(SEARCH(("Reject"),(AL283))))</formula>
    </cfRule>
  </conditionalFormatting>
  <conditionalFormatting sqref="AL291 AL293:AL294">
    <cfRule type="containsText" dxfId="25" priority="253" operator="containsText" text="YES!!!">
      <formula>NOT(ISERROR(SEARCH(("YES!!!"),(AL291))))</formula>
    </cfRule>
    <cfRule type="containsText" dxfId="24" priority="254" operator="containsText" text="Reject">
      <formula>NOT(ISERROR(SEARCH(("Reject"),(AL291))))</formula>
    </cfRule>
  </conditionalFormatting>
  <conditionalFormatting sqref="AL296">
    <cfRule type="containsText" dxfId="23" priority="256" operator="containsText" text="Reject">
      <formula>NOT(ISERROR(SEARCH(("Reject"),(AL296))))</formula>
    </cfRule>
  </conditionalFormatting>
  <conditionalFormatting sqref="AL298:AL299">
    <cfRule type="containsText" dxfId="22" priority="34" operator="containsText" text="Reject">
      <formula>NOT(ISERROR(SEARCH(("Reject"),(AL298))))</formula>
    </cfRule>
    <cfRule type="containsText" dxfId="21" priority="33" operator="containsText" text="YES!!!">
      <formula>NOT(ISERROR(SEARCH(("YES!!!"),(AL298))))</formula>
    </cfRule>
  </conditionalFormatting>
  <conditionalFormatting sqref="AL313:AL316">
    <cfRule type="containsText" dxfId="20" priority="258" operator="containsText" text="Reject">
      <formula>NOT(ISERROR(SEARCH(("Reject"),(AL313))))</formula>
    </cfRule>
  </conditionalFormatting>
  <conditionalFormatting sqref="AL342">
    <cfRule type="containsText" dxfId="19" priority="260" operator="containsText" text="Reject">
      <formula>NOT(ISERROR(SEARCH(("Reject"),(AL342))))</formula>
    </cfRule>
  </conditionalFormatting>
  <conditionalFormatting sqref="AL344">
    <cfRule type="containsText" dxfId="18" priority="262" operator="containsText" text="Reject">
      <formula>NOT(ISERROR(SEARCH(("Reject"),(AL344))))</formula>
    </cfRule>
  </conditionalFormatting>
  <conditionalFormatting sqref="AL348">
    <cfRule type="containsText" dxfId="17" priority="264" operator="containsText" text="Reject">
      <formula>NOT(ISERROR(SEARCH(("Reject"),(AL348))))</formula>
    </cfRule>
  </conditionalFormatting>
  <conditionalFormatting sqref="AL350">
    <cfRule type="containsText" dxfId="16" priority="266" operator="containsText" text="Reject">
      <formula>NOT(ISERROR(SEARCH(("Reject"),(AL350))))</formula>
    </cfRule>
  </conditionalFormatting>
  <conditionalFormatting sqref="AL352:AL353">
    <cfRule type="containsText" dxfId="15" priority="268" operator="containsText" text="Reject">
      <formula>NOT(ISERROR(SEARCH(("Reject"),(AL352))))</formula>
    </cfRule>
  </conditionalFormatting>
  <conditionalFormatting sqref="AL355:AL356">
    <cfRule type="containsText" dxfId="14" priority="270" operator="containsText" text="Reject">
      <formula>NOT(ISERROR(SEARCH(("Reject"),(AL355))))</formula>
    </cfRule>
  </conditionalFormatting>
  <conditionalFormatting sqref="AL358">
    <cfRule type="containsText" dxfId="13" priority="272" operator="containsText" text="Reject">
      <formula>NOT(ISERROR(SEARCH(("Reject"),(AL358))))</formula>
    </cfRule>
    <cfRule type="containsText" dxfId="12" priority="271" operator="containsText" text="YES!!!">
      <formula>NOT(ISERROR(SEARCH(("YES!!!"),(AL358))))</formula>
    </cfRule>
  </conditionalFormatting>
  <conditionalFormatting sqref="AL383:AL385">
    <cfRule type="containsText" dxfId="11" priority="274" operator="containsText" text="Reject">
      <formula>NOT(ISERROR(SEARCH(("Reject"),(AL383))))</formula>
    </cfRule>
  </conditionalFormatting>
  <conditionalFormatting sqref="AL387">
    <cfRule type="containsText" dxfId="10" priority="276" operator="containsText" text="Reject">
      <formula>NOT(ISERROR(SEARCH(("Reject"),(AL387))))</formula>
    </cfRule>
  </conditionalFormatting>
  <conditionalFormatting sqref="AL389:AL398">
    <cfRule type="containsText" dxfId="9" priority="278" operator="containsText" text="Reject">
      <formula>NOT(ISERROR(SEARCH(("Reject"),(AL389))))</formula>
    </cfRule>
  </conditionalFormatting>
  <conditionalFormatting sqref="AL407:AL409">
    <cfRule type="containsText" dxfId="8" priority="280" operator="containsText" text="Reject">
      <formula>NOT(ISERROR(SEARCH(("Reject"),(AL407))))</formula>
    </cfRule>
  </conditionalFormatting>
  <conditionalFormatting sqref="AL411">
    <cfRule type="containsText" dxfId="7" priority="282" operator="containsText" text="Reject">
      <formula>NOT(ISERROR(SEARCH(("Reject"),(AL411))))</formula>
    </cfRule>
  </conditionalFormatting>
  <conditionalFormatting sqref="AL425">
    <cfRule type="containsText" dxfId="6" priority="284" operator="containsText" text="Reject">
      <formula>NOT(ISERROR(SEARCH(("Reject"),(AL425))))</formula>
    </cfRule>
  </conditionalFormatting>
  <conditionalFormatting sqref="AL431:AL436">
    <cfRule type="containsText" dxfId="5" priority="286" operator="containsText" text="Reject">
      <formula>NOT(ISERROR(SEARCH(("Reject"),(AL431))))</formula>
    </cfRule>
  </conditionalFormatting>
  <conditionalFormatting sqref="AL466">
    <cfRule type="containsText" dxfId="4" priority="50" operator="containsText" text="Reject">
      <formula>NOT(ISERROR(SEARCH(("Reject"),(AL466))))</formula>
    </cfRule>
    <cfRule type="containsText" dxfId="3" priority="49" operator="containsText" text="YES!!!">
      <formula>NOT(ISERROR(SEARCH(("YES!!!"),(AL466))))</formula>
    </cfRule>
  </conditionalFormatting>
  <conditionalFormatting sqref="AL469:AL472 AL490:AL492 AL494:AL499 AL503:AL506">
    <cfRule type="containsText" dxfId="2" priority="56" operator="containsText" text="YES!!!">
      <formula>NOT(ISERROR(SEARCH(("YES!!!"),(AM758))))</formula>
    </cfRule>
    <cfRule type="containsText" dxfId="1" priority="57" operator="containsText" text="Reject">
      <formula>NOT(ISERROR(SEARCH(("Reject"),(AL758))))</formula>
    </cfRule>
  </conditionalFormatting>
  <conditionalFormatting sqref="AL508:AL510">
    <cfRule type="containsText" dxfId="0" priority="164" operator="containsText" text="Reject">
      <formula>NOT(ISERROR(SEARCH(("Reject"),(AL508))))</formula>
    </cfRule>
  </conditionalFormatting>
  <hyperlinks>
    <hyperlink ref="B443" location="null!D262" display="'FW nonmetal plant_WS'!D262" xr:uid="{00000000-0004-0000-0000-000002000000}"/>
  </hyperlinks>
  <pageMargins left="0.7" right="0.7" top="0.75" bottom="0.75" header="0" footer="0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1000"/>
  <sheetViews>
    <sheetView workbookViewId="0"/>
  </sheetViews>
  <sheetFormatPr defaultColWidth="12.625" defaultRowHeight="15" customHeight="1" x14ac:dyDescent="0.2"/>
  <cols>
    <col min="1" max="1" width="7.75" customWidth="1"/>
    <col min="2" max="5" width="21.625" customWidth="1"/>
    <col min="6" max="8" width="7.75" customWidth="1"/>
    <col min="9" max="11" width="19.5" customWidth="1"/>
    <col min="12" max="26" width="7.75" customWidth="1"/>
  </cols>
  <sheetData>
    <row r="1" spans="2:14" ht="13.5" customHeight="1" x14ac:dyDescent="0.2"/>
    <row r="2" spans="2:14" ht="13.5" customHeight="1" x14ac:dyDescent="0.2"/>
    <row r="3" spans="2:14" ht="13.5" customHeight="1" x14ac:dyDescent="0.25">
      <c r="B3" s="157" t="s">
        <v>2</v>
      </c>
      <c r="C3" s="158"/>
      <c r="D3" s="158"/>
      <c r="E3" s="148"/>
      <c r="I3" s="159" t="s">
        <v>3</v>
      </c>
      <c r="J3" s="158"/>
      <c r="K3" s="148"/>
      <c r="M3" s="11" t="s">
        <v>4</v>
      </c>
      <c r="N3" s="11"/>
    </row>
    <row r="4" spans="2:14" ht="13.5" customHeight="1" x14ac:dyDescent="0.25">
      <c r="B4" s="12" t="s">
        <v>5</v>
      </c>
      <c r="C4" s="13" t="s">
        <v>6</v>
      </c>
      <c r="D4" s="13" t="s">
        <v>7</v>
      </c>
      <c r="E4" s="13" t="s">
        <v>8</v>
      </c>
      <c r="I4" s="14" t="s">
        <v>9</v>
      </c>
      <c r="J4" s="15" t="s">
        <v>10</v>
      </c>
      <c r="K4" s="15" t="s">
        <v>11</v>
      </c>
      <c r="M4" s="16" t="s">
        <v>12</v>
      </c>
      <c r="N4" s="16" t="s">
        <v>13</v>
      </c>
    </row>
    <row r="5" spans="2:14" ht="13.5" customHeight="1" x14ac:dyDescent="0.25">
      <c r="B5" s="17"/>
      <c r="C5" s="17" t="s">
        <v>14</v>
      </c>
      <c r="D5" s="17">
        <v>1</v>
      </c>
      <c r="E5" s="17" t="s">
        <v>15</v>
      </c>
      <c r="I5" s="18" t="s">
        <v>16</v>
      </c>
      <c r="J5" s="18">
        <v>2</v>
      </c>
      <c r="K5" s="18">
        <v>1</v>
      </c>
      <c r="M5" s="19" t="s">
        <v>17</v>
      </c>
      <c r="N5" s="19">
        <v>1</v>
      </c>
    </row>
    <row r="6" spans="2:14" ht="13.5" customHeight="1" x14ac:dyDescent="0.25">
      <c r="B6" s="17"/>
      <c r="C6" s="17" t="s">
        <v>18</v>
      </c>
      <c r="D6" s="17">
        <v>1</v>
      </c>
      <c r="E6" s="17" t="s">
        <v>15</v>
      </c>
      <c r="I6" s="18" t="s">
        <v>19</v>
      </c>
      <c r="J6" s="18">
        <v>3.5</v>
      </c>
      <c r="K6" s="18">
        <v>2</v>
      </c>
      <c r="M6" s="19" t="s">
        <v>20</v>
      </c>
      <c r="N6" s="19">
        <v>1</v>
      </c>
    </row>
    <row r="7" spans="2:14" ht="13.5" customHeight="1" x14ac:dyDescent="0.25">
      <c r="B7" s="17"/>
      <c r="C7" s="17" t="s">
        <v>21</v>
      </c>
      <c r="D7" s="17">
        <v>1</v>
      </c>
      <c r="E7" s="17" t="s">
        <v>15</v>
      </c>
      <c r="I7" s="18" t="s">
        <v>22</v>
      </c>
      <c r="J7" s="18">
        <v>6</v>
      </c>
      <c r="K7" s="18">
        <v>2</v>
      </c>
      <c r="M7" s="19" t="s">
        <v>23</v>
      </c>
      <c r="N7" s="19">
        <v>1000</v>
      </c>
    </row>
    <row r="8" spans="2:14" ht="13.5" customHeight="1" x14ac:dyDescent="0.25">
      <c r="B8" s="17"/>
      <c r="C8" s="17" t="s">
        <v>24</v>
      </c>
      <c r="D8" s="17">
        <v>1</v>
      </c>
      <c r="E8" s="17" t="s">
        <v>15</v>
      </c>
      <c r="I8" s="18" t="s">
        <v>25</v>
      </c>
      <c r="J8" s="18">
        <v>3</v>
      </c>
      <c r="K8" s="18">
        <v>3</v>
      </c>
      <c r="M8" s="19" t="s">
        <v>26</v>
      </c>
      <c r="N8" s="19">
        <v>1000</v>
      </c>
    </row>
    <row r="9" spans="2:14" ht="13.5" customHeight="1" x14ac:dyDescent="0.2">
      <c r="B9" s="17"/>
      <c r="C9" s="17" t="s">
        <v>27</v>
      </c>
      <c r="D9" s="17">
        <v>1</v>
      </c>
      <c r="E9" s="17" t="s">
        <v>15</v>
      </c>
      <c r="I9" s="18" t="s">
        <v>28</v>
      </c>
      <c r="J9" s="18">
        <v>4.5</v>
      </c>
      <c r="K9" s="18">
        <v>4</v>
      </c>
    </row>
    <row r="10" spans="2:14" ht="13.5" customHeight="1" x14ac:dyDescent="0.2">
      <c r="B10" s="17"/>
      <c r="C10" s="17" t="s">
        <v>29</v>
      </c>
      <c r="D10" s="17">
        <v>1</v>
      </c>
      <c r="E10" s="17" t="s">
        <v>15</v>
      </c>
      <c r="I10" s="18" t="s">
        <v>30</v>
      </c>
      <c r="J10" s="18">
        <v>7</v>
      </c>
      <c r="K10" s="18">
        <v>4</v>
      </c>
    </row>
    <row r="11" spans="2:14" ht="13.5" customHeight="1" x14ac:dyDescent="0.2">
      <c r="B11" s="17"/>
      <c r="C11" s="17" t="s">
        <v>31</v>
      </c>
      <c r="D11" s="17">
        <v>1</v>
      </c>
      <c r="E11" s="17" t="s">
        <v>32</v>
      </c>
      <c r="I11" s="18"/>
      <c r="J11" s="18"/>
      <c r="K11" s="18"/>
    </row>
    <row r="12" spans="2:14" ht="13.5" customHeight="1" x14ac:dyDescent="0.2">
      <c r="B12" s="17"/>
      <c r="C12" s="17" t="s">
        <v>33</v>
      </c>
      <c r="D12" s="17">
        <v>2.5</v>
      </c>
      <c r="E12" s="17" t="s">
        <v>15</v>
      </c>
    </row>
    <row r="13" spans="2:14" ht="13.5" customHeight="1" x14ac:dyDescent="0.2">
      <c r="B13" s="17"/>
      <c r="C13" s="17" t="s">
        <v>34</v>
      </c>
      <c r="D13" s="17">
        <v>2.5</v>
      </c>
      <c r="E13" s="17" t="s">
        <v>32</v>
      </c>
    </row>
    <row r="14" spans="2:14" ht="13.5" customHeight="1" x14ac:dyDescent="0.2">
      <c r="B14" s="17"/>
      <c r="C14" s="17" t="s">
        <v>35</v>
      </c>
      <c r="D14" s="17">
        <v>2.5</v>
      </c>
      <c r="E14" s="17" t="s">
        <v>15</v>
      </c>
    </row>
    <row r="15" spans="2:14" ht="13.5" customHeight="1" x14ac:dyDescent="0.2">
      <c r="B15" s="17"/>
      <c r="C15" s="17" t="s">
        <v>36</v>
      </c>
      <c r="D15" s="17">
        <v>2.5</v>
      </c>
      <c r="E15" s="17" t="s">
        <v>15</v>
      </c>
    </row>
    <row r="16" spans="2:14" ht="13.5" customHeight="1" x14ac:dyDescent="0.2">
      <c r="B16" s="17"/>
      <c r="C16" s="17" t="s">
        <v>37</v>
      </c>
      <c r="D16" s="17">
        <v>2.5</v>
      </c>
      <c r="E16" s="17" t="s">
        <v>15</v>
      </c>
    </row>
    <row r="17" spans="2:5" ht="13.5" customHeight="1" x14ac:dyDescent="0.2">
      <c r="B17" s="17"/>
      <c r="C17" s="17" t="s">
        <v>38</v>
      </c>
      <c r="D17" s="17">
        <v>5</v>
      </c>
      <c r="E17" s="17" t="s">
        <v>15</v>
      </c>
    </row>
    <row r="18" spans="2:5" ht="13.5" customHeight="1" x14ac:dyDescent="0.2">
      <c r="B18" s="17"/>
      <c r="C18" s="17" t="s">
        <v>39</v>
      </c>
      <c r="D18" s="17">
        <v>1</v>
      </c>
      <c r="E18" s="17" t="s">
        <v>15</v>
      </c>
    </row>
    <row r="19" spans="2:5" ht="13.5" customHeight="1" x14ac:dyDescent="0.2">
      <c r="B19" s="17"/>
      <c r="C19" s="17" t="s">
        <v>40</v>
      </c>
      <c r="D19" s="17">
        <v>5</v>
      </c>
      <c r="E19" s="17" t="s">
        <v>15</v>
      </c>
    </row>
    <row r="20" spans="2:5" ht="13.5" customHeight="1" x14ac:dyDescent="0.2">
      <c r="B20" s="17"/>
      <c r="C20" s="17" t="s">
        <v>41</v>
      </c>
      <c r="D20" s="17">
        <v>1</v>
      </c>
      <c r="E20" s="17" t="s">
        <v>15</v>
      </c>
    </row>
    <row r="21" spans="2:5" ht="13.5" customHeight="1" x14ac:dyDescent="0.2">
      <c r="B21" s="17"/>
      <c r="C21" s="17" t="s">
        <v>42</v>
      </c>
      <c r="D21" s="17">
        <v>5</v>
      </c>
      <c r="E21" s="17" t="s">
        <v>15</v>
      </c>
    </row>
    <row r="22" spans="2:5" ht="13.5" customHeight="1" x14ac:dyDescent="0.25">
      <c r="B22" s="20" t="s">
        <v>43</v>
      </c>
      <c r="C22" s="21"/>
      <c r="D22" s="21"/>
      <c r="E22" s="22"/>
    </row>
    <row r="23" spans="2:5" ht="13.5" customHeight="1" x14ac:dyDescent="0.25">
      <c r="B23" s="21"/>
      <c r="C23" s="23" t="s">
        <v>44</v>
      </c>
      <c r="D23" s="23" t="s">
        <v>45</v>
      </c>
      <c r="E23" s="24" t="s">
        <v>46</v>
      </c>
    </row>
    <row r="24" spans="2:5" ht="13.5" customHeight="1" x14ac:dyDescent="0.2">
      <c r="B24" s="21"/>
      <c r="C24" s="17" t="s">
        <v>47</v>
      </c>
      <c r="D24" s="17">
        <v>1</v>
      </c>
      <c r="E24" s="17" t="s">
        <v>47</v>
      </c>
    </row>
    <row r="25" spans="2:5" ht="13.5" customHeight="1" x14ac:dyDescent="0.2">
      <c r="B25" s="21"/>
      <c r="C25" s="17" t="s">
        <v>48</v>
      </c>
      <c r="D25" s="17">
        <v>2</v>
      </c>
      <c r="E25" s="17" t="s">
        <v>47</v>
      </c>
    </row>
    <row r="26" spans="2:5" ht="13.5" customHeight="1" x14ac:dyDescent="0.2"/>
    <row r="27" spans="2:5" ht="13.5" customHeight="1" x14ac:dyDescent="0.2"/>
    <row r="28" spans="2:5" ht="13.5" customHeight="1" x14ac:dyDescent="0.2"/>
    <row r="29" spans="2:5" ht="13.5" customHeight="1" x14ac:dyDescent="0.2"/>
    <row r="30" spans="2:5" ht="13.5" customHeight="1" x14ac:dyDescent="0.2"/>
    <row r="31" spans="2:5" ht="13.5" customHeight="1" x14ac:dyDescent="0.2"/>
    <row r="32" spans="2:5" ht="13.5" customHeight="1" x14ac:dyDescent="0.2"/>
    <row r="33" ht="13.5" customHeight="1" x14ac:dyDescent="0.2"/>
    <row r="34" ht="13.5" customHeight="1" x14ac:dyDescent="0.2"/>
    <row r="35" ht="13.5" customHeight="1" x14ac:dyDescent="0.2"/>
    <row r="36" ht="13.5" customHeight="1" x14ac:dyDescent="0.2"/>
    <row r="37" ht="13.5" customHeight="1" x14ac:dyDescent="0.2"/>
    <row r="38" ht="13.5" customHeight="1" x14ac:dyDescent="0.2"/>
    <row r="39" ht="13.5" customHeight="1" x14ac:dyDescent="0.2"/>
    <row r="40" ht="13.5" customHeight="1" x14ac:dyDescent="0.2"/>
    <row r="41" ht="13.5" customHeight="1" x14ac:dyDescent="0.2"/>
    <row r="42" ht="13.5" customHeight="1" x14ac:dyDescent="0.2"/>
    <row r="43" ht="13.5" customHeight="1" x14ac:dyDescent="0.2"/>
    <row r="44" ht="13.5" customHeight="1" x14ac:dyDescent="0.2"/>
    <row r="45" ht="13.5" customHeight="1" x14ac:dyDescent="0.2"/>
    <row r="46" ht="13.5" customHeight="1" x14ac:dyDescent="0.2"/>
    <row r="47" ht="13.5" customHeight="1" x14ac:dyDescent="0.2"/>
    <row r="48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  <row r="925" ht="13.5" customHeight="1" x14ac:dyDescent="0.2"/>
    <row r="926" ht="13.5" customHeight="1" x14ac:dyDescent="0.2"/>
    <row r="927" ht="13.5" customHeight="1" x14ac:dyDescent="0.2"/>
    <row r="928" ht="13.5" customHeight="1" x14ac:dyDescent="0.2"/>
    <row r="929" ht="13.5" customHeight="1" x14ac:dyDescent="0.2"/>
    <row r="930" ht="13.5" customHeight="1" x14ac:dyDescent="0.2"/>
    <row r="931" ht="13.5" customHeight="1" x14ac:dyDescent="0.2"/>
    <row r="932" ht="13.5" customHeight="1" x14ac:dyDescent="0.2"/>
    <row r="933" ht="13.5" customHeight="1" x14ac:dyDescent="0.2"/>
    <row r="934" ht="13.5" customHeight="1" x14ac:dyDescent="0.2"/>
    <row r="935" ht="13.5" customHeight="1" x14ac:dyDescent="0.2"/>
    <row r="936" ht="13.5" customHeight="1" x14ac:dyDescent="0.2"/>
    <row r="937" ht="13.5" customHeight="1" x14ac:dyDescent="0.2"/>
    <row r="938" ht="13.5" customHeight="1" x14ac:dyDescent="0.2"/>
    <row r="939" ht="13.5" customHeight="1" x14ac:dyDescent="0.2"/>
    <row r="940" ht="13.5" customHeight="1" x14ac:dyDescent="0.2"/>
    <row r="941" ht="13.5" customHeight="1" x14ac:dyDescent="0.2"/>
    <row r="942" ht="13.5" customHeight="1" x14ac:dyDescent="0.2"/>
    <row r="943" ht="13.5" customHeight="1" x14ac:dyDescent="0.2"/>
    <row r="944" ht="13.5" customHeight="1" x14ac:dyDescent="0.2"/>
    <row r="945" ht="13.5" customHeight="1" x14ac:dyDescent="0.2"/>
    <row r="946" ht="13.5" customHeight="1" x14ac:dyDescent="0.2"/>
    <row r="947" ht="13.5" customHeight="1" x14ac:dyDescent="0.2"/>
    <row r="948" ht="13.5" customHeight="1" x14ac:dyDescent="0.2"/>
    <row r="949" ht="13.5" customHeight="1" x14ac:dyDescent="0.2"/>
    <row r="950" ht="13.5" customHeight="1" x14ac:dyDescent="0.2"/>
    <row r="951" ht="13.5" customHeight="1" x14ac:dyDescent="0.2"/>
    <row r="952" ht="13.5" customHeight="1" x14ac:dyDescent="0.2"/>
    <row r="953" ht="13.5" customHeight="1" x14ac:dyDescent="0.2"/>
    <row r="954" ht="13.5" customHeight="1" x14ac:dyDescent="0.2"/>
    <row r="955" ht="13.5" customHeight="1" x14ac:dyDescent="0.2"/>
    <row r="956" ht="13.5" customHeight="1" x14ac:dyDescent="0.2"/>
    <row r="957" ht="13.5" customHeight="1" x14ac:dyDescent="0.2"/>
    <row r="958" ht="13.5" customHeight="1" x14ac:dyDescent="0.2"/>
    <row r="959" ht="13.5" customHeight="1" x14ac:dyDescent="0.2"/>
    <row r="960" ht="13.5" customHeight="1" x14ac:dyDescent="0.2"/>
    <row r="961" ht="13.5" customHeight="1" x14ac:dyDescent="0.2"/>
    <row r="962" ht="13.5" customHeight="1" x14ac:dyDescent="0.2"/>
    <row r="963" ht="13.5" customHeight="1" x14ac:dyDescent="0.2"/>
    <row r="964" ht="13.5" customHeight="1" x14ac:dyDescent="0.2"/>
    <row r="965" ht="13.5" customHeight="1" x14ac:dyDescent="0.2"/>
    <row r="966" ht="13.5" customHeight="1" x14ac:dyDescent="0.2"/>
    <row r="967" ht="13.5" customHeight="1" x14ac:dyDescent="0.2"/>
    <row r="968" ht="13.5" customHeight="1" x14ac:dyDescent="0.2"/>
    <row r="969" ht="13.5" customHeight="1" x14ac:dyDescent="0.2"/>
    <row r="970" ht="13.5" customHeight="1" x14ac:dyDescent="0.2"/>
    <row r="971" ht="13.5" customHeight="1" x14ac:dyDescent="0.2"/>
    <row r="972" ht="13.5" customHeight="1" x14ac:dyDescent="0.2"/>
    <row r="973" ht="13.5" customHeight="1" x14ac:dyDescent="0.2"/>
    <row r="974" ht="13.5" customHeight="1" x14ac:dyDescent="0.2"/>
    <row r="975" ht="13.5" customHeight="1" x14ac:dyDescent="0.2"/>
    <row r="976" ht="13.5" customHeight="1" x14ac:dyDescent="0.2"/>
    <row r="977" ht="13.5" customHeight="1" x14ac:dyDescent="0.2"/>
    <row r="978" ht="13.5" customHeight="1" x14ac:dyDescent="0.2"/>
    <row r="979" ht="13.5" customHeight="1" x14ac:dyDescent="0.2"/>
    <row r="980" ht="13.5" customHeight="1" x14ac:dyDescent="0.2"/>
    <row r="981" ht="13.5" customHeight="1" x14ac:dyDescent="0.2"/>
    <row r="982" ht="13.5" customHeight="1" x14ac:dyDescent="0.2"/>
    <row r="983" ht="13.5" customHeight="1" x14ac:dyDescent="0.2"/>
    <row r="984" ht="13.5" customHeight="1" x14ac:dyDescent="0.2"/>
    <row r="985" ht="13.5" customHeight="1" x14ac:dyDescent="0.2"/>
    <row r="986" ht="13.5" customHeight="1" x14ac:dyDescent="0.2"/>
    <row r="987" ht="13.5" customHeight="1" x14ac:dyDescent="0.2"/>
    <row r="988" ht="13.5" customHeight="1" x14ac:dyDescent="0.2"/>
    <row r="989" ht="13.5" customHeight="1" x14ac:dyDescent="0.2"/>
    <row r="990" ht="13.5" customHeight="1" x14ac:dyDescent="0.2"/>
    <row r="991" ht="13.5" customHeight="1" x14ac:dyDescent="0.2"/>
    <row r="992" ht="13.5" customHeight="1" x14ac:dyDescent="0.2"/>
    <row r="993" ht="13.5" customHeight="1" x14ac:dyDescent="0.2"/>
    <row r="994" ht="13.5" customHeight="1" x14ac:dyDescent="0.2"/>
    <row r="995" ht="13.5" customHeight="1" x14ac:dyDescent="0.2"/>
    <row r="996" ht="13.5" customHeight="1" x14ac:dyDescent="0.2"/>
    <row r="997" ht="13.5" customHeight="1" x14ac:dyDescent="0.2"/>
    <row r="998" ht="13.5" customHeight="1" x14ac:dyDescent="0.2"/>
    <row r="999" ht="13.5" customHeight="1" x14ac:dyDescent="0.2"/>
    <row r="1000" ht="13.5" customHeight="1" x14ac:dyDescent="0.2"/>
  </sheetData>
  <mergeCells count="2">
    <mergeCell ref="B3:E3"/>
    <mergeCell ref="I3:K3"/>
  </mergeCells>
  <pageMargins left="0.7" right="0.7" top="0.75" bottom="0.75" header="0" footer="0"/>
  <pageSetup paperSize="9" orientation="portrait"/>
  <headerFooter>
    <oddHeader>&amp;C&amp;"Calibri"&amp;12&amp;KFF0000 OFFICIAL&amp;1#_x000D_</oddHeader>
    <oddFooter>&amp;C_x000D_&amp;1#&amp;"Calibri"&amp;12&amp;KFF0000 OFFICIAL</oddFooter>
  </headerFooter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01B2BE74D025469E1D0E28F10DD2C8" ma:contentTypeVersion="6" ma:contentTypeDescription="Create a new document." ma:contentTypeScope="" ma:versionID="29ebb019d354d671b53245c09b1e2d80">
  <xsd:schema xmlns:xsd="http://www.w3.org/2001/XMLSchema" xmlns:xs="http://www.w3.org/2001/XMLSchema" xmlns:p="http://schemas.microsoft.com/office/2006/metadata/properties" xmlns:ns1="http://schemas.microsoft.com/sharepoint/v3" xmlns:ns2="b98728ac-f998-415c-abee-6b046fb1441e" xmlns:ns3="d869c146-c82e-4435-92e4-da91542262fd" xmlns:ns4="d81c2681-db7b-4a56-9abd-a3238a78f6b2" xmlns:ns5="a95247a4-6a6b-40fb-87b6-0fb2f012c536" targetNamespace="http://schemas.microsoft.com/office/2006/metadata/properties" ma:root="true" ma:fieldsID="25bdb6a5bc4ffbbe42be2b4704fa052c" ns1:_="" ns2:_="" ns3:_="" ns4:_="" ns5:_="">
    <xsd:import namespace="http://schemas.microsoft.com/sharepoint/v3"/>
    <xsd:import namespace="b98728ac-f998-415c-abee-6b046fb1441e"/>
    <xsd:import namespace="d869c146-c82e-4435-92e4-da91542262fd"/>
    <xsd:import namespace="d81c2681-db7b-4a56-9abd-a3238a78f6b2"/>
    <xsd:import namespace="a95247a4-6a6b-40fb-87b6-0fb2f012c5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4:lcf76f155ced4ddcb4097134ff3c332f" minOccurs="0"/>
                <xsd:element ref="ns5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8728ac-f998-415c-abee-6b046fb144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69c146-c82e-4435-92e4-da91542262f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1c2681-db7b-4a56-9abd-a3238a78f6b2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0c081d5d-8f15-4d39-99f9-175405a3587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5247a4-6a6b-40fb-87b6-0fb2f012c536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63ff4dd4-e1ac-40df-be8e-b1e036f80c8e}" ma:internalName="TaxCatchAll" ma:showField="CatchAllData" ma:web="a95247a4-6a6b-40fb-87b6-0fb2f012c5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d81c2681-db7b-4a56-9abd-a3238a78f6b2">
      <Terms xmlns="http://schemas.microsoft.com/office/infopath/2007/PartnerControls"/>
    </lcf76f155ced4ddcb4097134ff3c332f>
    <TaxCatchAll xmlns="a95247a4-6a6b-40fb-87b6-0fb2f012c536" xsi:nil="true"/>
  </documentManagement>
</p:properties>
</file>

<file path=customXml/itemProps1.xml><?xml version="1.0" encoding="utf-8"?>
<ds:datastoreItem xmlns:ds="http://schemas.openxmlformats.org/officeDocument/2006/customXml" ds:itemID="{7683DD18-82D8-47C2-BAA6-4D2956C2B04D}"/>
</file>

<file path=customXml/itemProps2.xml><?xml version="1.0" encoding="utf-8"?>
<ds:datastoreItem xmlns:ds="http://schemas.openxmlformats.org/officeDocument/2006/customXml" ds:itemID="{3C526D35-C029-484B-9758-FDDD1DE8C915}"/>
</file>

<file path=customXml/itemProps3.xml><?xml version="1.0" encoding="utf-8"?>
<ds:datastoreItem xmlns:ds="http://schemas.openxmlformats.org/officeDocument/2006/customXml" ds:itemID="{F4A3DFCB-AA9A-4D80-9C98-3C41B8312824}"/>
</file>

<file path=docMetadata/LabelInfo.xml><?xml version="1.0" encoding="utf-8"?>
<clbl:labelList xmlns:clbl="http://schemas.microsoft.com/office/2020/mipLabelMetadata">
  <clbl:label id="{06a1c6b2-52d5-49b7-9598-2998b6301fb2}" enabled="1" method="Privileged" siteId="{8c3c81bc-2b3c-44af-b3f7-6f620b3910ee}" contentBits="3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for derivation</vt:lpstr>
      <vt:lpstr>Tables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Diuron in freshwater, Toxicant default guideline values for protecting aquatic ecosystems, data table</dc:title>
  <dc:creator>Department of Climate Change, Energy, the Environment and Water</dc:creator>
  <cp:lastModifiedBy>Bec DURACK</cp:lastModifiedBy>
  <dcterms:created xsi:type="dcterms:W3CDTF">2015-04-23T00:03:59Z</dcterms:created>
  <dcterms:modified xsi:type="dcterms:W3CDTF">2024-10-03T05:31:27Z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0x010100D001B2BE74D025469E1D0E28F10DD2C8</vt:lpwstr>
  </property>
</Properties>
</file>