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cceew2.sharepoint.com/sites/DCCEEW-DSaD/Shared Documents/Web Pubs/Water quality/Diuron marine - Document Package/"/>
    </mc:Choice>
  </mc:AlternateContent>
  <xr:revisionPtr revIDLastSave="5" documentId="8_{9D8ADB30-B2B2-5B4B-9314-B33BEA9A4CE6}" xr6:coauthVersionLast="47" xr6:coauthVersionMax="47" xr10:uidLastSave="{72D27A42-BA32-4A0C-A5FD-4C827709C912}"/>
  <bookViews>
    <workbookView xWindow="28680" yWindow="-120" windowWidth="29040" windowHeight="15720" xr2:uid="{00000000-000D-0000-FFFF-FFFF00000000}"/>
  </bookViews>
  <sheets>
    <sheet name="Data for derivation" sheetId="1" r:id="rId1"/>
    <sheet name="Tables" sheetId="2" r:id="rId2"/>
  </sheets>
  <definedNames>
    <definedName name="_xlnm._FilterDatabase" localSheetId="0" hidden="1">'Data for derivation'!$A$6:$BH$490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lMRj9FZsqRV+H83Vui/Y3NFskjw=="/>
    </ext>
  </extLst>
</workbook>
</file>

<file path=xl/calcChain.xml><?xml version="1.0" encoding="utf-8"?>
<calcChain xmlns="http://schemas.openxmlformats.org/spreadsheetml/2006/main">
  <c r="W7" i="1" l="1"/>
  <c r="X7" i="1" s="1"/>
  <c r="Z7" i="1"/>
  <c r="AA7" i="1" s="1"/>
  <c r="AC7" i="1"/>
  <c r="AD7" i="1"/>
  <c r="AK7" i="1" s="1"/>
  <c r="AG7" i="1"/>
  <c r="AH7" i="1"/>
  <c r="AI7" i="1"/>
  <c r="AM7" i="1"/>
  <c r="AO7" i="1"/>
  <c r="AZ7" i="1"/>
  <c r="BA7" i="1"/>
  <c r="BB7" i="1"/>
  <c r="BC7" i="1"/>
  <c r="BD7" i="1"/>
  <c r="W9" i="1"/>
  <c r="X9" i="1" s="1"/>
  <c r="AB9" i="1" s="1"/>
  <c r="AE9" i="1" s="1"/>
  <c r="Z9" i="1"/>
  <c r="AA9" i="1" s="1"/>
  <c r="AK9" i="1" s="1"/>
  <c r="AC9" i="1"/>
  <c r="AD9" i="1"/>
  <c r="AG9" i="1"/>
  <c r="AH9" i="1"/>
  <c r="AI9" i="1"/>
  <c r="W10" i="1"/>
  <c r="X10" i="1"/>
  <c r="Z10" i="1"/>
  <c r="AA10" i="1"/>
  <c r="AB10" i="1"/>
  <c r="AC10" i="1"/>
  <c r="AD10" i="1"/>
  <c r="AK10" i="1" s="1"/>
  <c r="AG10" i="1"/>
  <c r="AH10" i="1"/>
  <c r="AI10" i="1"/>
  <c r="AM10" i="1"/>
  <c r="AO10" i="1"/>
  <c r="AZ10" i="1"/>
  <c r="BA10" i="1"/>
  <c r="BB10" i="1"/>
  <c r="BC10" i="1"/>
  <c r="BD10" i="1"/>
  <c r="W11" i="1"/>
  <c r="X11" i="1"/>
  <c r="Z11" i="1"/>
  <c r="AA11" i="1"/>
  <c r="AK11" i="1" s="1"/>
  <c r="AB11" i="1"/>
  <c r="AE11" i="1" s="1"/>
  <c r="AR11" i="1" s="1"/>
  <c r="AC11" i="1"/>
  <c r="AD11" i="1" s="1"/>
  <c r="AG11" i="1"/>
  <c r="AH11" i="1"/>
  <c r="AI11" i="1"/>
  <c r="AM11" i="1"/>
  <c r="AO11" i="1"/>
  <c r="W12" i="1"/>
  <c r="X12" i="1"/>
  <c r="Z12" i="1"/>
  <c r="AA12" i="1" s="1"/>
  <c r="AC12" i="1"/>
  <c r="AD12" i="1" s="1"/>
  <c r="AG12" i="1"/>
  <c r="AH12" i="1"/>
  <c r="AI12" i="1"/>
  <c r="AM12" i="1"/>
  <c r="AO12" i="1"/>
  <c r="W13" i="1"/>
  <c r="X13" i="1"/>
  <c r="Z13" i="1"/>
  <c r="AA13" i="1" s="1"/>
  <c r="AK13" i="1" s="1"/>
  <c r="AC13" i="1"/>
  <c r="AD13" i="1" s="1"/>
  <c r="AG13" i="1"/>
  <c r="AH13" i="1"/>
  <c r="AI13" i="1"/>
  <c r="W15" i="1"/>
  <c r="X15" i="1" s="1"/>
  <c r="AB15" i="1" s="1"/>
  <c r="AE15" i="1" s="1"/>
  <c r="Z15" i="1"/>
  <c r="AA15" i="1" s="1"/>
  <c r="AC15" i="1"/>
  <c r="AD15" i="1"/>
  <c r="AG15" i="1"/>
  <c r="AH15" i="1"/>
  <c r="AI15" i="1"/>
  <c r="W16" i="1"/>
  <c r="X16" i="1" s="1"/>
  <c r="Z16" i="1"/>
  <c r="AA16" i="1" s="1"/>
  <c r="AC16" i="1"/>
  <c r="AD16" i="1" s="1"/>
  <c r="AG16" i="1"/>
  <c r="AH16" i="1"/>
  <c r="AI16" i="1"/>
  <c r="W17" i="1"/>
  <c r="X17" i="1" s="1"/>
  <c r="Z17" i="1"/>
  <c r="AA17" i="1"/>
  <c r="AB17" i="1"/>
  <c r="AE17" i="1" s="1"/>
  <c r="AC17" i="1"/>
  <c r="AD17" i="1" s="1"/>
  <c r="AG17" i="1"/>
  <c r="AH17" i="1"/>
  <c r="AI17" i="1"/>
  <c r="W19" i="1"/>
  <c r="X19" i="1" s="1"/>
  <c r="AB19" i="1" s="1"/>
  <c r="AE19" i="1" s="1"/>
  <c r="Z19" i="1"/>
  <c r="AA19" i="1"/>
  <c r="AC19" i="1"/>
  <c r="AD19" i="1"/>
  <c r="AK19" i="1" s="1"/>
  <c r="AG19" i="1"/>
  <c r="AH19" i="1"/>
  <c r="AI19" i="1"/>
  <c r="W20" i="1"/>
  <c r="X20" i="1" s="1"/>
  <c r="AB20" i="1" s="1"/>
  <c r="AE20" i="1" s="1"/>
  <c r="AR20" i="1" s="1"/>
  <c r="Z20" i="1"/>
  <c r="AA20" i="1"/>
  <c r="AK20" i="1" s="1"/>
  <c r="AC20" i="1"/>
  <c r="AD20" i="1"/>
  <c r="AG20" i="1"/>
  <c r="AH20" i="1"/>
  <c r="AI20" i="1"/>
  <c r="AM20" i="1"/>
  <c r="AO20" i="1"/>
  <c r="AS20" i="1"/>
  <c r="AT20" i="1" s="1"/>
  <c r="AZ20" i="1"/>
  <c r="BA20" i="1"/>
  <c r="BB20" i="1"/>
  <c r="BC20" i="1"/>
  <c r="BD20" i="1"/>
  <c r="W21" i="1"/>
  <c r="X21" i="1" s="1"/>
  <c r="AB21" i="1" s="1"/>
  <c r="AE21" i="1" s="1"/>
  <c r="AR21" i="1" s="1"/>
  <c r="AS21" i="1" s="1"/>
  <c r="AT21" i="1" s="1"/>
  <c r="Z21" i="1"/>
  <c r="AA21" i="1" s="1"/>
  <c r="AC21" i="1"/>
  <c r="AD21" i="1"/>
  <c r="AG21" i="1"/>
  <c r="AH21" i="1"/>
  <c r="AI21" i="1"/>
  <c r="AM21" i="1"/>
  <c r="AO21" i="1"/>
  <c r="W22" i="1"/>
  <c r="X22" i="1" s="1"/>
  <c r="AB22" i="1" s="1"/>
  <c r="AE22" i="1" s="1"/>
  <c r="Z22" i="1"/>
  <c r="AA22" i="1" s="1"/>
  <c r="AK22" i="1" s="1"/>
  <c r="AC22" i="1"/>
  <c r="AD22" i="1"/>
  <c r="AG22" i="1"/>
  <c r="AH22" i="1"/>
  <c r="AI22" i="1"/>
  <c r="W23" i="1"/>
  <c r="X23" i="1" s="1"/>
  <c r="AB23" i="1" s="1"/>
  <c r="AE23" i="1" s="1"/>
  <c r="Z23" i="1"/>
  <c r="AA23" i="1"/>
  <c r="AK23" i="1" s="1"/>
  <c r="AC23" i="1"/>
  <c r="AD23" i="1" s="1"/>
  <c r="AG23" i="1"/>
  <c r="AH23" i="1"/>
  <c r="AI23" i="1"/>
  <c r="W25" i="1"/>
  <c r="X25" i="1" s="1"/>
  <c r="Z25" i="1"/>
  <c r="AA25" i="1" s="1"/>
  <c r="AC25" i="1"/>
  <c r="AD25" i="1" s="1"/>
  <c r="AG25" i="1"/>
  <c r="AH25" i="1"/>
  <c r="AI25" i="1"/>
  <c r="W27" i="1"/>
  <c r="X27" i="1" s="1"/>
  <c r="AB27" i="1" s="1"/>
  <c r="AE27" i="1" s="1"/>
  <c r="AR27" i="1" s="1"/>
  <c r="AS27" i="1" s="1"/>
  <c r="AT27" i="1" s="1"/>
  <c r="AU27" i="1" s="1"/>
  <c r="BF27" i="1" s="1"/>
  <c r="Z27" i="1"/>
  <c r="AA27" i="1"/>
  <c r="AC27" i="1"/>
  <c r="AD27" i="1"/>
  <c r="AK27" i="1" s="1"/>
  <c r="AG27" i="1"/>
  <c r="AH27" i="1"/>
  <c r="AI27" i="1"/>
  <c r="AM27" i="1"/>
  <c r="AO27" i="1"/>
  <c r="AZ27" i="1"/>
  <c r="BA27" i="1"/>
  <c r="BB27" i="1"/>
  <c r="BC27" i="1"/>
  <c r="BD27" i="1"/>
  <c r="W28" i="1"/>
  <c r="X28" i="1"/>
  <c r="Z28" i="1"/>
  <c r="AA28" i="1"/>
  <c r="AB28" i="1" s="1"/>
  <c r="AC28" i="1"/>
  <c r="AD28" i="1" s="1"/>
  <c r="AG28" i="1"/>
  <c r="AH28" i="1"/>
  <c r="AI28" i="1"/>
  <c r="AK28" i="1"/>
  <c r="AL28" i="1" s="1"/>
  <c r="W30" i="1"/>
  <c r="X30" i="1" s="1"/>
  <c r="AB30" i="1" s="1"/>
  <c r="AE30" i="1" s="1"/>
  <c r="AR30" i="1" s="1"/>
  <c r="AS30" i="1" s="1"/>
  <c r="AT30" i="1" s="1"/>
  <c r="AU30" i="1" s="1"/>
  <c r="BF30" i="1" s="1"/>
  <c r="Z30" i="1"/>
  <c r="AA30" i="1" s="1"/>
  <c r="AC30" i="1"/>
  <c r="AD30" i="1"/>
  <c r="AG30" i="1"/>
  <c r="AH30" i="1"/>
  <c r="AI30" i="1"/>
  <c r="AM30" i="1"/>
  <c r="AO30" i="1"/>
  <c r="AZ30" i="1"/>
  <c r="BA30" i="1"/>
  <c r="BB30" i="1"/>
  <c r="BC30" i="1"/>
  <c r="BD30" i="1"/>
  <c r="W32" i="1"/>
  <c r="X32" i="1" s="1"/>
  <c r="AB32" i="1" s="1"/>
  <c r="AE32" i="1" s="1"/>
  <c r="Z32" i="1"/>
  <c r="AA32" i="1" s="1"/>
  <c r="AK32" i="1" s="1"/>
  <c r="AC32" i="1"/>
  <c r="AD32" i="1"/>
  <c r="AG32" i="1"/>
  <c r="AH32" i="1"/>
  <c r="AI32" i="1"/>
  <c r="W33" i="1"/>
  <c r="X33" i="1" s="1"/>
  <c r="AB33" i="1" s="1"/>
  <c r="AE33" i="1" s="1"/>
  <c r="Z33" i="1"/>
  <c r="AA33" i="1"/>
  <c r="AK33" i="1" s="1"/>
  <c r="AC33" i="1"/>
  <c r="AD33" i="1" s="1"/>
  <c r="AG33" i="1"/>
  <c r="AH33" i="1"/>
  <c r="AI33" i="1"/>
  <c r="W34" i="1"/>
  <c r="X34" i="1" s="1"/>
  <c r="Z34" i="1"/>
  <c r="AA34" i="1" s="1"/>
  <c r="AB34" i="1"/>
  <c r="AE34" i="1" s="1"/>
  <c r="AC34" i="1"/>
  <c r="AD34" i="1" s="1"/>
  <c r="AG34" i="1"/>
  <c r="AH34" i="1"/>
  <c r="AI34" i="1"/>
  <c r="W35" i="1"/>
  <c r="X35" i="1"/>
  <c r="AB35" i="1" s="1"/>
  <c r="AE35" i="1" s="1"/>
  <c r="AR35" i="1" s="1"/>
  <c r="AS35" i="1" s="1"/>
  <c r="AT35" i="1" s="1"/>
  <c r="AU35" i="1" s="1"/>
  <c r="BF35" i="1" s="1"/>
  <c r="Z35" i="1"/>
  <c r="AA35" i="1"/>
  <c r="AC35" i="1"/>
  <c r="AD35" i="1"/>
  <c r="AK35" i="1" s="1"/>
  <c r="AG35" i="1"/>
  <c r="AH35" i="1"/>
  <c r="AI35" i="1"/>
  <c r="AM35" i="1"/>
  <c r="AO35" i="1"/>
  <c r="AZ35" i="1"/>
  <c r="BA35" i="1"/>
  <c r="BB35" i="1"/>
  <c r="BC35" i="1"/>
  <c r="BD35" i="1"/>
  <c r="W37" i="1"/>
  <c r="X37" i="1"/>
  <c r="Z37" i="1"/>
  <c r="AA37" i="1"/>
  <c r="AB37" i="1" s="1"/>
  <c r="AE37" i="1" s="1"/>
  <c r="AR37" i="1" s="1"/>
  <c r="AS37" i="1" s="1"/>
  <c r="AT37" i="1" s="1"/>
  <c r="AU37" i="1" s="1"/>
  <c r="BF37" i="1" s="1"/>
  <c r="AC37" i="1"/>
  <c r="AD37" i="1" s="1"/>
  <c r="AG37" i="1"/>
  <c r="AH37" i="1"/>
  <c r="AI37" i="1"/>
  <c r="AK37" i="1"/>
  <c r="AM37" i="1"/>
  <c r="AO37" i="1"/>
  <c r="AZ37" i="1"/>
  <c r="BA37" i="1"/>
  <c r="BB37" i="1"/>
  <c r="BC37" i="1"/>
  <c r="BD37" i="1"/>
  <c r="W39" i="1"/>
  <c r="X39" i="1"/>
  <c r="Z39" i="1"/>
  <c r="AA39" i="1"/>
  <c r="AK39" i="1" s="1"/>
  <c r="AC39" i="1"/>
  <c r="AD39" i="1" s="1"/>
  <c r="AG39" i="1"/>
  <c r="AH39" i="1"/>
  <c r="AI39" i="1"/>
  <c r="AM39" i="1"/>
  <c r="AO39" i="1"/>
  <c r="AZ39" i="1"/>
  <c r="BA39" i="1"/>
  <c r="BB39" i="1"/>
  <c r="BC39" i="1"/>
  <c r="BD39" i="1"/>
  <c r="W40" i="1"/>
  <c r="X40" i="1" s="1"/>
  <c r="AB40" i="1" s="1"/>
  <c r="AE40" i="1" s="1"/>
  <c r="AR40" i="1" s="1"/>
  <c r="Z40" i="1"/>
  <c r="AA40" i="1" s="1"/>
  <c r="AC40" i="1"/>
  <c r="AD40" i="1" s="1"/>
  <c r="AG40" i="1"/>
  <c r="AH40" i="1"/>
  <c r="AI40" i="1"/>
  <c r="AK40" i="1"/>
  <c r="AL40" i="1" s="1"/>
  <c r="AM40" i="1"/>
  <c r="AO40" i="1"/>
  <c r="W42" i="1"/>
  <c r="X42" i="1"/>
  <c r="Z42" i="1"/>
  <c r="AA42" i="1"/>
  <c r="AC42" i="1"/>
  <c r="AD42" i="1" s="1"/>
  <c r="AG42" i="1"/>
  <c r="AH42" i="1"/>
  <c r="AI42" i="1"/>
  <c r="AM42" i="1"/>
  <c r="AO42" i="1"/>
  <c r="AZ42" i="1"/>
  <c r="BA42" i="1"/>
  <c r="BB42" i="1"/>
  <c r="BC42" i="1"/>
  <c r="BD42" i="1"/>
  <c r="W44" i="1"/>
  <c r="X44" i="1"/>
  <c r="AB44" i="1" s="1"/>
  <c r="Z44" i="1"/>
  <c r="AA44" i="1"/>
  <c r="AC44" i="1"/>
  <c r="AD44" i="1" s="1"/>
  <c r="AK44" i="1" s="1"/>
  <c r="AG44" i="1"/>
  <c r="AH44" i="1"/>
  <c r="AI44" i="1"/>
  <c r="AM44" i="1"/>
  <c r="AO44" i="1"/>
  <c r="AZ44" i="1"/>
  <c r="BA44" i="1"/>
  <c r="BB44" i="1"/>
  <c r="BC44" i="1"/>
  <c r="BD44" i="1"/>
  <c r="W46" i="1"/>
  <c r="X46" i="1"/>
  <c r="Z46" i="1"/>
  <c r="AA46" i="1"/>
  <c r="AB46" i="1"/>
  <c r="AC46" i="1"/>
  <c r="AD46" i="1"/>
  <c r="AK46" i="1" s="1"/>
  <c r="AE46" i="1"/>
  <c r="AR46" i="1" s="1"/>
  <c r="AS46" i="1" s="1"/>
  <c r="AT46" i="1" s="1"/>
  <c r="AU46" i="1" s="1"/>
  <c r="BF46" i="1" s="1"/>
  <c r="AG46" i="1"/>
  <c r="AH46" i="1"/>
  <c r="AI46" i="1"/>
  <c r="AM46" i="1"/>
  <c r="AO46" i="1"/>
  <c r="AZ46" i="1"/>
  <c r="BA46" i="1"/>
  <c r="BB46" i="1"/>
  <c r="BC46" i="1"/>
  <c r="BD46" i="1"/>
  <c r="W48" i="1"/>
  <c r="X48" i="1"/>
  <c r="AB48" i="1" s="1"/>
  <c r="AE48" i="1" s="1"/>
  <c r="AR48" i="1" s="1"/>
  <c r="AS48" i="1" s="1"/>
  <c r="AT48" i="1" s="1"/>
  <c r="AU48" i="1" s="1"/>
  <c r="BF48" i="1" s="1"/>
  <c r="Z48" i="1"/>
  <c r="AA48" i="1" s="1"/>
  <c r="AC48" i="1"/>
  <c r="AD48" i="1" s="1"/>
  <c r="AG48" i="1"/>
  <c r="AH48" i="1"/>
  <c r="AI48" i="1"/>
  <c r="AK48" i="1"/>
  <c r="AM48" i="1"/>
  <c r="AO48" i="1"/>
  <c r="AZ48" i="1"/>
  <c r="BA48" i="1"/>
  <c r="BB48" i="1"/>
  <c r="BC48" i="1"/>
  <c r="BD48" i="1"/>
  <c r="W50" i="1"/>
  <c r="X50" i="1"/>
  <c r="Z50" i="1"/>
  <c r="AA50" i="1" s="1"/>
  <c r="AC50" i="1"/>
  <c r="AD50" i="1" s="1"/>
  <c r="AG50" i="1"/>
  <c r="AH50" i="1"/>
  <c r="AI50" i="1"/>
  <c r="AM50" i="1"/>
  <c r="AO50" i="1"/>
  <c r="AZ50" i="1"/>
  <c r="BA50" i="1"/>
  <c r="BB50" i="1"/>
  <c r="BC50" i="1"/>
  <c r="BD50" i="1"/>
  <c r="W52" i="1"/>
  <c r="X52" i="1"/>
  <c r="AB52" i="1" s="1"/>
  <c r="Z52" i="1"/>
  <c r="AA52" i="1"/>
  <c r="AC52" i="1"/>
  <c r="AD52" i="1"/>
  <c r="AG52" i="1"/>
  <c r="AH52" i="1"/>
  <c r="AI52" i="1"/>
  <c r="AM52" i="1"/>
  <c r="AO52" i="1"/>
  <c r="AZ52" i="1"/>
  <c r="BA52" i="1"/>
  <c r="BB52" i="1"/>
  <c r="BC52" i="1"/>
  <c r="BD52" i="1"/>
  <c r="W53" i="1"/>
  <c r="X53" i="1"/>
  <c r="Z53" i="1"/>
  <c r="AA53" i="1"/>
  <c r="AB53" i="1"/>
  <c r="AC53" i="1"/>
  <c r="AD53" i="1" s="1"/>
  <c r="AK53" i="1" s="1"/>
  <c r="AE53" i="1"/>
  <c r="AR53" i="1" s="1"/>
  <c r="AS53" i="1" s="1"/>
  <c r="AT53" i="1" s="1"/>
  <c r="AG53" i="1"/>
  <c r="AH53" i="1"/>
  <c r="AI53" i="1"/>
  <c r="AM53" i="1"/>
  <c r="AO53" i="1"/>
  <c r="W55" i="1"/>
  <c r="X55" i="1"/>
  <c r="Z55" i="1"/>
  <c r="AA55" i="1"/>
  <c r="AB55" i="1"/>
  <c r="AC55" i="1"/>
  <c r="AD55" i="1" s="1"/>
  <c r="AK55" i="1" s="1"/>
  <c r="AG55" i="1"/>
  <c r="AH55" i="1"/>
  <c r="AI55" i="1"/>
  <c r="AM55" i="1"/>
  <c r="AO55" i="1"/>
  <c r="AZ55" i="1"/>
  <c r="BA55" i="1"/>
  <c r="BB55" i="1"/>
  <c r="BC55" i="1"/>
  <c r="BD55" i="1"/>
  <c r="W57" i="1"/>
  <c r="X57" i="1" s="1"/>
  <c r="Z57" i="1"/>
  <c r="AA57" i="1"/>
  <c r="AK57" i="1" s="1"/>
  <c r="AC57" i="1"/>
  <c r="AD57" i="1" s="1"/>
  <c r="AG57" i="1"/>
  <c r="AH57" i="1"/>
  <c r="AI57" i="1"/>
  <c r="AM57" i="1"/>
  <c r="AO57" i="1"/>
  <c r="AZ57" i="1"/>
  <c r="BA57" i="1"/>
  <c r="BB57" i="1"/>
  <c r="BC57" i="1"/>
  <c r="BD57" i="1"/>
  <c r="W58" i="1"/>
  <c r="X58" i="1"/>
  <c r="AB58" i="1" s="1"/>
  <c r="Z58" i="1"/>
  <c r="AA58" i="1"/>
  <c r="AC58" i="1"/>
  <c r="AD58" i="1" s="1"/>
  <c r="AK58" i="1" s="1"/>
  <c r="AG58" i="1"/>
  <c r="AH58" i="1"/>
  <c r="AI58" i="1"/>
  <c r="AM58" i="1"/>
  <c r="AO58" i="1"/>
  <c r="W59" i="1"/>
  <c r="X59" i="1" s="1"/>
  <c r="AB59" i="1" s="1"/>
  <c r="AE59" i="1" s="1"/>
  <c r="Z59" i="1"/>
  <c r="AA59" i="1" s="1"/>
  <c r="AC59" i="1"/>
  <c r="AD59" i="1"/>
  <c r="AG59" i="1"/>
  <c r="AH59" i="1"/>
  <c r="AI59" i="1"/>
  <c r="W61" i="1"/>
  <c r="X61" i="1"/>
  <c r="Z61" i="1"/>
  <c r="AA61" i="1"/>
  <c r="AK61" i="1" s="1"/>
  <c r="AB61" i="1"/>
  <c r="AE61" i="1" s="1"/>
  <c r="AC61" i="1"/>
  <c r="AD61" i="1" s="1"/>
  <c r="AG61" i="1"/>
  <c r="AH61" i="1"/>
  <c r="AI61" i="1"/>
  <c r="W62" i="1"/>
  <c r="X62" i="1" s="1"/>
  <c r="AB62" i="1" s="1"/>
  <c r="Z62" i="1"/>
  <c r="AA62" i="1" s="1"/>
  <c r="AC62" i="1"/>
  <c r="AD62" i="1" s="1"/>
  <c r="AG62" i="1"/>
  <c r="AH62" i="1"/>
  <c r="AI62" i="1"/>
  <c r="W63" i="1"/>
  <c r="X63" i="1"/>
  <c r="Z63" i="1"/>
  <c r="AA63" i="1" s="1"/>
  <c r="AC63" i="1"/>
  <c r="AD63" i="1" s="1"/>
  <c r="AG63" i="1"/>
  <c r="AH63" i="1"/>
  <c r="AI63" i="1"/>
  <c r="AK63" i="1"/>
  <c r="W64" i="1"/>
  <c r="X64" i="1" s="1"/>
  <c r="Z64" i="1"/>
  <c r="AA64" i="1" s="1"/>
  <c r="AK64" i="1" s="1"/>
  <c r="AC64" i="1"/>
  <c r="AD64" i="1"/>
  <c r="AG64" i="1"/>
  <c r="AH64" i="1"/>
  <c r="AI64" i="1"/>
  <c r="W66" i="1"/>
  <c r="X66" i="1"/>
  <c r="AB66" i="1" s="1"/>
  <c r="Z66" i="1"/>
  <c r="AA66" i="1"/>
  <c r="AC66" i="1"/>
  <c r="AD66" i="1" s="1"/>
  <c r="AK66" i="1" s="1"/>
  <c r="AG66" i="1"/>
  <c r="AH66" i="1"/>
  <c r="AI66" i="1"/>
  <c r="AM66" i="1"/>
  <c r="AO66" i="1"/>
  <c r="AZ66" i="1"/>
  <c r="BA66" i="1"/>
  <c r="BB66" i="1"/>
  <c r="BC66" i="1"/>
  <c r="BD66" i="1"/>
  <c r="X68" i="1"/>
  <c r="Z68" i="1"/>
  <c r="AA68" i="1" s="1"/>
  <c r="AB68" i="1"/>
  <c r="AC68" i="1"/>
  <c r="AD68" i="1"/>
  <c r="AE68" i="1" s="1"/>
  <c r="AG68" i="1"/>
  <c r="AH68" i="1"/>
  <c r="AI68" i="1"/>
  <c r="X69" i="1"/>
  <c r="Z69" i="1"/>
  <c r="AA69" i="1"/>
  <c r="AK69" i="1" s="1"/>
  <c r="AC69" i="1"/>
  <c r="AD69" i="1"/>
  <c r="AG69" i="1"/>
  <c r="AH69" i="1"/>
  <c r="AI69" i="1"/>
  <c r="W71" i="1"/>
  <c r="X71" i="1"/>
  <c r="Z71" i="1"/>
  <c r="AA71" i="1"/>
  <c r="AB71" i="1" s="1"/>
  <c r="AE71" i="1" s="1"/>
  <c r="AR71" i="1" s="1"/>
  <c r="AS71" i="1" s="1"/>
  <c r="AT71" i="1" s="1"/>
  <c r="AC71" i="1"/>
  <c r="AD71" i="1"/>
  <c r="AK71" i="1" s="1"/>
  <c r="AG71" i="1"/>
  <c r="AH71" i="1"/>
  <c r="AI71" i="1"/>
  <c r="AM71" i="1"/>
  <c r="AO71" i="1"/>
  <c r="AZ71" i="1"/>
  <c r="BA71" i="1"/>
  <c r="BB71" i="1"/>
  <c r="BC71" i="1"/>
  <c r="BD71" i="1"/>
  <c r="W73" i="1"/>
  <c r="X73" i="1"/>
  <c r="Z73" i="1"/>
  <c r="AA73" i="1" s="1"/>
  <c r="AC73" i="1"/>
  <c r="AD73" i="1" s="1"/>
  <c r="AG73" i="1"/>
  <c r="AH73" i="1"/>
  <c r="AI73" i="1"/>
  <c r="AM73" i="1"/>
  <c r="AO73" i="1"/>
  <c r="AZ73" i="1"/>
  <c r="BA73" i="1"/>
  <c r="BB73" i="1"/>
  <c r="BC73" i="1"/>
  <c r="BD73" i="1"/>
  <c r="W75" i="1"/>
  <c r="X75" i="1" s="1"/>
  <c r="Z75" i="1"/>
  <c r="AA75" i="1" s="1"/>
  <c r="AK75" i="1" s="1"/>
  <c r="AC75" i="1"/>
  <c r="AD75" i="1" s="1"/>
  <c r="AG75" i="1"/>
  <c r="AH75" i="1"/>
  <c r="AI75" i="1"/>
  <c r="AM75" i="1"/>
  <c r="AO75" i="1"/>
  <c r="W76" i="1"/>
  <c r="X76" i="1" s="1"/>
  <c r="AB76" i="1" s="1"/>
  <c r="AE76" i="1" s="1"/>
  <c r="AR76" i="1" s="1"/>
  <c r="AS76" i="1" s="1"/>
  <c r="AT76" i="1" s="1"/>
  <c r="Z76" i="1"/>
  <c r="AA76" i="1"/>
  <c r="AK76" i="1" s="1"/>
  <c r="BE76" i="1" s="1"/>
  <c r="AC76" i="1"/>
  <c r="AD76" i="1"/>
  <c r="AG76" i="1"/>
  <c r="AH76" i="1"/>
  <c r="AI76" i="1"/>
  <c r="AM76" i="1"/>
  <c r="AO76" i="1"/>
  <c r="AZ76" i="1"/>
  <c r="BA76" i="1"/>
  <c r="BB76" i="1"/>
  <c r="BC76" i="1"/>
  <c r="BD76" i="1"/>
  <c r="W77" i="1"/>
  <c r="X77" i="1" s="1"/>
  <c r="AB77" i="1" s="1"/>
  <c r="AE77" i="1" s="1"/>
  <c r="Z77" i="1"/>
  <c r="AA77" i="1" s="1"/>
  <c r="AC77" i="1"/>
  <c r="AD77" i="1"/>
  <c r="AG77" i="1"/>
  <c r="AH77" i="1"/>
  <c r="AI77" i="1"/>
  <c r="W79" i="1"/>
  <c r="X79" i="1"/>
  <c r="AB79" i="1" s="1"/>
  <c r="AE79" i="1" s="1"/>
  <c r="AR79" i="1" s="1"/>
  <c r="AS79" i="1" s="1"/>
  <c r="Z79" i="1"/>
  <c r="AA79" i="1"/>
  <c r="AK79" i="1" s="1"/>
  <c r="BE79" i="1" s="1"/>
  <c r="AC79" i="1"/>
  <c r="AD79" i="1" s="1"/>
  <c r="AG79" i="1"/>
  <c r="AH79" i="1"/>
  <c r="AI79" i="1"/>
  <c r="AM79" i="1"/>
  <c r="AO79" i="1"/>
  <c r="AZ79" i="1"/>
  <c r="BA79" i="1"/>
  <c r="BB79" i="1"/>
  <c r="BC79" i="1"/>
  <c r="BD79" i="1"/>
  <c r="W80" i="1"/>
  <c r="X80" i="1" s="1"/>
  <c r="Z80" i="1"/>
  <c r="AA80" i="1" s="1"/>
  <c r="AK80" i="1" s="1"/>
  <c r="AC80" i="1"/>
  <c r="AD80" i="1" s="1"/>
  <c r="AG80" i="1"/>
  <c r="AH80" i="1"/>
  <c r="AI80" i="1"/>
  <c r="AM80" i="1"/>
  <c r="AO80" i="1"/>
  <c r="W81" i="1"/>
  <c r="X81" i="1" s="1"/>
  <c r="AB81" i="1" s="1"/>
  <c r="AE81" i="1" s="1"/>
  <c r="Z81" i="1"/>
  <c r="AA81" i="1" s="1"/>
  <c r="AC81" i="1"/>
  <c r="AD81" i="1"/>
  <c r="AG81" i="1"/>
  <c r="AH81" i="1"/>
  <c r="AI81" i="1"/>
  <c r="W82" i="1"/>
  <c r="X82" i="1"/>
  <c r="Z82" i="1"/>
  <c r="AA82" i="1"/>
  <c r="AK82" i="1" s="1"/>
  <c r="AC82" i="1"/>
  <c r="AD82" i="1" s="1"/>
  <c r="AG82" i="1"/>
  <c r="AH82" i="1"/>
  <c r="AI82" i="1"/>
  <c r="W84" i="1"/>
  <c r="X84" i="1" s="1"/>
  <c r="AB84" i="1" s="1"/>
  <c r="AE84" i="1" s="1"/>
  <c r="Z84" i="1"/>
  <c r="AA84" i="1" s="1"/>
  <c r="AC84" i="1"/>
  <c r="AD84" i="1" s="1"/>
  <c r="AG84" i="1"/>
  <c r="AH84" i="1"/>
  <c r="AI84" i="1"/>
  <c r="W85" i="1"/>
  <c r="X85" i="1"/>
  <c r="AB85" i="1" s="1"/>
  <c r="AE85" i="1" s="1"/>
  <c r="Z85" i="1"/>
  <c r="AA85" i="1" s="1"/>
  <c r="AC85" i="1"/>
  <c r="AD85" i="1" s="1"/>
  <c r="AG85" i="1"/>
  <c r="AH85" i="1"/>
  <c r="AI85" i="1"/>
  <c r="AK85" i="1"/>
  <c r="W86" i="1"/>
  <c r="X86" i="1" s="1"/>
  <c r="Z86" i="1"/>
  <c r="AA86" i="1" s="1"/>
  <c r="AK86" i="1" s="1"/>
  <c r="AC86" i="1"/>
  <c r="AD86" i="1" s="1"/>
  <c r="AG86" i="1"/>
  <c r="AH86" i="1"/>
  <c r="AI86" i="1"/>
  <c r="AM86" i="1"/>
  <c r="AO86" i="1"/>
  <c r="AZ86" i="1"/>
  <c r="BA86" i="1"/>
  <c r="BB86" i="1"/>
  <c r="BC86" i="1"/>
  <c r="BD86" i="1"/>
  <c r="W88" i="1"/>
  <c r="X88" i="1"/>
  <c r="Z88" i="1"/>
  <c r="AA88" i="1" s="1"/>
  <c r="AC88" i="1"/>
  <c r="AD88" i="1"/>
  <c r="AG88" i="1"/>
  <c r="AH88" i="1"/>
  <c r="AI88" i="1"/>
  <c r="W89" i="1"/>
  <c r="X89" i="1"/>
  <c r="Z89" i="1"/>
  <c r="AA89" i="1"/>
  <c r="AB89" i="1" s="1"/>
  <c r="AE89" i="1" s="1"/>
  <c r="AR89" i="1" s="1"/>
  <c r="AC89" i="1"/>
  <c r="AD89" i="1" s="1"/>
  <c r="AK89" i="1" s="1"/>
  <c r="AG89" i="1"/>
  <c r="AH89" i="1"/>
  <c r="AI89" i="1"/>
  <c r="AM89" i="1"/>
  <c r="AO89" i="1"/>
  <c r="AZ89" i="1"/>
  <c r="BA89" i="1"/>
  <c r="BB89" i="1"/>
  <c r="BC89" i="1"/>
  <c r="BD89" i="1"/>
  <c r="W90" i="1"/>
  <c r="X90" i="1"/>
  <c r="Z90" i="1"/>
  <c r="AA90" i="1"/>
  <c r="AK90" i="1" s="1"/>
  <c r="AB90" i="1"/>
  <c r="AE90" i="1" s="1"/>
  <c r="AC90" i="1"/>
  <c r="AD90" i="1" s="1"/>
  <c r="AG90" i="1"/>
  <c r="AH90" i="1"/>
  <c r="AI90" i="1"/>
  <c r="W91" i="1"/>
  <c r="X91" i="1" s="1"/>
  <c r="Z91" i="1"/>
  <c r="AA91" i="1" s="1"/>
  <c r="AK91" i="1" s="1"/>
  <c r="AC91" i="1"/>
  <c r="AD91" i="1" s="1"/>
  <c r="AG91" i="1"/>
  <c r="AH91" i="1"/>
  <c r="AI91" i="1"/>
  <c r="AM91" i="1"/>
  <c r="AO91" i="1"/>
  <c r="W93" i="1"/>
  <c r="X93" i="1" s="1"/>
  <c r="AB93" i="1" s="1"/>
  <c r="Z93" i="1"/>
  <c r="AA93" i="1" s="1"/>
  <c r="AC93" i="1"/>
  <c r="AD93" i="1" s="1"/>
  <c r="AG93" i="1"/>
  <c r="AH93" i="1"/>
  <c r="AI93" i="1"/>
  <c r="AM93" i="1"/>
  <c r="AO93" i="1"/>
  <c r="AZ93" i="1"/>
  <c r="BA93" i="1"/>
  <c r="BB93" i="1"/>
  <c r="BC93" i="1"/>
  <c r="BD93" i="1"/>
  <c r="W94" i="1"/>
  <c r="X94" i="1" s="1"/>
  <c r="AB94" i="1" s="1"/>
  <c r="AE94" i="1" s="1"/>
  <c r="AR94" i="1" s="1"/>
  <c r="AS94" i="1" s="1"/>
  <c r="Z94" i="1"/>
  <c r="AA94" i="1" s="1"/>
  <c r="AC94" i="1"/>
  <c r="AD94" i="1" s="1"/>
  <c r="AG94" i="1"/>
  <c r="AH94" i="1"/>
  <c r="AI94" i="1"/>
  <c r="AM94" i="1"/>
  <c r="AO94" i="1"/>
  <c r="W95" i="1"/>
  <c r="X95" i="1"/>
  <c r="Z95" i="1"/>
  <c r="AA95" i="1" s="1"/>
  <c r="AK95" i="1" s="1"/>
  <c r="AC95" i="1"/>
  <c r="AD95" i="1" s="1"/>
  <c r="AG95" i="1"/>
  <c r="AH95" i="1"/>
  <c r="AI95" i="1"/>
  <c r="AM95" i="1"/>
  <c r="AO95" i="1"/>
  <c r="W97" i="1"/>
  <c r="X97" i="1" s="1"/>
  <c r="Z97" i="1"/>
  <c r="AA97" i="1" s="1"/>
  <c r="AC97" i="1"/>
  <c r="AD97" i="1"/>
  <c r="AG97" i="1"/>
  <c r="AH97" i="1"/>
  <c r="AI97" i="1"/>
  <c r="AK97" i="1"/>
  <c r="W98" i="1"/>
  <c r="X98" i="1"/>
  <c r="Z98" i="1"/>
  <c r="AA98" i="1"/>
  <c r="AB98" i="1" s="1"/>
  <c r="AC98" i="1"/>
  <c r="AD98" i="1"/>
  <c r="AK98" i="1" s="1"/>
  <c r="AG98" i="1"/>
  <c r="AH98" i="1"/>
  <c r="AI98" i="1"/>
  <c r="AM98" i="1"/>
  <c r="AO98" i="1"/>
  <c r="AZ98" i="1"/>
  <c r="BA98" i="1"/>
  <c r="BB98" i="1"/>
  <c r="BC98" i="1"/>
  <c r="BD98" i="1"/>
  <c r="W99" i="1"/>
  <c r="X99" i="1"/>
  <c r="AB99" i="1" s="1"/>
  <c r="AE99" i="1" s="1"/>
  <c r="Z99" i="1"/>
  <c r="AA99" i="1"/>
  <c r="AK99" i="1" s="1"/>
  <c r="AC99" i="1"/>
  <c r="AD99" i="1" s="1"/>
  <c r="AG99" i="1"/>
  <c r="AH99" i="1"/>
  <c r="AI99" i="1"/>
  <c r="W100" i="1"/>
  <c r="X100" i="1" s="1"/>
  <c r="Z100" i="1"/>
  <c r="AA100" i="1" s="1"/>
  <c r="AC100" i="1"/>
  <c r="AD100" i="1"/>
  <c r="AG100" i="1"/>
  <c r="AH100" i="1"/>
  <c r="AI100" i="1"/>
  <c r="AM100" i="1"/>
  <c r="AO100" i="1"/>
  <c r="W102" i="1"/>
  <c r="X102" i="1" s="1"/>
  <c r="Z102" i="1"/>
  <c r="AA102" i="1" s="1"/>
  <c r="AC102" i="1"/>
  <c r="AD102" i="1"/>
  <c r="AG102" i="1"/>
  <c r="AH102" i="1"/>
  <c r="AI102" i="1"/>
  <c r="AM102" i="1"/>
  <c r="AO102" i="1"/>
  <c r="AZ102" i="1"/>
  <c r="BA102" i="1"/>
  <c r="BB102" i="1"/>
  <c r="BC102" i="1"/>
  <c r="BD102" i="1"/>
  <c r="W104" i="1"/>
  <c r="X104" i="1"/>
  <c r="AB104" i="1" s="1"/>
  <c r="Z104" i="1"/>
  <c r="AA104" i="1" s="1"/>
  <c r="AC104" i="1"/>
  <c r="AD104" i="1" s="1"/>
  <c r="AE104" i="1"/>
  <c r="AG104" i="1"/>
  <c r="AH104" i="1"/>
  <c r="AI104" i="1"/>
  <c r="W106" i="1"/>
  <c r="X106" i="1" s="1"/>
  <c r="Z106" i="1"/>
  <c r="AA106" i="1" s="1"/>
  <c r="AK106" i="1" s="1"/>
  <c r="AB106" i="1"/>
  <c r="AE106" i="1" s="1"/>
  <c r="AC106" i="1"/>
  <c r="AD106" i="1" s="1"/>
  <c r="AG106" i="1"/>
  <c r="AH106" i="1"/>
  <c r="AI106" i="1"/>
  <c r="W107" i="1"/>
  <c r="X107" i="1" s="1"/>
  <c r="Z107" i="1"/>
  <c r="AA107" i="1"/>
  <c r="AB107" i="1"/>
  <c r="AE107" i="1" s="1"/>
  <c r="AR107" i="1" s="1"/>
  <c r="AS107" i="1" s="1"/>
  <c r="AT107" i="1" s="1"/>
  <c r="AU107" i="1" s="1"/>
  <c r="BF107" i="1" s="1"/>
  <c r="AC107" i="1"/>
  <c r="AD107" i="1"/>
  <c r="AG107" i="1"/>
  <c r="AH107" i="1"/>
  <c r="AI107" i="1"/>
  <c r="AK107" i="1"/>
  <c r="BE107" i="1" s="1"/>
  <c r="AM107" i="1"/>
  <c r="AO107" i="1"/>
  <c r="AZ107" i="1"/>
  <c r="BA107" i="1"/>
  <c r="BB107" i="1"/>
  <c r="BC107" i="1"/>
  <c r="BD107" i="1"/>
  <c r="W108" i="1"/>
  <c r="X108" i="1"/>
  <c r="AB108" i="1" s="1"/>
  <c r="Z108" i="1"/>
  <c r="AA108" i="1"/>
  <c r="AC108" i="1"/>
  <c r="AD108" i="1" s="1"/>
  <c r="AK108" i="1" s="1"/>
  <c r="AG108" i="1"/>
  <c r="AH108" i="1"/>
  <c r="AI108" i="1"/>
  <c r="W110" i="1"/>
  <c r="X110" i="1" s="1"/>
  <c r="Z110" i="1"/>
  <c r="AA110" i="1" s="1"/>
  <c r="AB110" i="1"/>
  <c r="AC110" i="1"/>
  <c r="AD110" i="1"/>
  <c r="AG110" i="1"/>
  <c r="AH110" i="1"/>
  <c r="AI110" i="1"/>
  <c r="AM110" i="1"/>
  <c r="AO110" i="1"/>
  <c r="AZ110" i="1"/>
  <c r="BA110" i="1"/>
  <c r="BB110" i="1"/>
  <c r="BC110" i="1"/>
  <c r="BD110" i="1"/>
  <c r="W111" i="1"/>
  <c r="X111" i="1" s="1"/>
  <c r="AB111" i="1" s="1"/>
  <c r="Z111" i="1"/>
  <c r="AA111" i="1"/>
  <c r="AC111" i="1"/>
  <c r="AD111" i="1" s="1"/>
  <c r="AK111" i="1" s="1"/>
  <c r="AE111" i="1"/>
  <c r="AR111" i="1" s="1"/>
  <c r="AS111" i="1" s="1"/>
  <c r="AG111" i="1"/>
  <c r="AH111" i="1"/>
  <c r="AI111" i="1"/>
  <c r="AM111" i="1"/>
  <c r="AO111" i="1"/>
  <c r="W113" i="1"/>
  <c r="X113" i="1"/>
  <c r="AB113" i="1" s="1"/>
  <c r="AE113" i="1" s="1"/>
  <c r="Z113" i="1"/>
  <c r="AA113" i="1"/>
  <c r="AC113" i="1"/>
  <c r="AD113" i="1" s="1"/>
  <c r="AG113" i="1"/>
  <c r="AH113" i="1"/>
  <c r="AI113" i="1"/>
  <c r="W114" i="1"/>
  <c r="X114" i="1"/>
  <c r="AB114" i="1" s="1"/>
  <c r="AE114" i="1" s="1"/>
  <c r="Z114" i="1"/>
  <c r="AA114" i="1" s="1"/>
  <c r="AK114" i="1" s="1"/>
  <c r="AC114" i="1"/>
  <c r="AD114" i="1"/>
  <c r="AG114" i="1"/>
  <c r="AH114" i="1"/>
  <c r="AI114" i="1"/>
  <c r="W115" i="1"/>
  <c r="X115" i="1" s="1"/>
  <c r="AB115" i="1" s="1"/>
  <c r="AE115" i="1" s="1"/>
  <c r="Z115" i="1"/>
  <c r="AA115" i="1" s="1"/>
  <c r="AK115" i="1" s="1"/>
  <c r="AC115" i="1"/>
  <c r="AD115" i="1" s="1"/>
  <c r="AG115" i="1"/>
  <c r="AH115" i="1"/>
  <c r="AI115" i="1"/>
  <c r="W116" i="1"/>
  <c r="X116" i="1" s="1"/>
  <c r="Z116" i="1"/>
  <c r="AA116" i="1"/>
  <c r="AB116" i="1" s="1"/>
  <c r="AE116" i="1" s="1"/>
  <c r="AC116" i="1"/>
  <c r="AD116" i="1" s="1"/>
  <c r="AG116" i="1"/>
  <c r="AH116" i="1"/>
  <c r="AI116" i="1"/>
  <c r="AK116" i="1"/>
  <c r="W117" i="1"/>
  <c r="X117" i="1" s="1"/>
  <c r="AB117" i="1" s="1"/>
  <c r="AE117" i="1" s="1"/>
  <c r="Z117" i="1"/>
  <c r="AA117" i="1" s="1"/>
  <c r="AK117" i="1" s="1"/>
  <c r="AC117" i="1"/>
  <c r="AD117" i="1"/>
  <c r="AG117" i="1"/>
  <c r="AH117" i="1"/>
  <c r="AI117" i="1"/>
  <c r="W118" i="1"/>
  <c r="X118" i="1"/>
  <c r="AB118" i="1" s="1"/>
  <c r="AE118" i="1" s="1"/>
  <c r="Z118" i="1"/>
  <c r="AA118" i="1"/>
  <c r="AC118" i="1"/>
  <c r="AD118" i="1" s="1"/>
  <c r="AK118" i="1" s="1"/>
  <c r="AG118" i="1"/>
  <c r="AH118" i="1"/>
  <c r="AI118" i="1"/>
  <c r="W119" i="1"/>
  <c r="X119" i="1" s="1"/>
  <c r="Z119" i="1"/>
  <c r="AA119" i="1"/>
  <c r="AC119" i="1"/>
  <c r="AD119" i="1" s="1"/>
  <c r="AG119" i="1"/>
  <c r="AH119" i="1"/>
  <c r="AI119" i="1"/>
  <c r="W120" i="1"/>
  <c r="X120" i="1" s="1"/>
  <c r="Z120" i="1"/>
  <c r="AA120" i="1" s="1"/>
  <c r="AK120" i="1" s="1"/>
  <c r="AC120" i="1"/>
  <c r="AD120" i="1"/>
  <c r="AG120" i="1"/>
  <c r="AH120" i="1"/>
  <c r="AI120" i="1"/>
  <c r="W121" i="1"/>
  <c r="X121" i="1"/>
  <c r="Z121" i="1"/>
  <c r="AA121" i="1"/>
  <c r="AC121" i="1"/>
  <c r="AD121" i="1" s="1"/>
  <c r="AG121" i="1"/>
  <c r="AH121" i="1"/>
  <c r="AI121" i="1"/>
  <c r="W122" i="1"/>
  <c r="X122" i="1"/>
  <c r="AB122" i="1" s="1"/>
  <c r="AE122" i="1" s="1"/>
  <c r="Z122" i="1"/>
  <c r="AA122" i="1"/>
  <c r="AC122" i="1"/>
  <c r="AD122" i="1"/>
  <c r="AK122" i="1" s="1"/>
  <c r="AG122" i="1"/>
  <c r="AH122" i="1"/>
  <c r="AI122" i="1"/>
  <c r="W123" i="1"/>
  <c r="X123" i="1"/>
  <c r="Z123" i="1"/>
  <c r="AA123" i="1"/>
  <c r="AB123" i="1" s="1"/>
  <c r="AE123" i="1" s="1"/>
  <c r="AR123" i="1" s="1"/>
  <c r="AS123" i="1" s="1"/>
  <c r="AC123" i="1"/>
  <c r="AD123" i="1"/>
  <c r="AG123" i="1"/>
  <c r="AH123" i="1"/>
  <c r="AI123" i="1"/>
  <c r="AM123" i="1"/>
  <c r="AO123" i="1"/>
  <c r="AZ123" i="1"/>
  <c r="BA123" i="1"/>
  <c r="BB123" i="1"/>
  <c r="BC123" i="1"/>
  <c r="BD123" i="1"/>
  <c r="W124" i="1"/>
  <c r="X124" i="1"/>
  <c r="AB124" i="1" s="1"/>
  <c r="Z124" i="1"/>
  <c r="AA124" i="1" s="1"/>
  <c r="AC124" i="1"/>
  <c r="AD124" i="1" s="1"/>
  <c r="AG124" i="1"/>
  <c r="AH124" i="1"/>
  <c r="AI124" i="1"/>
  <c r="AM124" i="1"/>
  <c r="AO124" i="1"/>
  <c r="W125" i="1"/>
  <c r="X125" i="1" s="1"/>
  <c r="Z125" i="1"/>
  <c r="AA125" i="1"/>
  <c r="AB125" i="1"/>
  <c r="AE125" i="1" s="1"/>
  <c r="AC125" i="1"/>
  <c r="AD125" i="1"/>
  <c r="AK125" i="1" s="1"/>
  <c r="AG125" i="1"/>
  <c r="AH125" i="1"/>
  <c r="AI125" i="1"/>
  <c r="W127" i="1"/>
  <c r="X127" i="1" s="1"/>
  <c r="Z127" i="1"/>
  <c r="AA127" i="1" s="1"/>
  <c r="AK127" i="1" s="1"/>
  <c r="AC127" i="1"/>
  <c r="AD127" i="1"/>
  <c r="AG127" i="1"/>
  <c r="AH127" i="1"/>
  <c r="AI127" i="1"/>
  <c r="W128" i="1"/>
  <c r="X128" i="1"/>
  <c r="Z128" i="1"/>
  <c r="AA128" i="1"/>
  <c r="AC128" i="1"/>
  <c r="AD128" i="1" s="1"/>
  <c r="AG128" i="1"/>
  <c r="AH128" i="1"/>
  <c r="AI128" i="1"/>
  <c r="W129" i="1"/>
  <c r="X129" i="1" s="1"/>
  <c r="AB129" i="1" s="1"/>
  <c r="AE129" i="1" s="1"/>
  <c r="Z129" i="1"/>
  <c r="AA129" i="1" s="1"/>
  <c r="AK129" i="1" s="1"/>
  <c r="AC129" i="1"/>
  <c r="AD129" i="1"/>
  <c r="AG129" i="1"/>
  <c r="AH129" i="1"/>
  <c r="AI129" i="1"/>
  <c r="W130" i="1"/>
  <c r="X130" i="1"/>
  <c r="AB130" i="1" s="1"/>
  <c r="Z130" i="1"/>
  <c r="AA130" i="1"/>
  <c r="AC130" i="1"/>
  <c r="AD130" i="1" s="1"/>
  <c r="AK130" i="1" s="1"/>
  <c r="AG130" i="1"/>
  <c r="AH130" i="1"/>
  <c r="AI130" i="1"/>
  <c r="AM130" i="1"/>
  <c r="AO130" i="1"/>
  <c r="AZ130" i="1"/>
  <c r="BA130" i="1"/>
  <c r="BB130" i="1"/>
  <c r="BC130" i="1"/>
  <c r="BD130" i="1"/>
  <c r="W131" i="1"/>
  <c r="X131" i="1" s="1"/>
  <c r="Z131" i="1"/>
  <c r="AA131" i="1" s="1"/>
  <c r="AK131" i="1" s="1"/>
  <c r="AC131" i="1"/>
  <c r="AD131" i="1"/>
  <c r="AG131" i="1"/>
  <c r="AH131" i="1"/>
  <c r="AI131" i="1"/>
  <c r="W132" i="1"/>
  <c r="X132" i="1"/>
  <c r="Z132" i="1"/>
  <c r="AA132" i="1"/>
  <c r="AC132" i="1"/>
  <c r="AD132" i="1" s="1"/>
  <c r="AG132" i="1"/>
  <c r="AH132" i="1"/>
  <c r="AI132" i="1"/>
  <c r="W133" i="1"/>
  <c r="X133" i="1"/>
  <c r="AB133" i="1" s="1"/>
  <c r="AE133" i="1" s="1"/>
  <c r="Z133" i="1"/>
  <c r="AA133" i="1"/>
  <c r="AC133" i="1"/>
  <c r="AD133" i="1"/>
  <c r="AK133" i="1" s="1"/>
  <c r="AG133" i="1"/>
  <c r="AH133" i="1"/>
  <c r="AI133" i="1"/>
  <c r="W135" i="1"/>
  <c r="X135" i="1"/>
  <c r="Z135" i="1"/>
  <c r="AA135" i="1"/>
  <c r="AB135" i="1" s="1"/>
  <c r="AE135" i="1" s="1"/>
  <c r="AC135" i="1"/>
  <c r="AD135" i="1"/>
  <c r="AG135" i="1"/>
  <c r="AH135" i="1"/>
  <c r="AI135" i="1"/>
  <c r="W136" i="1"/>
  <c r="X136" i="1"/>
  <c r="Z136" i="1"/>
  <c r="AA136" i="1" s="1"/>
  <c r="AC136" i="1"/>
  <c r="AD136" i="1"/>
  <c r="AG136" i="1"/>
  <c r="AH136" i="1"/>
  <c r="AI136" i="1"/>
  <c r="W137" i="1"/>
  <c r="X137" i="1"/>
  <c r="AB137" i="1" s="1"/>
  <c r="Z137" i="1"/>
  <c r="AA137" i="1" s="1"/>
  <c r="AC137" i="1"/>
  <c r="AD137" i="1" s="1"/>
  <c r="AG137" i="1"/>
  <c r="AH137" i="1"/>
  <c r="AI137" i="1"/>
  <c r="W138" i="1"/>
  <c r="X138" i="1" s="1"/>
  <c r="Z138" i="1"/>
  <c r="AA138" i="1" s="1"/>
  <c r="AK138" i="1" s="1"/>
  <c r="AC138" i="1"/>
  <c r="AD138" i="1" s="1"/>
  <c r="AG138" i="1"/>
  <c r="AH138" i="1"/>
  <c r="AI138" i="1"/>
  <c r="W139" i="1"/>
  <c r="X139" i="1" s="1"/>
  <c r="Z139" i="1"/>
  <c r="AA139" i="1"/>
  <c r="AB139" i="1"/>
  <c r="AC139" i="1"/>
  <c r="AD139" i="1"/>
  <c r="AG139" i="1"/>
  <c r="AH139" i="1"/>
  <c r="AI139" i="1"/>
  <c r="AM139" i="1"/>
  <c r="AO139" i="1"/>
  <c r="AZ139" i="1"/>
  <c r="BA139" i="1"/>
  <c r="BB139" i="1"/>
  <c r="BC139" i="1"/>
  <c r="BD139" i="1"/>
  <c r="W140" i="1"/>
  <c r="X140" i="1"/>
  <c r="AB140" i="1" s="1"/>
  <c r="AE140" i="1" s="1"/>
  <c r="Z140" i="1"/>
  <c r="AA140" i="1"/>
  <c r="AK140" i="1" s="1"/>
  <c r="AC140" i="1"/>
  <c r="AD140" i="1"/>
  <c r="AG140" i="1"/>
  <c r="AH140" i="1"/>
  <c r="AI140" i="1"/>
  <c r="W142" i="1"/>
  <c r="X142" i="1"/>
  <c r="Z142" i="1"/>
  <c r="AA142" i="1"/>
  <c r="AB142" i="1"/>
  <c r="AE142" i="1" s="1"/>
  <c r="AR142" i="1" s="1"/>
  <c r="AC142" i="1"/>
  <c r="AD142" i="1" s="1"/>
  <c r="AK142" i="1" s="1"/>
  <c r="BE142" i="1" s="1"/>
  <c r="AG142" i="1"/>
  <c r="AH142" i="1"/>
  <c r="AI142" i="1"/>
  <c r="AM142" i="1"/>
  <c r="AO142" i="1"/>
  <c r="AZ142" i="1"/>
  <c r="BA142" i="1"/>
  <c r="BB142" i="1"/>
  <c r="BC142" i="1"/>
  <c r="BD142" i="1"/>
  <c r="W143" i="1"/>
  <c r="X143" i="1"/>
  <c r="Z143" i="1"/>
  <c r="AA143" i="1"/>
  <c r="AC143" i="1"/>
  <c r="AD143" i="1" s="1"/>
  <c r="AG143" i="1"/>
  <c r="AH143" i="1"/>
  <c r="AI143" i="1"/>
  <c r="AM143" i="1"/>
  <c r="AO143" i="1"/>
  <c r="W144" i="1"/>
  <c r="X144" i="1"/>
  <c r="Z144" i="1"/>
  <c r="AA144" i="1"/>
  <c r="AB144" i="1" s="1"/>
  <c r="AC144" i="1"/>
  <c r="AD144" i="1" s="1"/>
  <c r="AG144" i="1"/>
  <c r="AH144" i="1"/>
  <c r="AI144" i="1"/>
  <c r="AK144" i="1"/>
  <c r="AM144" i="1"/>
  <c r="AO144" i="1"/>
  <c r="W145" i="1"/>
  <c r="X145" i="1"/>
  <c r="Z145" i="1"/>
  <c r="AA145" i="1"/>
  <c r="AC145" i="1"/>
  <c r="AD145" i="1" s="1"/>
  <c r="AG145" i="1"/>
  <c r="AH145" i="1"/>
  <c r="AI145" i="1"/>
  <c r="AM145" i="1"/>
  <c r="AO145" i="1"/>
  <c r="W146" i="1"/>
  <c r="X146" i="1" s="1"/>
  <c r="Z146" i="1"/>
  <c r="AA146" i="1" s="1"/>
  <c r="AK146" i="1" s="1"/>
  <c r="AC146" i="1"/>
  <c r="AD146" i="1" s="1"/>
  <c r="AG146" i="1"/>
  <c r="AH146" i="1"/>
  <c r="AI146" i="1"/>
  <c r="AM146" i="1"/>
  <c r="AO146" i="1"/>
  <c r="W148" i="1"/>
  <c r="X148" i="1"/>
  <c r="AB148" i="1" s="1"/>
  <c r="AE148" i="1" s="1"/>
  <c r="AR148" i="1" s="1"/>
  <c r="AS148" i="1" s="1"/>
  <c r="AT148" i="1" s="1"/>
  <c r="AU148" i="1" s="1"/>
  <c r="BF148" i="1" s="1"/>
  <c r="Z148" i="1"/>
  <c r="AA148" i="1"/>
  <c r="AK148" i="1" s="1"/>
  <c r="AC148" i="1"/>
  <c r="AD148" i="1"/>
  <c r="AG148" i="1"/>
  <c r="AH148" i="1"/>
  <c r="AI148" i="1"/>
  <c r="AM148" i="1"/>
  <c r="AO148" i="1"/>
  <c r="AZ148" i="1"/>
  <c r="BA148" i="1"/>
  <c r="BB148" i="1"/>
  <c r="BC148" i="1"/>
  <c r="BD148" i="1"/>
  <c r="W150" i="1"/>
  <c r="X150" i="1"/>
  <c r="AB150" i="1" s="1"/>
  <c r="Z150" i="1"/>
  <c r="AA150" i="1"/>
  <c r="AC150" i="1"/>
  <c r="AD150" i="1"/>
  <c r="AK150" i="1" s="1"/>
  <c r="AL150" i="1" s="1"/>
  <c r="AE150" i="1"/>
  <c r="AG150" i="1"/>
  <c r="AH150" i="1"/>
  <c r="AI150" i="1"/>
  <c r="W151" i="1"/>
  <c r="X151" i="1"/>
  <c r="Z151" i="1"/>
  <c r="AA151" i="1" s="1"/>
  <c r="AK151" i="1" s="1"/>
  <c r="BE151" i="1" s="1"/>
  <c r="AB151" i="1"/>
  <c r="AE151" i="1" s="1"/>
  <c r="AR151" i="1" s="1"/>
  <c r="AS151" i="1" s="1"/>
  <c r="AT151" i="1" s="1"/>
  <c r="AC151" i="1"/>
  <c r="AD151" i="1"/>
  <c r="AG151" i="1"/>
  <c r="AH151" i="1"/>
  <c r="AI151" i="1"/>
  <c r="AM151" i="1"/>
  <c r="AO151" i="1"/>
  <c r="AU151" i="1"/>
  <c r="BF151" i="1" s="1"/>
  <c r="AZ151" i="1"/>
  <c r="BA151" i="1"/>
  <c r="BB151" i="1"/>
  <c r="BC151" i="1"/>
  <c r="BD151" i="1"/>
  <c r="W153" i="1"/>
  <c r="X153" i="1" s="1"/>
  <c r="Z153" i="1"/>
  <c r="AA153" i="1" s="1"/>
  <c r="AK153" i="1" s="1"/>
  <c r="AC153" i="1"/>
  <c r="AD153" i="1"/>
  <c r="AG153" i="1"/>
  <c r="AH153" i="1"/>
  <c r="AI153" i="1"/>
  <c r="W154" i="1"/>
  <c r="X154" i="1"/>
  <c r="Z154" i="1"/>
  <c r="AA154" i="1"/>
  <c r="AC154" i="1"/>
  <c r="AD154" i="1" s="1"/>
  <c r="AG154" i="1"/>
  <c r="AH154" i="1"/>
  <c r="AI154" i="1"/>
  <c r="AM154" i="1"/>
  <c r="AO154" i="1"/>
  <c r="AZ154" i="1"/>
  <c r="BA154" i="1"/>
  <c r="BB154" i="1"/>
  <c r="BC154" i="1"/>
  <c r="BD154" i="1"/>
  <c r="W155" i="1"/>
  <c r="X155" i="1"/>
  <c r="Z155" i="1"/>
  <c r="AA155" i="1"/>
  <c r="AC155" i="1"/>
  <c r="AD155" i="1" s="1"/>
  <c r="AG155" i="1"/>
  <c r="AH155" i="1"/>
  <c r="AI155" i="1"/>
  <c r="W156" i="1"/>
  <c r="X156" i="1" s="1"/>
  <c r="Z156" i="1"/>
  <c r="AA156" i="1"/>
  <c r="AB156" i="1"/>
  <c r="AE156" i="1" s="1"/>
  <c r="AR156" i="1" s="1"/>
  <c r="AC156" i="1"/>
  <c r="AD156" i="1"/>
  <c r="AK156" i="1" s="1"/>
  <c r="AG156" i="1"/>
  <c r="AH156" i="1"/>
  <c r="AI156" i="1"/>
  <c r="AM156" i="1"/>
  <c r="AO156" i="1"/>
  <c r="W158" i="1"/>
  <c r="X158" i="1" s="1"/>
  <c r="AB158" i="1" s="1"/>
  <c r="AE158" i="1" s="1"/>
  <c r="Z158" i="1"/>
  <c r="AA158" i="1"/>
  <c r="AC158" i="1"/>
  <c r="AD158" i="1"/>
  <c r="AK158" i="1" s="1"/>
  <c r="AG158" i="1"/>
  <c r="AH158" i="1"/>
  <c r="AI158" i="1"/>
  <c r="W159" i="1"/>
  <c r="X159" i="1"/>
  <c r="AB159" i="1" s="1"/>
  <c r="Z159" i="1"/>
  <c r="AA159" i="1"/>
  <c r="AC159" i="1"/>
  <c r="AD159" i="1"/>
  <c r="AE159" i="1"/>
  <c r="AG159" i="1"/>
  <c r="AH159" i="1"/>
  <c r="AI159" i="1"/>
  <c r="AK159" i="1"/>
  <c r="W160" i="1"/>
  <c r="X160" i="1"/>
  <c r="Z160" i="1"/>
  <c r="AA160" i="1" s="1"/>
  <c r="AK160" i="1" s="1"/>
  <c r="AB160" i="1"/>
  <c r="AE160" i="1" s="1"/>
  <c r="AR160" i="1" s="1"/>
  <c r="AS160" i="1" s="1"/>
  <c r="AT160" i="1" s="1"/>
  <c r="AU160" i="1" s="1"/>
  <c r="BF160" i="1" s="1"/>
  <c r="AC160" i="1"/>
  <c r="AD160" i="1"/>
  <c r="AG160" i="1"/>
  <c r="AH160" i="1"/>
  <c r="AI160" i="1"/>
  <c r="AM160" i="1"/>
  <c r="AO160" i="1"/>
  <c r="AZ160" i="1"/>
  <c r="BA160" i="1"/>
  <c r="BB160" i="1"/>
  <c r="BC160" i="1"/>
  <c r="BD160" i="1"/>
  <c r="W162" i="1"/>
  <c r="X162" i="1" s="1"/>
  <c r="Z162" i="1"/>
  <c r="AA162" i="1" s="1"/>
  <c r="AK162" i="1" s="1"/>
  <c r="AC162" i="1"/>
  <c r="AD162" i="1"/>
  <c r="AG162" i="1"/>
  <c r="AH162" i="1"/>
  <c r="AI162" i="1"/>
  <c r="W163" i="1"/>
  <c r="X163" i="1" s="1"/>
  <c r="Z163" i="1"/>
  <c r="AA163" i="1"/>
  <c r="AK163" i="1" s="1"/>
  <c r="AC163" i="1"/>
  <c r="AD163" i="1" s="1"/>
  <c r="AG163" i="1"/>
  <c r="AH163" i="1"/>
  <c r="AI163" i="1"/>
  <c r="AM163" i="1"/>
  <c r="AO163" i="1"/>
  <c r="AZ163" i="1"/>
  <c r="BA163" i="1"/>
  <c r="BB163" i="1"/>
  <c r="BC163" i="1"/>
  <c r="BD163" i="1"/>
  <c r="W164" i="1"/>
  <c r="X164" i="1"/>
  <c r="Z164" i="1"/>
  <c r="AA164" i="1"/>
  <c r="AK164" i="1" s="1"/>
  <c r="AC164" i="1"/>
  <c r="AD164" i="1" s="1"/>
  <c r="AG164" i="1"/>
  <c r="AH164" i="1"/>
  <c r="AI164" i="1"/>
  <c r="W165" i="1"/>
  <c r="X165" i="1" s="1"/>
  <c r="AB165" i="1" s="1"/>
  <c r="AE165" i="1" s="1"/>
  <c r="AR165" i="1" s="1"/>
  <c r="Z165" i="1"/>
  <c r="AA165" i="1"/>
  <c r="AC165" i="1"/>
  <c r="AD165" i="1"/>
  <c r="AK165" i="1" s="1"/>
  <c r="AG165" i="1"/>
  <c r="AH165" i="1"/>
  <c r="AI165" i="1"/>
  <c r="AM165" i="1"/>
  <c r="AO165" i="1"/>
  <c r="W167" i="1"/>
  <c r="X167" i="1" s="1"/>
  <c r="Z167" i="1"/>
  <c r="AA167" i="1"/>
  <c r="AB167" i="1"/>
  <c r="AC167" i="1"/>
  <c r="AD167" i="1"/>
  <c r="AK167" i="1" s="1"/>
  <c r="AG167" i="1"/>
  <c r="AH167" i="1"/>
  <c r="AI167" i="1"/>
  <c r="AM167" i="1"/>
  <c r="AO167" i="1"/>
  <c r="AZ167" i="1"/>
  <c r="BA167" i="1"/>
  <c r="BB167" i="1"/>
  <c r="BC167" i="1"/>
  <c r="BD167" i="1"/>
  <c r="W169" i="1"/>
  <c r="X169" i="1"/>
  <c r="Z169" i="1"/>
  <c r="AA169" i="1"/>
  <c r="AK169" i="1" s="1"/>
  <c r="AB169" i="1"/>
  <c r="AE169" i="1" s="1"/>
  <c r="AC169" i="1"/>
  <c r="AD169" i="1"/>
  <c r="AG169" i="1"/>
  <c r="AH169" i="1"/>
  <c r="AI169" i="1"/>
  <c r="W170" i="1"/>
  <c r="X170" i="1"/>
  <c r="Z170" i="1"/>
  <c r="AA170" i="1" s="1"/>
  <c r="AC170" i="1"/>
  <c r="AD170" i="1"/>
  <c r="AG170" i="1"/>
  <c r="AH170" i="1"/>
  <c r="AI170" i="1"/>
  <c r="AM170" i="1"/>
  <c r="AO170" i="1"/>
  <c r="AZ170" i="1"/>
  <c r="BA170" i="1"/>
  <c r="BB170" i="1"/>
  <c r="BC170" i="1"/>
  <c r="BD170" i="1"/>
  <c r="W171" i="1"/>
  <c r="X171" i="1" s="1"/>
  <c r="Z171" i="1"/>
  <c r="AA171" i="1"/>
  <c r="AK171" i="1" s="1"/>
  <c r="AC171" i="1"/>
  <c r="AD171" i="1" s="1"/>
  <c r="AG171" i="1"/>
  <c r="AH171" i="1"/>
  <c r="AI171" i="1"/>
  <c r="W172" i="1"/>
  <c r="X172" i="1" s="1"/>
  <c r="Z172" i="1"/>
  <c r="AA172" i="1" s="1"/>
  <c r="AC172" i="1"/>
  <c r="AD172" i="1" s="1"/>
  <c r="AG172" i="1"/>
  <c r="AH172" i="1"/>
  <c r="AI172" i="1"/>
  <c r="AM172" i="1"/>
  <c r="AO172" i="1"/>
  <c r="W174" i="1"/>
  <c r="X174" i="1" s="1"/>
  <c r="Z174" i="1"/>
  <c r="AA174" i="1" s="1"/>
  <c r="AC174" i="1"/>
  <c r="AD174" i="1" s="1"/>
  <c r="AG174" i="1"/>
  <c r="AH174" i="1"/>
  <c r="AI174" i="1"/>
  <c r="AM174" i="1"/>
  <c r="AO174" i="1"/>
  <c r="AZ174" i="1"/>
  <c r="BA174" i="1"/>
  <c r="BB174" i="1"/>
  <c r="BC174" i="1"/>
  <c r="BD174" i="1"/>
  <c r="W176" i="1"/>
  <c r="X176" i="1" s="1"/>
  <c r="Z176" i="1"/>
  <c r="AA176" i="1"/>
  <c r="AB176" i="1"/>
  <c r="AC176" i="1"/>
  <c r="AD176" i="1"/>
  <c r="AK176" i="1" s="1"/>
  <c r="AG176" i="1"/>
  <c r="AH176" i="1"/>
  <c r="AI176" i="1"/>
  <c r="W177" i="1"/>
  <c r="X177" i="1"/>
  <c r="Z177" i="1"/>
  <c r="AA177" i="1"/>
  <c r="AC177" i="1"/>
  <c r="AD177" i="1"/>
  <c r="AG177" i="1"/>
  <c r="AH177" i="1"/>
  <c r="AI177" i="1"/>
  <c r="AK177" i="1"/>
  <c r="AM177" i="1"/>
  <c r="AO177" i="1"/>
  <c r="AZ177" i="1"/>
  <c r="BA177" i="1"/>
  <c r="BB177" i="1"/>
  <c r="BC177" i="1"/>
  <c r="BD177" i="1"/>
  <c r="W178" i="1"/>
  <c r="X178" i="1"/>
  <c r="Z178" i="1"/>
  <c r="AA178" i="1" s="1"/>
  <c r="AB178" i="1"/>
  <c r="AC178" i="1"/>
  <c r="AD178" i="1" s="1"/>
  <c r="AG178" i="1"/>
  <c r="AH178" i="1"/>
  <c r="AI178" i="1"/>
  <c r="W179" i="1"/>
  <c r="X179" i="1"/>
  <c r="AB179" i="1" s="1"/>
  <c r="AE179" i="1" s="1"/>
  <c r="AR179" i="1" s="1"/>
  <c r="Z179" i="1"/>
  <c r="AA179" i="1" s="1"/>
  <c r="AC179" i="1"/>
  <c r="AD179" i="1" s="1"/>
  <c r="AG179" i="1"/>
  <c r="AH179" i="1"/>
  <c r="AI179" i="1"/>
  <c r="AM179" i="1"/>
  <c r="AO179" i="1"/>
  <c r="W181" i="1"/>
  <c r="X181" i="1"/>
  <c r="Z181" i="1"/>
  <c r="AA181" i="1" s="1"/>
  <c r="AC181" i="1"/>
  <c r="AD181" i="1" s="1"/>
  <c r="AG181" i="1"/>
  <c r="AH181" i="1"/>
  <c r="AI181" i="1"/>
  <c r="W182" i="1"/>
  <c r="X182" i="1" s="1"/>
  <c r="Z182" i="1"/>
  <c r="AA182" i="1"/>
  <c r="AK182" i="1" s="1"/>
  <c r="AC182" i="1"/>
  <c r="AD182" i="1" s="1"/>
  <c r="AG182" i="1"/>
  <c r="AH182" i="1"/>
  <c r="AI182" i="1"/>
  <c r="AM182" i="1"/>
  <c r="AO182" i="1"/>
  <c r="AZ182" i="1"/>
  <c r="BA182" i="1"/>
  <c r="BB182" i="1"/>
  <c r="BC182" i="1"/>
  <c r="BD182" i="1"/>
  <c r="W183" i="1"/>
  <c r="X183" i="1"/>
  <c r="Z183" i="1"/>
  <c r="AA183" i="1"/>
  <c r="AC183" i="1"/>
  <c r="AD183" i="1" s="1"/>
  <c r="AG183" i="1"/>
  <c r="AH183" i="1"/>
  <c r="AI183" i="1"/>
  <c r="W184" i="1"/>
  <c r="X184" i="1" s="1"/>
  <c r="Z184" i="1"/>
  <c r="AA184" i="1"/>
  <c r="AC184" i="1"/>
  <c r="AD184" i="1"/>
  <c r="AG184" i="1"/>
  <c r="AH184" i="1"/>
  <c r="AI184" i="1"/>
  <c r="AM184" i="1"/>
  <c r="AO184" i="1"/>
  <c r="W186" i="1"/>
  <c r="X186" i="1" s="1"/>
  <c r="AB186" i="1" s="1"/>
  <c r="Z186" i="1"/>
  <c r="AA186" i="1"/>
  <c r="AC186" i="1"/>
  <c r="AD186" i="1"/>
  <c r="AK186" i="1" s="1"/>
  <c r="AG186" i="1"/>
  <c r="AH186" i="1"/>
  <c r="AI186" i="1"/>
  <c r="AM186" i="1"/>
  <c r="AO186" i="1"/>
  <c r="AZ186" i="1"/>
  <c r="BA186" i="1"/>
  <c r="BB186" i="1"/>
  <c r="BC186" i="1"/>
  <c r="BD186" i="1"/>
  <c r="W187" i="1"/>
  <c r="X187" i="1"/>
  <c r="Z187" i="1"/>
  <c r="AA187" i="1"/>
  <c r="AK187" i="1" s="1"/>
  <c r="AL187" i="1" s="1"/>
  <c r="AB187" i="1"/>
  <c r="AE187" i="1" s="1"/>
  <c r="AR187" i="1" s="1"/>
  <c r="AC187" i="1"/>
  <c r="AD187" i="1"/>
  <c r="AG187" i="1"/>
  <c r="AH187" i="1"/>
  <c r="AI187" i="1"/>
  <c r="AM187" i="1"/>
  <c r="AO187" i="1"/>
  <c r="W188" i="1"/>
  <c r="X188" i="1"/>
  <c r="Z188" i="1"/>
  <c r="AA188" i="1"/>
  <c r="AK188" i="1" s="1"/>
  <c r="AC188" i="1"/>
  <c r="AD188" i="1" s="1"/>
  <c r="AG188" i="1"/>
  <c r="AH188" i="1"/>
  <c r="AI188" i="1"/>
  <c r="AM188" i="1"/>
  <c r="AO188" i="1"/>
  <c r="W190" i="1"/>
  <c r="X190" i="1"/>
  <c r="Z190" i="1"/>
  <c r="AA190" i="1"/>
  <c r="AK190" i="1" s="1"/>
  <c r="AC190" i="1"/>
  <c r="AD190" i="1" s="1"/>
  <c r="AG190" i="1"/>
  <c r="AH190" i="1"/>
  <c r="AI190" i="1"/>
  <c r="AM190" i="1"/>
  <c r="AO190" i="1"/>
  <c r="AZ190" i="1"/>
  <c r="BA190" i="1"/>
  <c r="BB190" i="1"/>
  <c r="BC190" i="1"/>
  <c r="BD190" i="1"/>
  <c r="W191" i="1"/>
  <c r="X191" i="1"/>
  <c r="Z191" i="1"/>
  <c r="AA191" i="1"/>
  <c r="AK191" i="1" s="1"/>
  <c r="AC191" i="1"/>
  <c r="AD191" i="1"/>
  <c r="AG191" i="1"/>
  <c r="AH191" i="1"/>
  <c r="AI191" i="1"/>
  <c r="AM191" i="1"/>
  <c r="AO191" i="1"/>
  <c r="W193" i="1"/>
  <c r="X193" i="1" s="1"/>
  <c r="AB193" i="1" s="1"/>
  <c r="Z193" i="1"/>
  <c r="AA193" i="1" s="1"/>
  <c r="AC193" i="1"/>
  <c r="AD193" i="1" s="1"/>
  <c r="AK193" i="1" s="1"/>
  <c r="AE193" i="1"/>
  <c r="AR193" i="1" s="1"/>
  <c r="AS193" i="1" s="1"/>
  <c r="AT193" i="1" s="1"/>
  <c r="AU193" i="1" s="1"/>
  <c r="BF193" i="1" s="1"/>
  <c r="AG193" i="1"/>
  <c r="AH193" i="1"/>
  <c r="AI193" i="1"/>
  <c r="AM193" i="1"/>
  <c r="AO193" i="1"/>
  <c r="AZ193" i="1"/>
  <c r="BA193" i="1"/>
  <c r="BB193" i="1"/>
  <c r="BC193" i="1"/>
  <c r="BD193" i="1"/>
  <c r="W195" i="1"/>
  <c r="X195" i="1"/>
  <c r="Z195" i="1"/>
  <c r="AA195" i="1"/>
  <c r="AK195" i="1" s="1"/>
  <c r="AC195" i="1"/>
  <c r="AD195" i="1"/>
  <c r="AG195" i="1"/>
  <c r="AH195" i="1"/>
  <c r="AI195" i="1"/>
  <c r="W196" i="1"/>
  <c r="X196" i="1" s="1"/>
  <c r="Z196" i="1"/>
  <c r="AA196" i="1"/>
  <c r="AB196" i="1"/>
  <c r="AE196" i="1" s="1"/>
  <c r="AR196" i="1" s="1"/>
  <c r="AC196" i="1"/>
  <c r="AD196" i="1"/>
  <c r="AK196" i="1" s="1"/>
  <c r="AG196" i="1"/>
  <c r="AH196" i="1"/>
  <c r="AI196" i="1"/>
  <c r="AM196" i="1"/>
  <c r="AO196" i="1"/>
  <c r="AZ196" i="1"/>
  <c r="BA196" i="1"/>
  <c r="BB196" i="1"/>
  <c r="BC196" i="1"/>
  <c r="BD196" i="1"/>
  <c r="BE196" i="1"/>
  <c r="W197" i="1"/>
  <c r="X197" i="1"/>
  <c r="Z197" i="1"/>
  <c r="AA197" i="1"/>
  <c r="AB197" i="1"/>
  <c r="AC197" i="1"/>
  <c r="AD197" i="1"/>
  <c r="AK197" i="1" s="1"/>
  <c r="AG197" i="1"/>
  <c r="AH197" i="1"/>
  <c r="AI197" i="1"/>
  <c r="W198" i="1"/>
  <c r="X198" i="1"/>
  <c r="AB198" i="1" s="1"/>
  <c r="AE198" i="1" s="1"/>
  <c r="AR198" i="1" s="1"/>
  <c r="Z198" i="1"/>
  <c r="AA198" i="1" s="1"/>
  <c r="AC198" i="1"/>
  <c r="AD198" i="1" s="1"/>
  <c r="AG198" i="1"/>
  <c r="AH198" i="1"/>
  <c r="AI198" i="1"/>
  <c r="AM198" i="1"/>
  <c r="AO198" i="1"/>
  <c r="W200" i="1"/>
  <c r="X200" i="1" s="1"/>
  <c r="AB200" i="1" s="1"/>
  <c r="AE200" i="1" s="1"/>
  <c r="Z200" i="1"/>
  <c r="AA200" i="1" s="1"/>
  <c r="AC200" i="1"/>
  <c r="AD200" i="1" s="1"/>
  <c r="AG200" i="1"/>
  <c r="AH200" i="1"/>
  <c r="AI200" i="1"/>
  <c r="W201" i="1"/>
  <c r="X201" i="1" s="1"/>
  <c r="Z201" i="1"/>
  <c r="AA201" i="1"/>
  <c r="AK201" i="1" s="1"/>
  <c r="AC201" i="1"/>
  <c r="AD201" i="1" s="1"/>
  <c r="AG201" i="1"/>
  <c r="AH201" i="1"/>
  <c r="AI201" i="1"/>
  <c r="W202" i="1"/>
  <c r="X202" i="1" s="1"/>
  <c r="Z202" i="1"/>
  <c r="AA202" i="1"/>
  <c r="AB202" i="1"/>
  <c r="AC202" i="1"/>
  <c r="AD202" i="1" s="1"/>
  <c r="AK202" i="1" s="1"/>
  <c r="AG202" i="1"/>
  <c r="AH202" i="1"/>
  <c r="AI202" i="1"/>
  <c r="AM202" i="1"/>
  <c r="AO202" i="1"/>
  <c r="AZ202" i="1"/>
  <c r="BA202" i="1"/>
  <c r="BB202" i="1"/>
  <c r="BC202" i="1"/>
  <c r="BD202" i="1"/>
  <c r="W203" i="1"/>
  <c r="X203" i="1"/>
  <c r="Z203" i="1"/>
  <c r="AA203" i="1" s="1"/>
  <c r="AC203" i="1"/>
  <c r="AD203" i="1" s="1"/>
  <c r="AG203" i="1"/>
  <c r="AH203" i="1"/>
  <c r="AI203" i="1"/>
  <c r="AK203" i="1"/>
  <c r="AM203" i="1"/>
  <c r="AO203" i="1"/>
  <c r="W205" i="1"/>
  <c r="X205" i="1" s="1"/>
  <c r="Z205" i="1"/>
  <c r="AA205" i="1"/>
  <c r="AB205" i="1"/>
  <c r="AC205" i="1"/>
  <c r="AD205" i="1" s="1"/>
  <c r="AG205" i="1"/>
  <c r="AH205" i="1"/>
  <c r="AI205" i="1"/>
  <c r="AM205" i="1"/>
  <c r="AO205" i="1"/>
  <c r="AZ205" i="1"/>
  <c r="BA205" i="1"/>
  <c r="BB205" i="1"/>
  <c r="BC205" i="1"/>
  <c r="BD205" i="1"/>
  <c r="W206" i="1"/>
  <c r="X206" i="1" s="1"/>
  <c r="Z206" i="1"/>
  <c r="AA206" i="1"/>
  <c r="AB206" i="1" s="1"/>
  <c r="AC206" i="1"/>
  <c r="AD206" i="1"/>
  <c r="AK206" i="1" s="1"/>
  <c r="AE206" i="1"/>
  <c r="AG206" i="1"/>
  <c r="AH206" i="1"/>
  <c r="AI206" i="1"/>
  <c r="W207" i="1"/>
  <c r="X207" i="1"/>
  <c r="Z207" i="1"/>
  <c r="AA207" i="1" s="1"/>
  <c r="AC207" i="1"/>
  <c r="AD207" i="1" s="1"/>
  <c r="AG207" i="1"/>
  <c r="AH207" i="1"/>
  <c r="AI207" i="1"/>
  <c r="W209" i="1"/>
  <c r="X209" i="1"/>
  <c r="AB209" i="1" s="1"/>
  <c r="AE209" i="1" s="1"/>
  <c r="Z209" i="1"/>
  <c r="AA209" i="1" s="1"/>
  <c r="AK209" i="1" s="1"/>
  <c r="AL209" i="1" s="1"/>
  <c r="AC209" i="1"/>
  <c r="AD209" i="1"/>
  <c r="AG209" i="1"/>
  <c r="AH209" i="1"/>
  <c r="AI209" i="1"/>
  <c r="W211" i="1"/>
  <c r="X211" i="1" s="1"/>
  <c r="AB211" i="1" s="1"/>
  <c r="AE211" i="1" s="1"/>
  <c r="AR211" i="1" s="1"/>
  <c r="Z211" i="1"/>
  <c r="AA211" i="1" s="1"/>
  <c r="AC211" i="1"/>
  <c r="AD211" i="1" s="1"/>
  <c r="AG211" i="1"/>
  <c r="AH211" i="1"/>
  <c r="AI211" i="1"/>
  <c r="AK211" i="1"/>
  <c r="AM211" i="1"/>
  <c r="AO211" i="1"/>
  <c r="AZ211" i="1"/>
  <c r="BA211" i="1"/>
  <c r="BB211" i="1"/>
  <c r="BC211" i="1"/>
  <c r="BD211" i="1"/>
  <c r="W212" i="1"/>
  <c r="X212" i="1"/>
  <c r="Z212" i="1"/>
  <c r="AA212" i="1" s="1"/>
  <c r="AK212" i="1" s="1"/>
  <c r="AC212" i="1"/>
  <c r="AD212" i="1"/>
  <c r="AG212" i="1"/>
  <c r="AH212" i="1"/>
  <c r="AI212" i="1"/>
  <c r="AM212" i="1"/>
  <c r="AO212" i="1"/>
  <c r="W213" i="1"/>
  <c r="X213" i="1"/>
  <c r="AB213" i="1" s="1"/>
  <c r="Z213" i="1"/>
  <c r="AA213" i="1"/>
  <c r="AC213" i="1"/>
  <c r="AD213" i="1" s="1"/>
  <c r="AK213" i="1" s="1"/>
  <c r="AE213" i="1"/>
  <c r="AG213" i="1"/>
  <c r="AH213" i="1"/>
  <c r="AI213" i="1"/>
  <c r="W215" i="1"/>
  <c r="X215" i="1" s="1"/>
  <c r="Z215" i="1"/>
  <c r="AA215" i="1"/>
  <c r="AB215" i="1"/>
  <c r="AC215" i="1"/>
  <c r="AD215" i="1" s="1"/>
  <c r="AG215" i="1"/>
  <c r="AH215" i="1"/>
  <c r="AI215" i="1"/>
  <c r="W216" i="1"/>
  <c r="X216" i="1"/>
  <c r="AB216" i="1" s="1"/>
  <c r="AE216" i="1" s="1"/>
  <c r="Z216" i="1"/>
  <c r="AA216" i="1"/>
  <c r="AC216" i="1"/>
  <c r="AD216" i="1" s="1"/>
  <c r="AG216" i="1"/>
  <c r="AH216" i="1"/>
  <c r="AI216" i="1"/>
  <c r="AK216" i="1"/>
  <c r="W217" i="1"/>
  <c r="X217" i="1" s="1"/>
  <c r="Z217" i="1"/>
  <c r="AA217" i="1" s="1"/>
  <c r="AC217" i="1"/>
  <c r="AD217" i="1"/>
  <c r="AG217" i="1"/>
  <c r="AH217" i="1"/>
  <c r="AI217" i="1"/>
  <c r="AM217" i="1"/>
  <c r="AO217" i="1"/>
  <c r="AZ217" i="1"/>
  <c r="BA217" i="1"/>
  <c r="BB217" i="1"/>
  <c r="BC217" i="1"/>
  <c r="BD217" i="1"/>
  <c r="W218" i="1"/>
  <c r="X218" i="1"/>
  <c r="AB218" i="1" s="1"/>
  <c r="Z218" i="1"/>
  <c r="AA218" i="1" s="1"/>
  <c r="AC218" i="1"/>
  <c r="AD218" i="1" s="1"/>
  <c r="AG218" i="1"/>
  <c r="AH218" i="1"/>
  <c r="AI218" i="1"/>
  <c r="W219" i="1"/>
  <c r="X219" i="1"/>
  <c r="Z219" i="1"/>
  <c r="AA219" i="1" s="1"/>
  <c r="AK219" i="1" s="1"/>
  <c r="AC219" i="1"/>
  <c r="AD219" i="1" s="1"/>
  <c r="AG219" i="1"/>
  <c r="AH219" i="1"/>
  <c r="AI219" i="1"/>
  <c r="W220" i="1"/>
  <c r="X220" i="1" s="1"/>
  <c r="Z220" i="1"/>
  <c r="AA220" i="1" s="1"/>
  <c r="AC220" i="1"/>
  <c r="AD220" i="1"/>
  <c r="AG220" i="1"/>
  <c r="AH220" i="1"/>
  <c r="AI220" i="1"/>
  <c r="AM220" i="1"/>
  <c r="AO220" i="1"/>
  <c r="W222" i="1"/>
  <c r="X222" i="1"/>
  <c r="Z222" i="1"/>
  <c r="AA222" i="1" s="1"/>
  <c r="AC222" i="1"/>
  <c r="AD222" i="1"/>
  <c r="AG222" i="1"/>
  <c r="AH222" i="1"/>
  <c r="AI222" i="1"/>
  <c r="AM222" i="1"/>
  <c r="AO222" i="1"/>
  <c r="AZ222" i="1"/>
  <c r="BA222" i="1"/>
  <c r="BB222" i="1"/>
  <c r="BC222" i="1"/>
  <c r="BD222" i="1"/>
  <c r="W224" i="1"/>
  <c r="X224" i="1"/>
  <c r="Z224" i="1"/>
  <c r="AA224" i="1" s="1"/>
  <c r="AK224" i="1" s="1"/>
  <c r="AC224" i="1"/>
  <c r="AD224" i="1"/>
  <c r="AG224" i="1"/>
  <c r="AH224" i="1"/>
  <c r="AI224" i="1"/>
  <c r="W225" i="1"/>
  <c r="X225" i="1"/>
  <c r="AB225" i="1" s="1"/>
  <c r="AE225" i="1" s="1"/>
  <c r="Z225" i="1"/>
  <c r="AA225" i="1" s="1"/>
  <c r="AC225" i="1"/>
  <c r="AD225" i="1"/>
  <c r="AG225" i="1"/>
  <c r="AH225" i="1"/>
  <c r="AI225" i="1"/>
  <c r="W226" i="1"/>
  <c r="X226" i="1"/>
  <c r="Z226" i="1"/>
  <c r="AA226" i="1" s="1"/>
  <c r="AK226" i="1" s="1"/>
  <c r="AC226" i="1"/>
  <c r="AD226" i="1" s="1"/>
  <c r="AG226" i="1"/>
  <c r="AH226" i="1"/>
  <c r="AI226" i="1"/>
  <c r="AM226" i="1"/>
  <c r="AO226" i="1"/>
  <c r="AZ226" i="1"/>
  <c r="BA226" i="1"/>
  <c r="BB226" i="1"/>
  <c r="BC226" i="1"/>
  <c r="BD226" i="1"/>
  <c r="W228" i="1"/>
  <c r="X228" i="1" s="1"/>
  <c r="AB228" i="1" s="1"/>
  <c r="AE228" i="1" s="1"/>
  <c r="Z228" i="1"/>
  <c r="AA228" i="1"/>
  <c r="AC228" i="1"/>
  <c r="AD228" i="1" s="1"/>
  <c r="AG228" i="1"/>
  <c r="AH228" i="1"/>
  <c r="AI228" i="1"/>
  <c r="AK228" i="1"/>
  <c r="W229" i="1"/>
  <c r="X229" i="1" s="1"/>
  <c r="Z229" i="1"/>
  <c r="AA229" i="1"/>
  <c r="AC229" i="1"/>
  <c r="AD229" i="1"/>
  <c r="AG229" i="1"/>
  <c r="AH229" i="1"/>
  <c r="AI229" i="1"/>
  <c r="AM229" i="1"/>
  <c r="AO229" i="1"/>
  <c r="AZ229" i="1"/>
  <c r="BA229" i="1"/>
  <c r="BB229" i="1"/>
  <c r="BC229" i="1"/>
  <c r="BD229" i="1"/>
  <c r="X231" i="1"/>
  <c r="AB231" i="1" s="1"/>
  <c r="AE231" i="1" s="1"/>
  <c r="AR231" i="1" s="1"/>
  <c r="AS231" i="1" s="1"/>
  <c r="AT231" i="1" s="1"/>
  <c r="AU231" i="1" s="1"/>
  <c r="BF231" i="1" s="1"/>
  <c r="Z231" i="1"/>
  <c r="AA231" i="1" s="1"/>
  <c r="AC231" i="1"/>
  <c r="AD231" i="1"/>
  <c r="AG231" i="1"/>
  <c r="AH231" i="1"/>
  <c r="AI231" i="1"/>
  <c r="AM231" i="1"/>
  <c r="AO231" i="1"/>
  <c r="AZ231" i="1"/>
  <c r="BA231" i="1"/>
  <c r="BB231" i="1"/>
  <c r="BC231" i="1"/>
  <c r="BD231" i="1"/>
  <c r="W233" i="1"/>
  <c r="X233" i="1" s="1"/>
  <c r="Z233" i="1"/>
  <c r="AA233" i="1"/>
  <c r="AC233" i="1"/>
  <c r="AD233" i="1"/>
  <c r="AG233" i="1"/>
  <c r="AH233" i="1"/>
  <c r="AI233" i="1"/>
  <c r="AK233" i="1"/>
  <c r="W234" i="1"/>
  <c r="X234" i="1" s="1"/>
  <c r="AB234" i="1" s="1"/>
  <c r="AE234" i="1" s="1"/>
  <c r="AR234" i="1" s="1"/>
  <c r="AS234" i="1" s="1"/>
  <c r="AT234" i="1" s="1"/>
  <c r="Z234" i="1"/>
  <c r="AA234" i="1"/>
  <c r="AK234" i="1" s="1"/>
  <c r="AC234" i="1"/>
  <c r="AD234" i="1"/>
  <c r="AG234" i="1"/>
  <c r="AH234" i="1"/>
  <c r="AI234" i="1"/>
  <c r="AM234" i="1"/>
  <c r="AO234" i="1"/>
  <c r="AU234" i="1"/>
  <c r="BF234" i="1" s="1"/>
  <c r="AZ234" i="1"/>
  <c r="BA234" i="1"/>
  <c r="BB234" i="1"/>
  <c r="BC234" i="1"/>
  <c r="BD234" i="1"/>
  <c r="W236" i="1"/>
  <c r="X236" i="1"/>
  <c r="AB236" i="1" s="1"/>
  <c r="Z236" i="1"/>
  <c r="AA236" i="1"/>
  <c r="AC236" i="1"/>
  <c r="AD236" i="1" s="1"/>
  <c r="AK236" i="1" s="1"/>
  <c r="AG236" i="1"/>
  <c r="AH236" i="1"/>
  <c r="AI236" i="1"/>
  <c r="AM236" i="1"/>
  <c r="AO236" i="1"/>
  <c r="AZ236" i="1"/>
  <c r="BA236" i="1"/>
  <c r="BB236" i="1"/>
  <c r="BC236" i="1"/>
  <c r="BD236" i="1"/>
  <c r="W237" i="1"/>
  <c r="X237" i="1"/>
  <c r="Z237" i="1"/>
  <c r="AA237" i="1"/>
  <c r="AK237" i="1" s="1"/>
  <c r="AL237" i="1" s="1"/>
  <c r="AB237" i="1"/>
  <c r="AE237" i="1" s="1"/>
  <c r="AR237" i="1" s="1"/>
  <c r="AC237" i="1"/>
  <c r="AD237" i="1" s="1"/>
  <c r="AG237" i="1"/>
  <c r="AH237" i="1"/>
  <c r="AI237" i="1"/>
  <c r="AM237" i="1"/>
  <c r="AO237" i="1"/>
  <c r="W238" i="1"/>
  <c r="X238" i="1"/>
  <c r="Z238" i="1"/>
  <c r="AA238" i="1"/>
  <c r="AK238" i="1" s="1"/>
  <c r="AL238" i="1" s="1"/>
  <c r="AC238" i="1"/>
  <c r="AD238" i="1" s="1"/>
  <c r="AG238" i="1"/>
  <c r="AH238" i="1"/>
  <c r="AI238" i="1"/>
  <c r="AM238" i="1"/>
  <c r="AO238" i="1"/>
  <c r="W240" i="1"/>
  <c r="X240" i="1" s="1"/>
  <c r="Z240" i="1"/>
  <c r="AA240" i="1"/>
  <c r="AB240" i="1"/>
  <c r="AC240" i="1"/>
  <c r="AD240" i="1" s="1"/>
  <c r="AG240" i="1"/>
  <c r="AH240" i="1"/>
  <c r="AI240" i="1"/>
  <c r="AM240" i="1"/>
  <c r="AO240" i="1"/>
  <c r="AZ240" i="1"/>
  <c r="BA240" i="1"/>
  <c r="BB240" i="1"/>
  <c r="BC240" i="1"/>
  <c r="BD240" i="1"/>
  <c r="W241" i="1"/>
  <c r="X241" i="1"/>
  <c r="Z241" i="1"/>
  <c r="AA241" i="1"/>
  <c r="AC241" i="1"/>
  <c r="AD241" i="1" s="1"/>
  <c r="AG241" i="1"/>
  <c r="AH241" i="1"/>
  <c r="AI241" i="1"/>
  <c r="AM241" i="1"/>
  <c r="AO241" i="1"/>
  <c r="W242" i="1"/>
  <c r="X242" i="1" s="1"/>
  <c r="AB242" i="1" s="1"/>
  <c r="Z242" i="1"/>
  <c r="AA242" i="1" s="1"/>
  <c r="AC242" i="1"/>
  <c r="AD242" i="1"/>
  <c r="AG242" i="1"/>
  <c r="AH242" i="1"/>
  <c r="AI242" i="1"/>
  <c r="AM242" i="1"/>
  <c r="AO242" i="1"/>
  <c r="W243" i="1"/>
  <c r="X243" i="1"/>
  <c r="Z243" i="1"/>
  <c r="AA243" i="1" s="1"/>
  <c r="AB243" i="1" s="1"/>
  <c r="AC243" i="1"/>
  <c r="AD243" i="1"/>
  <c r="AE243" i="1"/>
  <c r="AR243" i="1" s="1"/>
  <c r="AG243" i="1"/>
  <c r="AH243" i="1"/>
  <c r="AI243" i="1"/>
  <c r="AM243" i="1"/>
  <c r="AO243" i="1"/>
  <c r="W244" i="1"/>
  <c r="X244" i="1"/>
  <c r="AB244" i="1" s="1"/>
  <c r="AE244" i="1" s="1"/>
  <c r="AR244" i="1" s="1"/>
  <c r="Z244" i="1"/>
  <c r="AA244" i="1" s="1"/>
  <c r="AC244" i="1"/>
  <c r="AD244" i="1" s="1"/>
  <c r="AG244" i="1"/>
  <c r="AH244" i="1"/>
  <c r="AI244" i="1"/>
  <c r="AM244" i="1"/>
  <c r="AO244" i="1"/>
  <c r="W245" i="1"/>
  <c r="X245" i="1"/>
  <c r="Z245" i="1"/>
  <c r="AA245" i="1" s="1"/>
  <c r="AK245" i="1" s="1"/>
  <c r="AB245" i="1"/>
  <c r="AE245" i="1" s="1"/>
  <c r="AR245" i="1" s="1"/>
  <c r="AC245" i="1"/>
  <c r="AD245" i="1"/>
  <c r="AG245" i="1"/>
  <c r="AH245" i="1"/>
  <c r="AI245" i="1"/>
  <c r="AM245" i="1"/>
  <c r="AO245" i="1"/>
  <c r="W246" i="1"/>
  <c r="X246" i="1" s="1"/>
  <c r="AB246" i="1" s="1"/>
  <c r="AE246" i="1" s="1"/>
  <c r="Z246" i="1"/>
  <c r="AA246" i="1" s="1"/>
  <c r="AC246" i="1"/>
  <c r="AD246" i="1"/>
  <c r="AG246" i="1"/>
  <c r="AH246" i="1"/>
  <c r="AI246" i="1"/>
  <c r="AM246" i="1"/>
  <c r="AO246" i="1"/>
  <c r="AR246" i="1"/>
  <c r="W247" i="1"/>
  <c r="X247" i="1"/>
  <c r="Z247" i="1"/>
  <c r="AA247" i="1" s="1"/>
  <c r="AB247" i="1" s="1"/>
  <c r="AC247" i="1"/>
  <c r="AD247" i="1"/>
  <c r="AE247" i="1"/>
  <c r="AR247" i="1" s="1"/>
  <c r="AG247" i="1"/>
  <c r="AH247" i="1"/>
  <c r="AI247" i="1"/>
  <c r="AM247" i="1"/>
  <c r="AO247" i="1"/>
  <c r="W248" i="1"/>
  <c r="X248" i="1"/>
  <c r="AB248" i="1" s="1"/>
  <c r="Z248" i="1"/>
  <c r="AA248" i="1" s="1"/>
  <c r="AC248" i="1"/>
  <c r="AD248" i="1" s="1"/>
  <c r="AG248" i="1"/>
  <c r="AH248" i="1"/>
  <c r="AI248" i="1"/>
  <c r="AM248" i="1"/>
  <c r="AO248" i="1"/>
  <c r="W250" i="1"/>
  <c r="X250" i="1"/>
  <c r="Z250" i="1"/>
  <c r="AA250" i="1" s="1"/>
  <c r="AK250" i="1" s="1"/>
  <c r="AL250" i="1" s="1"/>
  <c r="AC250" i="1"/>
  <c r="AD250" i="1"/>
  <c r="AG250" i="1"/>
  <c r="AH250" i="1"/>
  <c r="AI250" i="1"/>
  <c r="W251" i="1"/>
  <c r="X251" i="1" s="1"/>
  <c r="AB251" i="1" s="1"/>
  <c r="AE251" i="1" s="1"/>
  <c r="AR251" i="1" s="1"/>
  <c r="AS251" i="1" s="1"/>
  <c r="AT251" i="1" s="1"/>
  <c r="AU251" i="1" s="1"/>
  <c r="BF251" i="1" s="1"/>
  <c r="Z251" i="1"/>
  <c r="AA251" i="1"/>
  <c r="AK251" i="1" s="1"/>
  <c r="AC251" i="1"/>
  <c r="AD251" i="1" s="1"/>
  <c r="AG251" i="1"/>
  <c r="AH251" i="1"/>
  <c r="AI251" i="1"/>
  <c r="AM251" i="1"/>
  <c r="AO251" i="1"/>
  <c r="AZ251" i="1"/>
  <c r="BA251" i="1"/>
  <c r="BB251" i="1"/>
  <c r="BC251" i="1"/>
  <c r="BD251" i="1"/>
  <c r="BE251" i="1"/>
  <c r="W253" i="1"/>
  <c r="X253" i="1"/>
  <c r="Z253" i="1"/>
  <c r="AA253" i="1" s="1"/>
  <c r="AC253" i="1"/>
  <c r="AD253" i="1"/>
  <c r="AG253" i="1"/>
  <c r="AH253" i="1"/>
  <c r="AI253" i="1"/>
  <c r="W254" i="1"/>
  <c r="X254" i="1"/>
  <c r="Z254" i="1"/>
  <c r="AA254" i="1"/>
  <c r="AK254" i="1" s="1"/>
  <c r="BE254" i="1" s="1"/>
  <c r="AB254" i="1"/>
  <c r="AE254" i="1" s="1"/>
  <c r="AR254" i="1" s="1"/>
  <c r="AC254" i="1"/>
  <c r="AD254" i="1"/>
  <c r="AG254" i="1"/>
  <c r="AH254" i="1"/>
  <c r="AI254" i="1"/>
  <c r="AM254" i="1"/>
  <c r="AO254" i="1"/>
  <c r="AZ254" i="1"/>
  <c r="BA254" i="1"/>
  <c r="BB254" i="1"/>
  <c r="BC254" i="1"/>
  <c r="BD254" i="1"/>
  <c r="W255" i="1"/>
  <c r="X255" i="1"/>
  <c r="AB255" i="1" s="1"/>
  <c r="AE255" i="1" s="1"/>
  <c r="Z255" i="1"/>
  <c r="AA255" i="1"/>
  <c r="AC255" i="1"/>
  <c r="AD255" i="1"/>
  <c r="AG255" i="1"/>
  <c r="AH255" i="1"/>
  <c r="AI255" i="1"/>
  <c r="AK255" i="1"/>
  <c r="W256" i="1"/>
  <c r="X256" i="1"/>
  <c r="Z256" i="1"/>
  <c r="AA256" i="1"/>
  <c r="AB256" i="1"/>
  <c r="AC256" i="1"/>
  <c r="AD256" i="1"/>
  <c r="AK256" i="1" s="1"/>
  <c r="AG256" i="1"/>
  <c r="AH256" i="1"/>
  <c r="AI256" i="1"/>
  <c r="AM256" i="1"/>
  <c r="AO256" i="1"/>
  <c r="W258" i="1"/>
  <c r="X258" i="1"/>
  <c r="Z258" i="1"/>
  <c r="AA258" i="1"/>
  <c r="AB258" i="1"/>
  <c r="AC258" i="1"/>
  <c r="AD258" i="1" s="1"/>
  <c r="AK258" i="1" s="1"/>
  <c r="BE258" i="1" s="1"/>
  <c r="AG258" i="1"/>
  <c r="AH258" i="1"/>
  <c r="AI258" i="1"/>
  <c r="AM258" i="1"/>
  <c r="AO258" i="1"/>
  <c r="AZ258" i="1"/>
  <c r="BA258" i="1"/>
  <c r="BB258" i="1"/>
  <c r="BC258" i="1"/>
  <c r="BD258" i="1"/>
  <c r="W260" i="1"/>
  <c r="X260" i="1"/>
  <c r="Z260" i="1"/>
  <c r="AA260" i="1" s="1"/>
  <c r="AC260" i="1"/>
  <c r="AD260" i="1"/>
  <c r="AG260" i="1"/>
  <c r="AH260" i="1"/>
  <c r="AI260" i="1"/>
  <c r="W261" i="1"/>
  <c r="X261" i="1"/>
  <c r="Z261" i="1"/>
  <c r="AA261" i="1" s="1"/>
  <c r="AC261" i="1"/>
  <c r="AD261" i="1"/>
  <c r="AG261" i="1"/>
  <c r="AH261" i="1"/>
  <c r="AI261" i="1"/>
  <c r="W262" i="1"/>
  <c r="X262" i="1"/>
  <c r="Z262" i="1"/>
  <c r="AA262" i="1" s="1"/>
  <c r="AC262" i="1"/>
  <c r="AD262" i="1" s="1"/>
  <c r="AG262" i="1"/>
  <c r="AH262" i="1"/>
  <c r="AI262" i="1"/>
  <c r="W264" i="1"/>
  <c r="X264" i="1" s="1"/>
  <c r="Z264" i="1"/>
  <c r="AA264" i="1"/>
  <c r="AB264" i="1"/>
  <c r="AC264" i="1"/>
  <c r="AD264" i="1" s="1"/>
  <c r="AG264" i="1"/>
  <c r="AH264" i="1"/>
  <c r="AI264" i="1"/>
  <c r="AM264" i="1"/>
  <c r="AO264" i="1"/>
  <c r="AZ264" i="1"/>
  <c r="BA264" i="1"/>
  <c r="BB264" i="1"/>
  <c r="BC264" i="1"/>
  <c r="BD264" i="1"/>
  <c r="W265" i="1"/>
  <c r="X265" i="1"/>
  <c r="Z265" i="1"/>
  <c r="AA265" i="1"/>
  <c r="AK265" i="1" s="1"/>
  <c r="AC265" i="1"/>
  <c r="AD265" i="1"/>
  <c r="AG265" i="1"/>
  <c r="AH265" i="1"/>
  <c r="AI265" i="1"/>
  <c r="AM265" i="1"/>
  <c r="AO265" i="1"/>
  <c r="W266" i="1"/>
  <c r="X266" i="1"/>
  <c r="Z266" i="1"/>
  <c r="AA266" i="1" s="1"/>
  <c r="AK266" i="1" s="1"/>
  <c r="AC266" i="1"/>
  <c r="AD266" i="1"/>
  <c r="AG266" i="1"/>
  <c r="AH266" i="1"/>
  <c r="AI266" i="1"/>
  <c r="AM266" i="1"/>
  <c r="AO266" i="1"/>
  <c r="W267" i="1"/>
  <c r="X267" i="1"/>
  <c r="Z267" i="1"/>
  <c r="AA267" i="1" s="1"/>
  <c r="AK267" i="1" s="1"/>
  <c r="AC267" i="1"/>
  <c r="AD267" i="1" s="1"/>
  <c r="AG267" i="1"/>
  <c r="AH267" i="1"/>
  <c r="AI267" i="1"/>
  <c r="AM267" i="1"/>
  <c r="AO267" i="1"/>
  <c r="W268" i="1"/>
  <c r="X268" i="1"/>
  <c r="AB268" i="1" s="1"/>
  <c r="AE268" i="1" s="1"/>
  <c r="AR268" i="1" s="1"/>
  <c r="Z268" i="1"/>
  <c r="AA268" i="1" s="1"/>
  <c r="AK268" i="1" s="1"/>
  <c r="AC268" i="1"/>
  <c r="AD268" i="1" s="1"/>
  <c r="AG268" i="1"/>
  <c r="AH268" i="1"/>
  <c r="AI268" i="1"/>
  <c r="AM268" i="1"/>
  <c r="AO268" i="1"/>
  <c r="AS268" i="1"/>
  <c r="W269" i="1"/>
  <c r="X269" i="1" s="1"/>
  <c r="AB269" i="1" s="1"/>
  <c r="AE269" i="1" s="1"/>
  <c r="AR269" i="1" s="1"/>
  <c r="Z269" i="1"/>
  <c r="AA269" i="1"/>
  <c r="AC269" i="1"/>
  <c r="AD269" i="1"/>
  <c r="AK269" i="1" s="1"/>
  <c r="AG269" i="1"/>
  <c r="AH269" i="1"/>
  <c r="AI269" i="1"/>
  <c r="AM269" i="1"/>
  <c r="AO269" i="1"/>
  <c r="W270" i="1"/>
  <c r="X270" i="1"/>
  <c r="AB270" i="1" s="1"/>
  <c r="AE270" i="1" s="1"/>
  <c r="AR270" i="1" s="1"/>
  <c r="Z270" i="1"/>
  <c r="AA270" i="1"/>
  <c r="AC270" i="1"/>
  <c r="AD270" i="1"/>
  <c r="AK270" i="1" s="1"/>
  <c r="AG270" i="1"/>
  <c r="AH270" i="1"/>
  <c r="AI270" i="1"/>
  <c r="AM270" i="1"/>
  <c r="AO270" i="1"/>
  <c r="W272" i="1"/>
  <c r="X272" i="1" s="1"/>
  <c r="AB272" i="1" s="1"/>
  <c r="AE272" i="1" s="1"/>
  <c r="AR272" i="1" s="1"/>
  <c r="AS272" i="1" s="1"/>
  <c r="AT272" i="1" s="1"/>
  <c r="AU272" i="1" s="1"/>
  <c r="BF272" i="1" s="1"/>
  <c r="Z272" i="1"/>
  <c r="AA272" i="1"/>
  <c r="AC272" i="1"/>
  <c r="AD272" i="1"/>
  <c r="AK272" i="1" s="1"/>
  <c r="AG272" i="1"/>
  <c r="AH272" i="1"/>
  <c r="AI272" i="1"/>
  <c r="AM272" i="1"/>
  <c r="AO272" i="1"/>
  <c r="AZ272" i="1"/>
  <c r="BA272" i="1"/>
  <c r="BB272" i="1"/>
  <c r="BC272" i="1"/>
  <c r="BD272" i="1"/>
  <c r="W274" i="1"/>
  <c r="X274" i="1"/>
  <c r="Z274" i="1"/>
  <c r="AA274" i="1" s="1"/>
  <c r="AC274" i="1"/>
  <c r="AD274" i="1" s="1"/>
  <c r="AG274" i="1"/>
  <c r="AH274" i="1"/>
  <c r="AI274" i="1"/>
  <c r="AM274" i="1"/>
  <c r="AO274" i="1"/>
  <c r="AZ274" i="1"/>
  <c r="BA274" i="1"/>
  <c r="BB274" i="1"/>
  <c r="BC274" i="1"/>
  <c r="BD274" i="1"/>
  <c r="W275" i="1"/>
  <c r="X275" i="1" s="1"/>
  <c r="Z275" i="1"/>
  <c r="AA275" i="1"/>
  <c r="AK275" i="1" s="1"/>
  <c r="AC275" i="1"/>
  <c r="AD275" i="1" s="1"/>
  <c r="AG275" i="1"/>
  <c r="AH275" i="1"/>
  <c r="AI275" i="1"/>
  <c r="AM275" i="1"/>
  <c r="AO275" i="1"/>
  <c r="W277" i="1"/>
  <c r="X277" i="1" s="1"/>
  <c r="Z277" i="1"/>
  <c r="AA277" i="1"/>
  <c r="AK277" i="1" s="1"/>
  <c r="AL277" i="1" s="1"/>
  <c r="AB277" i="1"/>
  <c r="AE277" i="1" s="1"/>
  <c r="AR277" i="1" s="1"/>
  <c r="AS277" i="1" s="1"/>
  <c r="AT277" i="1" s="1"/>
  <c r="AU277" i="1" s="1"/>
  <c r="BF277" i="1" s="1"/>
  <c r="AC277" i="1"/>
  <c r="AD277" i="1" s="1"/>
  <c r="AG277" i="1"/>
  <c r="AH277" i="1"/>
  <c r="AI277" i="1"/>
  <c r="AM277" i="1"/>
  <c r="AO277" i="1"/>
  <c r="AZ277" i="1"/>
  <c r="BA277" i="1"/>
  <c r="BB277" i="1"/>
  <c r="BC277" i="1"/>
  <c r="BD277" i="1"/>
  <c r="BE277" i="1"/>
  <c r="W279" i="1"/>
  <c r="X279" i="1"/>
  <c r="Z279" i="1"/>
  <c r="AA279" i="1" s="1"/>
  <c r="AK279" i="1" s="1"/>
  <c r="AC279" i="1"/>
  <c r="AD279" i="1"/>
  <c r="AG279" i="1"/>
  <c r="AH279" i="1"/>
  <c r="AI279" i="1"/>
  <c r="W280" i="1"/>
  <c r="X280" i="1"/>
  <c r="Z280" i="1"/>
  <c r="AA280" i="1"/>
  <c r="AB280" i="1"/>
  <c r="AC280" i="1"/>
  <c r="AD280" i="1" s="1"/>
  <c r="AG280" i="1"/>
  <c r="AH280" i="1"/>
  <c r="AI280" i="1"/>
  <c r="AM280" i="1"/>
  <c r="AO280" i="1"/>
  <c r="AZ280" i="1"/>
  <c r="BA280" i="1"/>
  <c r="BB280" i="1"/>
  <c r="BC280" i="1"/>
  <c r="BD280" i="1"/>
  <c r="W282" i="1"/>
  <c r="X282" i="1"/>
  <c r="Z282" i="1"/>
  <c r="AA282" i="1" s="1"/>
  <c r="AC282" i="1"/>
  <c r="AD282" i="1"/>
  <c r="AG282" i="1"/>
  <c r="AH282" i="1"/>
  <c r="AI282" i="1"/>
  <c r="AM282" i="1"/>
  <c r="AO282" i="1"/>
  <c r="AZ282" i="1"/>
  <c r="BA282" i="1"/>
  <c r="BB282" i="1"/>
  <c r="BC282" i="1"/>
  <c r="BD282" i="1"/>
  <c r="W284" i="1"/>
  <c r="X284" i="1" s="1"/>
  <c r="AB284" i="1" s="1"/>
  <c r="AE284" i="1" s="1"/>
  <c r="Z284" i="1"/>
  <c r="AA284" i="1" s="1"/>
  <c r="AK284" i="1" s="1"/>
  <c r="AC284" i="1"/>
  <c r="AD284" i="1" s="1"/>
  <c r="AG284" i="1"/>
  <c r="AH284" i="1"/>
  <c r="AI284" i="1"/>
  <c r="W285" i="1"/>
  <c r="X285" i="1" s="1"/>
  <c r="AB285" i="1" s="1"/>
  <c r="AE285" i="1" s="1"/>
  <c r="Z285" i="1"/>
  <c r="AA285" i="1"/>
  <c r="AC285" i="1"/>
  <c r="AD285" i="1" s="1"/>
  <c r="AG285" i="1"/>
  <c r="AH285" i="1"/>
  <c r="AI285" i="1"/>
  <c r="AK285" i="1"/>
  <c r="AL285" i="1" s="1"/>
  <c r="W287" i="1"/>
  <c r="X287" i="1" s="1"/>
  <c r="AB287" i="1" s="1"/>
  <c r="Z287" i="1"/>
  <c r="AA287" i="1"/>
  <c r="AC287" i="1"/>
  <c r="AD287" i="1"/>
  <c r="AK287" i="1" s="1"/>
  <c r="AE287" i="1"/>
  <c r="AG287" i="1"/>
  <c r="AH287" i="1"/>
  <c r="AI287" i="1"/>
  <c r="W288" i="1"/>
  <c r="X288" i="1"/>
  <c r="Z288" i="1"/>
  <c r="AA288" i="1"/>
  <c r="AK288" i="1" s="1"/>
  <c r="AC288" i="1"/>
  <c r="AD288" i="1"/>
  <c r="AG288" i="1"/>
  <c r="AH288" i="1"/>
  <c r="AI288" i="1"/>
  <c r="AM288" i="1"/>
  <c r="AO288" i="1"/>
  <c r="AZ288" i="1"/>
  <c r="BA288" i="1"/>
  <c r="BB288" i="1"/>
  <c r="BC288" i="1"/>
  <c r="BD288" i="1"/>
  <c r="W289" i="1"/>
  <c r="X289" i="1" s="1"/>
  <c r="AB289" i="1" s="1"/>
  <c r="AE289" i="1" s="1"/>
  <c r="Z289" i="1"/>
  <c r="AA289" i="1"/>
  <c r="AC289" i="1"/>
  <c r="AD289" i="1"/>
  <c r="AK289" i="1" s="1"/>
  <c r="AG289" i="1"/>
  <c r="AH289" i="1"/>
  <c r="AI289" i="1"/>
  <c r="W290" i="1"/>
  <c r="X290" i="1"/>
  <c r="Z290" i="1"/>
  <c r="AA290" i="1" s="1"/>
  <c r="AK290" i="1" s="1"/>
  <c r="AC290" i="1"/>
  <c r="AD290" i="1"/>
  <c r="AG290" i="1"/>
  <c r="AH290" i="1"/>
  <c r="AI290" i="1"/>
  <c r="W291" i="1"/>
  <c r="X291" i="1"/>
  <c r="Z291" i="1"/>
  <c r="AA291" i="1" s="1"/>
  <c r="AB291" i="1"/>
  <c r="AE291" i="1" s="1"/>
  <c r="AC291" i="1"/>
  <c r="AD291" i="1"/>
  <c r="AG291" i="1"/>
  <c r="AH291" i="1"/>
  <c r="AI291" i="1"/>
  <c r="W292" i="1"/>
  <c r="X292" i="1"/>
  <c r="Z292" i="1"/>
  <c r="AA292" i="1" s="1"/>
  <c r="AK292" i="1" s="1"/>
  <c r="AC292" i="1"/>
  <c r="AD292" i="1" s="1"/>
  <c r="AG292" i="1"/>
  <c r="AH292" i="1"/>
  <c r="AI292" i="1"/>
  <c r="AM292" i="1"/>
  <c r="AO292" i="1"/>
  <c r="W294" i="1"/>
  <c r="X294" i="1" s="1"/>
  <c r="AB294" i="1" s="1"/>
  <c r="Z294" i="1"/>
  <c r="AA294" i="1"/>
  <c r="AC294" i="1"/>
  <c r="AD294" i="1"/>
  <c r="AE294" i="1" s="1"/>
  <c r="AG294" i="1"/>
  <c r="AH294" i="1"/>
  <c r="AI294" i="1"/>
  <c r="W295" i="1"/>
  <c r="X295" i="1"/>
  <c r="Z295" i="1"/>
  <c r="AA295" i="1"/>
  <c r="AK295" i="1" s="1"/>
  <c r="AC295" i="1"/>
  <c r="AD295" i="1"/>
  <c r="AG295" i="1"/>
  <c r="AH295" i="1"/>
  <c r="AI295" i="1"/>
  <c r="W296" i="1"/>
  <c r="X296" i="1"/>
  <c r="AB296" i="1" s="1"/>
  <c r="AE296" i="1" s="1"/>
  <c r="Z296" i="1"/>
  <c r="AA296" i="1"/>
  <c r="AK296" i="1" s="1"/>
  <c r="AC296" i="1"/>
  <c r="AD296" i="1"/>
  <c r="AG296" i="1"/>
  <c r="AH296" i="1"/>
  <c r="AI296" i="1"/>
  <c r="W297" i="1"/>
  <c r="X297" i="1" s="1"/>
  <c r="Z297" i="1"/>
  <c r="AA297" i="1"/>
  <c r="AB297" i="1"/>
  <c r="AC297" i="1"/>
  <c r="AD297" i="1" s="1"/>
  <c r="AK297" i="1" s="1"/>
  <c r="AG297" i="1"/>
  <c r="AH297" i="1"/>
  <c r="AI297" i="1"/>
  <c r="AM297" i="1"/>
  <c r="AO297" i="1"/>
  <c r="AZ297" i="1"/>
  <c r="BA297" i="1"/>
  <c r="BB297" i="1"/>
  <c r="BC297" i="1"/>
  <c r="BD297" i="1"/>
  <c r="W299" i="1"/>
  <c r="X299" i="1"/>
  <c r="Z299" i="1"/>
  <c r="AA299" i="1"/>
  <c r="AB299" i="1"/>
  <c r="AC299" i="1"/>
  <c r="AD299" i="1" s="1"/>
  <c r="AK299" i="1" s="1"/>
  <c r="AG299" i="1"/>
  <c r="AH299" i="1"/>
  <c r="AI299" i="1"/>
  <c r="W300" i="1"/>
  <c r="X300" i="1" s="1"/>
  <c r="AB300" i="1" s="1"/>
  <c r="Z300" i="1"/>
  <c r="AA300" i="1" s="1"/>
  <c r="AC300" i="1"/>
  <c r="AD300" i="1" s="1"/>
  <c r="AG300" i="1"/>
  <c r="AH300" i="1"/>
  <c r="AI300" i="1"/>
  <c r="AM300" i="1"/>
  <c r="AO300" i="1"/>
  <c r="AZ300" i="1"/>
  <c r="BA300" i="1"/>
  <c r="BB300" i="1"/>
  <c r="BC300" i="1"/>
  <c r="BD300" i="1"/>
  <c r="W301" i="1"/>
  <c r="X301" i="1" s="1"/>
  <c r="Z301" i="1"/>
  <c r="AA301" i="1"/>
  <c r="AC301" i="1"/>
  <c r="AD301" i="1" s="1"/>
  <c r="AG301" i="1"/>
  <c r="AH301" i="1"/>
  <c r="AI301" i="1"/>
  <c r="AK301" i="1"/>
  <c r="W302" i="1"/>
  <c r="X302" i="1" s="1"/>
  <c r="AB302" i="1" s="1"/>
  <c r="Z302" i="1"/>
  <c r="AA302" i="1"/>
  <c r="AK302" i="1" s="1"/>
  <c r="AC302" i="1"/>
  <c r="AD302" i="1"/>
  <c r="AE302" i="1"/>
  <c r="AR302" i="1" s="1"/>
  <c r="AG302" i="1"/>
  <c r="AH302" i="1"/>
  <c r="AI302" i="1"/>
  <c r="AM302" i="1"/>
  <c r="AO302" i="1"/>
  <c r="W304" i="1"/>
  <c r="X304" i="1" s="1"/>
  <c r="Z304" i="1"/>
  <c r="AA304" i="1" s="1"/>
  <c r="AK304" i="1" s="1"/>
  <c r="AC304" i="1"/>
  <c r="AD304" i="1"/>
  <c r="AG304" i="1"/>
  <c r="AH304" i="1"/>
  <c r="AI304" i="1"/>
  <c r="AM304" i="1"/>
  <c r="AO304" i="1"/>
  <c r="AZ304" i="1"/>
  <c r="BA304" i="1"/>
  <c r="BB304" i="1"/>
  <c r="BC304" i="1"/>
  <c r="BD304" i="1"/>
  <c r="W305" i="1"/>
  <c r="X305" i="1" s="1"/>
  <c r="AB305" i="1" s="1"/>
  <c r="AE305" i="1" s="1"/>
  <c r="AR305" i="1" s="1"/>
  <c r="Z305" i="1"/>
  <c r="AA305" i="1"/>
  <c r="AC305" i="1"/>
  <c r="AD305" i="1"/>
  <c r="AK305" i="1" s="1"/>
  <c r="AG305" i="1"/>
  <c r="AH305" i="1"/>
  <c r="AI305" i="1"/>
  <c r="AM305" i="1"/>
  <c r="AO305" i="1"/>
  <c r="W307" i="1"/>
  <c r="X307" i="1"/>
  <c r="AB307" i="1" s="1"/>
  <c r="AE307" i="1" s="1"/>
  <c r="AR307" i="1" s="1"/>
  <c r="AS307" i="1" s="1"/>
  <c r="Z307" i="1"/>
  <c r="AA307" i="1"/>
  <c r="AC307" i="1"/>
  <c r="AD307" i="1"/>
  <c r="AK307" i="1" s="1"/>
  <c r="AG307" i="1"/>
  <c r="AH307" i="1"/>
  <c r="AI307" i="1"/>
  <c r="AM307" i="1"/>
  <c r="AO307" i="1"/>
  <c r="AZ307" i="1"/>
  <c r="BA307" i="1"/>
  <c r="BB307" i="1"/>
  <c r="BC307" i="1"/>
  <c r="BD307" i="1"/>
  <c r="BE307" i="1"/>
  <c r="W308" i="1"/>
  <c r="X308" i="1"/>
  <c r="Z308" i="1"/>
  <c r="AA308" i="1"/>
  <c r="AB308" i="1" s="1"/>
  <c r="AE308" i="1" s="1"/>
  <c r="AR308" i="1" s="1"/>
  <c r="AS308" i="1" s="1"/>
  <c r="AT307" i="1" s="1"/>
  <c r="AU307" i="1" s="1"/>
  <c r="BF307" i="1" s="1"/>
  <c r="AC308" i="1"/>
  <c r="AD308" i="1"/>
  <c r="AG308" i="1"/>
  <c r="AH308" i="1"/>
  <c r="AI308" i="1"/>
  <c r="AK308" i="1"/>
  <c r="AL307" i="1" s="1"/>
  <c r="AM308" i="1"/>
  <c r="AO308" i="1"/>
  <c r="W310" i="1"/>
  <c r="X310" i="1"/>
  <c r="AB310" i="1" s="1"/>
  <c r="AE310" i="1" s="1"/>
  <c r="Z310" i="1"/>
  <c r="AA310" i="1"/>
  <c r="AK310" i="1" s="1"/>
  <c r="AC310" i="1"/>
  <c r="AD310" i="1"/>
  <c r="AG310" i="1"/>
  <c r="AH310" i="1"/>
  <c r="AI310" i="1"/>
  <c r="W311" i="1"/>
  <c r="X311" i="1" s="1"/>
  <c r="AB311" i="1" s="1"/>
  <c r="AE311" i="1" s="1"/>
  <c r="Z311" i="1"/>
  <c r="AA311" i="1"/>
  <c r="AC311" i="1"/>
  <c r="AD311" i="1" s="1"/>
  <c r="AK311" i="1" s="1"/>
  <c r="AG311" i="1"/>
  <c r="AH311" i="1"/>
  <c r="AI311" i="1"/>
  <c r="W312" i="1"/>
  <c r="X312" i="1" s="1"/>
  <c r="AB312" i="1" s="1"/>
  <c r="AE312" i="1" s="1"/>
  <c r="AR312" i="1" s="1"/>
  <c r="AS312" i="1" s="1"/>
  <c r="AT312" i="1" s="1"/>
  <c r="AU312" i="1" s="1"/>
  <c r="BF312" i="1" s="1"/>
  <c r="Z312" i="1"/>
  <c r="AA312" i="1"/>
  <c r="AC312" i="1"/>
  <c r="AD312" i="1"/>
  <c r="AG312" i="1"/>
  <c r="AH312" i="1"/>
  <c r="AI312" i="1"/>
  <c r="AK312" i="1"/>
  <c r="AM312" i="1"/>
  <c r="AO312" i="1"/>
  <c r="AZ312" i="1"/>
  <c r="BA312" i="1"/>
  <c r="BB312" i="1"/>
  <c r="BC312" i="1"/>
  <c r="BD312" i="1"/>
  <c r="BE312" i="1"/>
  <c r="W313" i="1"/>
  <c r="X313" i="1"/>
  <c r="AB313" i="1" s="1"/>
  <c r="Z313" i="1"/>
  <c r="AA313" i="1" s="1"/>
  <c r="AK313" i="1" s="1"/>
  <c r="AC313" i="1"/>
  <c r="AD313" i="1"/>
  <c r="AE313" i="1"/>
  <c r="AR313" i="1" s="1"/>
  <c r="AS313" i="1" s="1"/>
  <c r="AG313" i="1"/>
  <c r="AH313" i="1"/>
  <c r="AI313" i="1"/>
  <c r="AM313" i="1"/>
  <c r="AO313" i="1"/>
  <c r="W314" i="1"/>
  <c r="X314" i="1"/>
  <c r="AB314" i="1" s="1"/>
  <c r="Z314" i="1"/>
  <c r="AA314" i="1"/>
  <c r="AC314" i="1"/>
  <c r="AD314" i="1" s="1"/>
  <c r="AK314" i="1" s="1"/>
  <c r="AG314" i="1"/>
  <c r="AH314" i="1"/>
  <c r="AI314" i="1"/>
  <c r="W315" i="1"/>
  <c r="X315" i="1"/>
  <c r="Z315" i="1"/>
  <c r="AA315" i="1"/>
  <c r="AB315" i="1"/>
  <c r="AE315" i="1" s="1"/>
  <c r="AC315" i="1"/>
  <c r="AD315" i="1"/>
  <c r="AG315" i="1"/>
  <c r="AH315" i="1"/>
  <c r="AI315" i="1"/>
  <c r="AK315" i="1"/>
  <c r="W316" i="1"/>
  <c r="X316" i="1"/>
  <c r="Z316" i="1"/>
  <c r="AA316" i="1"/>
  <c r="AB316" i="1"/>
  <c r="AC316" i="1"/>
  <c r="AD316" i="1"/>
  <c r="AE316" i="1"/>
  <c r="AG316" i="1"/>
  <c r="AH316" i="1"/>
  <c r="AI316" i="1"/>
  <c r="AK316" i="1"/>
  <c r="W317" i="1"/>
  <c r="X317" i="1"/>
  <c r="Z317" i="1"/>
  <c r="AA317" i="1" s="1"/>
  <c r="AC317" i="1"/>
  <c r="AD317" i="1"/>
  <c r="AG317" i="1"/>
  <c r="AH317" i="1"/>
  <c r="AI317" i="1"/>
  <c r="W318" i="1"/>
  <c r="X318" i="1"/>
  <c r="AB318" i="1" s="1"/>
  <c r="AE318" i="1" s="1"/>
  <c r="Z318" i="1"/>
  <c r="AA318" i="1"/>
  <c r="AK318" i="1" s="1"/>
  <c r="AC318" i="1"/>
  <c r="AD318" i="1" s="1"/>
  <c r="AG318" i="1"/>
  <c r="AH318" i="1"/>
  <c r="AI318" i="1"/>
  <c r="W319" i="1"/>
  <c r="X319" i="1" s="1"/>
  <c r="AB319" i="1" s="1"/>
  <c r="AE319" i="1" s="1"/>
  <c r="Z319" i="1"/>
  <c r="AA319" i="1"/>
  <c r="AC319" i="1"/>
  <c r="AD319" i="1"/>
  <c r="AG319" i="1"/>
  <c r="AH319" i="1"/>
  <c r="AI319" i="1"/>
  <c r="AK319" i="1"/>
  <c r="W321" i="1"/>
  <c r="X321" i="1"/>
  <c r="Z321" i="1"/>
  <c r="AA321" i="1"/>
  <c r="AK321" i="1" s="1"/>
  <c r="AC321" i="1"/>
  <c r="AD321" i="1"/>
  <c r="AG321" i="1"/>
  <c r="AH321" i="1"/>
  <c r="AI321" i="1"/>
  <c r="AM321" i="1"/>
  <c r="AO321" i="1"/>
  <c r="AZ321" i="1"/>
  <c r="BA321" i="1"/>
  <c r="BB321" i="1"/>
  <c r="BC321" i="1"/>
  <c r="BD321" i="1"/>
  <c r="W323" i="1"/>
  <c r="X323" i="1"/>
  <c r="Z323" i="1"/>
  <c r="AA323" i="1"/>
  <c r="AB323" i="1"/>
  <c r="AE323" i="1" s="1"/>
  <c r="AR323" i="1" s="1"/>
  <c r="AS323" i="1" s="1"/>
  <c r="AT323" i="1" s="1"/>
  <c r="AU323" i="1" s="1"/>
  <c r="BF323" i="1" s="1"/>
  <c r="AC323" i="1"/>
  <c r="AD323" i="1"/>
  <c r="AK323" i="1" s="1"/>
  <c r="AG323" i="1"/>
  <c r="AH323" i="1"/>
  <c r="AI323" i="1"/>
  <c r="AL323" i="1"/>
  <c r="AM323" i="1"/>
  <c r="AO323" i="1"/>
  <c r="AZ323" i="1"/>
  <c r="BA323" i="1"/>
  <c r="BB323" i="1"/>
  <c r="BC323" i="1"/>
  <c r="BD323" i="1"/>
  <c r="BE323" i="1"/>
  <c r="W325" i="1"/>
  <c r="X325" i="1"/>
  <c r="Z325" i="1"/>
  <c r="AA325" i="1"/>
  <c r="AK325" i="1" s="1"/>
  <c r="AC325" i="1"/>
  <c r="AD325" i="1"/>
  <c r="AG325" i="1"/>
  <c r="AH325" i="1"/>
  <c r="AI325" i="1"/>
  <c r="AM325" i="1"/>
  <c r="AO325" i="1"/>
  <c r="AZ325" i="1"/>
  <c r="BA325" i="1"/>
  <c r="BB325" i="1"/>
  <c r="BC325" i="1"/>
  <c r="BD325" i="1"/>
  <c r="W327" i="1"/>
  <c r="X327" i="1" s="1"/>
  <c r="AB327" i="1" s="1"/>
  <c r="AE327" i="1" s="1"/>
  <c r="AR327" i="1" s="1"/>
  <c r="AS327" i="1" s="1"/>
  <c r="AT327" i="1" s="1"/>
  <c r="AU327" i="1" s="1"/>
  <c r="BF327" i="1" s="1"/>
  <c r="Z327" i="1"/>
  <c r="AA327" i="1"/>
  <c r="AC327" i="1"/>
  <c r="AD327" i="1" s="1"/>
  <c r="AG327" i="1"/>
  <c r="AH327" i="1"/>
  <c r="AI327" i="1"/>
  <c r="AM327" i="1"/>
  <c r="AO327" i="1"/>
  <c r="AZ327" i="1"/>
  <c r="BA327" i="1"/>
  <c r="BB327" i="1"/>
  <c r="BC327" i="1"/>
  <c r="BD327" i="1"/>
  <c r="W329" i="1"/>
  <c r="X329" i="1" s="1"/>
  <c r="AB329" i="1" s="1"/>
  <c r="AE329" i="1" s="1"/>
  <c r="AR329" i="1" s="1"/>
  <c r="AS329" i="1" s="1"/>
  <c r="AT329" i="1" s="1"/>
  <c r="AU329" i="1" s="1"/>
  <c r="BF329" i="1" s="1"/>
  <c r="Z329" i="1"/>
  <c r="AA329" i="1"/>
  <c r="AC329" i="1"/>
  <c r="AD329" i="1"/>
  <c r="AG329" i="1"/>
  <c r="AH329" i="1"/>
  <c r="AI329" i="1"/>
  <c r="AM329" i="1"/>
  <c r="AO329" i="1"/>
  <c r="AZ329" i="1"/>
  <c r="BA329" i="1"/>
  <c r="BB329" i="1"/>
  <c r="BC329" i="1"/>
  <c r="BD329" i="1"/>
  <c r="W331" i="1"/>
  <c r="X331" i="1" s="1"/>
  <c r="AB331" i="1" s="1"/>
  <c r="AE331" i="1" s="1"/>
  <c r="AR331" i="1" s="1"/>
  <c r="AS331" i="1" s="1"/>
  <c r="Z331" i="1"/>
  <c r="AA331" i="1"/>
  <c r="AC331" i="1"/>
  <c r="AD331" i="1" s="1"/>
  <c r="AK331" i="1" s="1"/>
  <c r="BE331" i="1" s="1"/>
  <c r="AG331" i="1"/>
  <c r="AH331" i="1"/>
  <c r="AI331" i="1"/>
  <c r="AL331" i="1"/>
  <c r="AM331" i="1"/>
  <c r="AO331" i="1"/>
  <c r="AZ331" i="1"/>
  <c r="BA331" i="1"/>
  <c r="BB331" i="1"/>
  <c r="BC331" i="1"/>
  <c r="BD331" i="1"/>
  <c r="X332" i="1"/>
  <c r="Z332" i="1"/>
  <c r="AA332" i="1"/>
  <c r="AB332" i="1"/>
  <c r="AC332" i="1"/>
  <c r="AD332" i="1" s="1"/>
  <c r="AK332" i="1" s="1"/>
  <c r="AG332" i="1"/>
  <c r="AH332" i="1"/>
  <c r="AI332" i="1"/>
  <c r="AL332" i="1"/>
  <c r="AM332" i="1"/>
  <c r="AO332" i="1"/>
  <c r="W334" i="1"/>
  <c r="X334" i="1"/>
  <c r="Z334" i="1"/>
  <c r="AA334" i="1"/>
  <c r="AB334" i="1"/>
  <c r="AE334" i="1" s="1"/>
  <c r="AC334" i="1"/>
  <c r="AD334" i="1"/>
  <c r="AG334" i="1"/>
  <c r="AH334" i="1"/>
  <c r="AI334" i="1"/>
  <c r="AK334" i="1"/>
  <c r="AL334" i="1" s="1"/>
  <c r="W335" i="1"/>
  <c r="X335" i="1"/>
  <c r="AB335" i="1" s="1"/>
  <c r="AE335" i="1" s="1"/>
  <c r="AR335" i="1" s="1"/>
  <c r="AS335" i="1" s="1"/>
  <c r="AT335" i="1" s="1"/>
  <c r="AU335" i="1" s="1"/>
  <c r="BF335" i="1" s="1"/>
  <c r="Z335" i="1"/>
  <c r="AA335" i="1" s="1"/>
  <c r="AC335" i="1"/>
  <c r="AD335" i="1"/>
  <c r="AK335" i="1" s="1"/>
  <c r="AG335" i="1"/>
  <c r="AH335" i="1"/>
  <c r="AI335" i="1"/>
  <c r="AM335" i="1"/>
  <c r="AO335" i="1"/>
  <c r="AZ335" i="1"/>
  <c r="BA335" i="1"/>
  <c r="BB335" i="1"/>
  <c r="BC335" i="1"/>
  <c r="BD335" i="1"/>
  <c r="BE335" i="1"/>
  <c r="W337" i="1"/>
  <c r="X337" i="1"/>
  <c r="Z337" i="1"/>
  <c r="AA337" i="1"/>
  <c r="AB337" i="1"/>
  <c r="AC337" i="1"/>
  <c r="AD337" i="1"/>
  <c r="AK337" i="1" s="1"/>
  <c r="AG337" i="1"/>
  <c r="AH337" i="1"/>
  <c r="AI337" i="1"/>
  <c r="W338" i="1"/>
  <c r="X338" i="1" s="1"/>
  <c r="AB338" i="1" s="1"/>
  <c r="AE338" i="1" s="1"/>
  <c r="Z338" i="1"/>
  <c r="AA338" i="1"/>
  <c r="AC338" i="1"/>
  <c r="AD338" i="1"/>
  <c r="AG338" i="1"/>
  <c r="AH338" i="1"/>
  <c r="AI338" i="1"/>
  <c r="AK338" i="1"/>
  <c r="W339" i="1"/>
  <c r="X339" i="1"/>
  <c r="Z339" i="1"/>
  <c r="AA339" i="1"/>
  <c r="AB339" i="1" s="1"/>
  <c r="AE339" i="1" s="1"/>
  <c r="AC339" i="1"/>
  <c r="AD339" i="1"/>
  <c r="AG339" i="1"/>
  <c r="AH339" i="1"/>
  <c r="AI339" i="1"/>
  <c r="AK339" i="1"/>
  <c r="AL339" i="1" s="1"/>
  <c r="W340" i="1"/>
  <c r="X340" i="1"/>
  <c r="Z340" i="1"/>
  <c r="AA340" i="1" s="1"/>
  <c r="AK340" i="1" s="1"/>
  <c r="AC340" i="1"/>
  <c r="AD340" i="1"/>
  <c r="AG340" i="1"/>
  <c r="AH340" i="1"/>
  <c r="AI340" i="1"/>
  <c r="AM340" i="1"/>
  <c r="AO340" i="1"/>
  <c r="AZ340" i="1"/>
  <c r="BA340" i="1"/>
  <c r="BB340" i="1"/>
  <c r="BC340" i="1"/>
  <c r="BD340" i="1"/>
  <c r="W341" i="1"/>
  <c r="X341" i="1" s="1"/>
  <c r="Z341" i="1"/>
  <c r="AA341" i="1"/>
  <c r="AB341" i="1"/>
  <c r="AC341" i="1"/>
  <c r="AD341" i="1" s="1"/>
  <c r="AK341" i="1" s="1"/>
  <c r="AL341" i="1" s="1"/>
  <c r="AG341" i="1"/>
  <c r="AH341" i="1"/>
  <c r="AI341" i="1"/>
  <c r="AM341" i="1"/>
  <c r="AO341" i="1"/>
  <c r="W342" i="1"/>
  <c r="X342" i="1"/>
  <c r="Z342" i="1"/>
  <c r="AA342" i="1"/>
  <c r="AB342" i="1" s="1"/>
  <c r="AE342" i="1" s="1"/>
  <c r="AC342" i="1"/>
  <c r="AD342" i="1"/>
  <c r="AG342" i="1"/>
  <c r="AH342" i="1"/>
  <c r="AI342" i="1"/>
  <c r="AK342" i="1"/>
  <c r="AL342" i="1" s="1"/>
  <c r="W343" i="1"/>
  <c r="X343" i="1"/>
  <c r="Z343" i="1"/>
  <c r="AA343" i="1" s="1"/>
  <c r="AK343" i="1" s="1"/>
  <c r="AC343" i="1"/>
  <c r="AD343" i="1"/>
  <c r="AG343" i="1"/>
  <c r="AH343" i="1"/>
  <c r="AI343" i="1"/>
  <c r="W344" i="1"/>
  <c r="X344" i="1"/>
  <c r="AB344" i="1" s="1"/>
  <c r="AE344" i="1" s="1"/>
  <c r="Z344" i="1"/>
  <c r="AA344" i="1" s="1"/>
  <c r="AK344" i="1" s="1"/>
  <c r="AC344" i="1"/>
  <c r="AD344" i="1" s="1"/>
  <c r="AG344" i="1"/>
  <c r="AH344" i="1"/>
  <c r="AI344" i="1"/>
  <c r="W345" i="1"/>
  <c r="X345" i="1" s="1"/>
  <c r="Z345" i="1"/>
  <c r="AA345" i="1"/>
  <c r="AB345" i="1"/>
  <c r="AE345" i="1" s="1"/>
  <c r="AC345" i="1"/>
  <c r="AD345" i="1" s="1"/>
  <c r="AK345" i="1" s="1"/>
  <c r="AG345" i="1"/>
  <c r="AH345" i="1"/>
  <c r="AI345" i="1"/>
  <c r="W346" i="1"/>
  <c r="X346" i="1" s="1"/>
  <c r="AB346" i="1" s="1"/>
  <c r="Z346" i="1"/>
  <c r="AA346" i="1"/>
  <c r="AC346" i="1"/>
  <c r="AD346" i="1"/>
  <c r="AK346" i="1" s="1"/>
  <c r="AE346" i="1"/>
  <c r="AG346" i="1"/>
  <c r="AH346" i="1"/>
  <c r="AI346" i="1"/>
  <c r="W347" i="1"/>
  <c r="X347" i="1"/>
  <c r="Z347" i="1"/>
  <c r="AA347" i="1"/>
  <c r="AK347" i="1" s="1"/>
  <c r="AL347" i="1" s="1"/>
  <c r="AC347" i="1"/>
  <c r="AD347" i="1"/>
  <c r="AG347" i="1"/>
  <c r="AH347" i="1"/>
  <c r="AI347" i="1"/>
  <c r="W348" i="1"/>
  <c r="X348" i="1"/>
  <c r="Z348" i="1"/>
  <c r="AA348" i="1"/>
  <c r="AB348" i="1"/>
  <c r="AC348" i="1"/>
  <c r="AD348" i="1"/>
  <c r="AK348" i="1" s="1"/>
  <c r="AG348" i="1"/>
  <c r="AH348" i="1"/>
  <c r="AI348" i="1"/>
  <c r="AM348" i="1"/>
  <c r="AO348" i="1"/>
  <c r="W349" i="1"/>
  <c r="X349" i="1"/>
  <c r="Z349" i="1"/>
  <c r="AA349" i="1"/>
  <c r="AB349" i="1"/>
  <c r="AC349" i="1"/>
  <c r="AD349" i="1"/>
  <c r="AK349" i="1" s="1"/>
  <c r="AG349" i="1"/>
  <c r="AH349" i="1"/>
  <c r="AI349" i="1"/>
  <c r="W350" i="1"/>
  <c r="X350" i="1" s="1"/>
  <c r="AB350" i="1" s="1"/>
  <c r="AE350" i="1" s="1"/>
  <c r="Z350" i="1"/>
  <c r="AA350" i="1"/>
  <c r="AC350" i="1"/>
  <c r="AD350" i="1"/>
  <c r="AG350" i="1"/>
  <c r="AH350" i="1"/>
  <c r="AI350" i="1"/>
  <c r="AK350" i="1"/>
  <c r="W351" i="1"/>
  <c r="X351" i="1"/>
  <c r="Z351" i="1"/>
  <c r="AA351" i="1"/>
  <c r="AB351" i="1" s="1"/>
  <c r="AE351" i="1" s="1"/>
  <c r="AC351" i="1"/>
  <c r="AD351" i="1"/>
  <c r="AG351" i="1"/>
  <c r="AH351" i="1"/>
  <c r="AI351" i="1"/>
  <c r="AK351" i="1"/>
  <c r="AL351" i="1" s="1"/>
  <c r="W352" i="1"/>
  <c r="X352" i="1"/>
  <c r="Z352" i="1"/>
  <c r="AA352" i="1" s="1"/>
  <c r="AK352" i="1" s="1"/>
  <c r="AC352" i="1"/>
  <c r="AD352" i="1"/>
  <c r="AG352" i="1"/>
  <c r="AH352" i="1"/>
  <c r="AI352" i="1"/>
  <c r="W353" i="1"/>
  <c r="X353" i="1"/>
  <c r="AB353" i="1" s="1"/>
  <c r="AE353" i="1" s="1"/>
  <c r="Z353" i="1"/>
  <c r="AA353" i="1" s="1"/>
  <c r="AK353" i="1" s="1"/>
  <c r="AC353" i="1"/>
  <c r="AD353" i="1" s="1"/>
  <c r="AG353" i="1"/>
  <c r="AH353" i="1"/>
  <c r="AI353" i="1"/>
  <c r="W355" i="1"/>
  <c r="X355" i="1" s="1"/>
  <c r="Z355" i="1"/>
  <c r="AA355" i="1"/>
  <c r="AB355" i="1"/>
  <c r="AE355" i="1" s="1"/>
  <c r="AR355" i="1" s="1"/>
  <c r="AS355" i="1" s="1"/>
  <c r="AT355" i="1" s="1"/>
  <c r="AU355" i="1" s="1"/>
  <c r="BF355" i="1" s="1"/>
  <c r="AC355" i="1"/>
  <c r="AD355" i="1" s="1"/>
  <c r="AK355" i="1" s="1"/>
  <c r="BE355" i="1" s="1"/>
  <c r="AG355" i="1"/>
  <c r="AH355" i="1"/>
  <c r="AI355" i="1"/>
  <c r="AM355" i="1"/>
  <c r="AO355" i="1"/>
  <c r="AZ355" i="1"/>
  <c r="BA355" i="1"/>
  <c r="BB355" i="1"/>
  <c r="BC355" i="1"/>
  <c r="BD355" i="1"/>
  <c r="W357" i="1"/>
  <c r="X357" i="1"/>
  <c r="Z357" i="1"/>
  <c r="AA357" i="1" s="1"/>
  <c r="AK357" i="1" s="1"/>
  <c r="AC357" i="1"/>
  <c r="AD357" i="1"/>
  <c r="AG357" i="1"/>
  <c r="AH357" i="1"/>
  <c r="AI357" i="1"/>
  <c r="AM357" i="1"/>
  <c r="AO357" i="1"/>
  <c r="AZ357" i="1"/>
  <c r="BA357" i="1"/>
  <c r="BB357" i="1"/>
  <c r="BC357" i="1"/>
  <c r="BD357" i="1"/>
  <c r="W358" i="1"/>
  <c r="X358" i="1" s="1"/>
  <c r="AB358" i="1" s="1"/>
  <c r="AE358" i="1" s="1"/>
  <c r="Z358" i="1"/>
  <c r="AA358" i="1"/>
  <c r="AC358" i="1"/>
  <c r="AD358" i="1"/>
  <c r="AG358" i="1"/>
  <c r="AH358" i="1"/>
  <c r="AI358" i="1"/>
  <c r="AK358" i="1"/>
  <c r="W359" i="1"/>
  <c r="X359" i="1"/>
  <c r="Z359" i="1"/>
  <c r="AA359" i="1"/>
  <c r="AB359" i="1" s="1"/>
  <c r="AE359" i="1" s="1"/>
  <c r="AR359" i="1" s="1"/>
  <c r="AS359" i="1" s="1"/>
  <c r="AT359" i="1" s="1"/>
  <c r="AC359" i="1"/>
  <c r="AD359" i="1"/>
  <c r="AG359" i="1"/>
  <c r="AH359" i="1"/>
  <c r="AI359" i="1"/>
  <c r="AK359" i="1"/>
  <c r="AM359" i="1"/>
  <c r="AO359" i="1"/>
  <c r="W360" i="1"/>
  <c r="X360" i="1"/>
  <c r="AB360" i="1" s="1"/>
  <c r="Z360" i="1"/>
  <c r="AA360" i="1" s="1"/>
  <c r="AC360" i="1"/>
  <c r="AD360" i="1" s="1"/>
  <c r="AG360" i="1"/>
  <c r="AH360" i="1"/>
  <c r="AI360" i="1"/>
  <c r="W362" i="1"/>
  <c r="X362" i="1" s="1"/>
  <c r="Z362" i="1"/>
  <c r="AA362" i="1"/>
  <c r="AB362" i="1"/>
  <c r="AC362" i="1"/>
  <c r="AD362" i="1" s="1"/>
  <c r="AK362" i="1" s="1"/>
  <c r="AG362" i="1"/>
  <c r="AH362" i="1"/>
  <c r="AI362" i="1"/>
  <c r="W363" i="1"/>
  <c r="X363" i="1" s="1"/>
  <c r="AB363" i="1" s="1"/>
  <c r="Z363" i="1"/>
  <c r="AA363" i="1"/>
  <c r="AC363" i="1"/>
  <c r="AD363" i="1"/>
  <c r="AK363" i="1" s="1"/>
  <c r="AE363" i="1"/>
  <c r="AG363" i="1"/>
  <c r="AH363" i="1"/>
  <c r="AI363" i="1"/>
  <c r="W364" i="1"/>
  <c r="X364" i="1"/>
  <c r="Z364" i="1"/>
  <c r="AA364" i="1"/>
  <c r="AK364" i="1" s="1"/>
  <c r="AL364" i="1" s="1"/>
  <c r="AC364" i="1"/>
  <c r="AD364" i="1"/>
  <c r="AG364" i="1"/>
  <c r="AH364" i="1"/>
  <c r="AI364" i="1"/>
  <c r="W366" i="1"/>
  <c r="X366" i="1"/>
  <c r="Z366" i="1"/>
  <c r="AA366" i="1"/>
  <c r="AB366" i="1"/>
  <c r="AC366" i="1"/>
  <c r="AD366" i="1" s="1"/>
  <c r="AK366" i="1" s="1"/>
  <c r="AG366" i="1"/>
  <c r="AH366" i="1"/>
  <c r="AI366" i="1"/>
  <c r="AM366" i="1"/>
  <c r="AO366" i="1"/>
  <c r="AZ366" i="1"/>
  <c r="BA366" i="1"/>
  <c r="BB366" i="1"/>
  <c r="BC366" i="1"/>
  <c r="BD366" i="1"/>
  <c r="W368" i="1"/>
  <c r="X368" i="1"/>
  <c r="Z368" i="1"/>
  <c r="AA368" i="1"/>
  <c r="AK368" i="1" s="1"/>
  <c r="AB368" i="1"/>
  <c r="AE368" i="1" s="1"/>
  <c r="AR368" i="1" s="1"/>
  <c r="AS368" i="1" s="1"/>
  <c r="AC368" i="1"/>
  <c r="AD368" i="1"/>
  <c r="AG368" i="1"/>
  <c r="AH368" i="1"/>
  <c r="AI368" i="1"/>
  <c r="AM368" i="1"/>
  <c r="AO368" i="1"/>
  <c r="AZ368" i="1"/>
  <c r="BA368" i="1"/>
  <c r="BB368" i="1"/>
  <c r="BC368" i="1"/>
  <c r="BD368" i="1"/>
  <c r="W369" i="1"/>
  <c r="X369" i="1"/>
  <c r="AB369" i="1" s="1"/>
  <c r="AE369" i="1" s="1"/>
  <c r="Z369" i="1"/>
  <c r="AA369" i="1" s="1"/>
  <c r="AK369" i="1" s="1"/>
  <c r="AC369" i="1"/>
  <c r="AD369" i="1" s="1"/>
  <c r="AG369" i="1"/>
  <c r="AH369" i="1"/>
  <c r="AI369" i="1"/>
  <c r="W370" i="1"/>
  <c r="X370" i="1" s="1"/>
  <c r="Z370" i="1"/>
  <c r="AA370" i="1"/>
  <c r="AB370" i="1"/>
  <c r="AE370" i="1" s="1"/>
  <c r="AR370" i="1" s="1"/>
  <c r="AC370" i="1"/>
  <c r="AD370" i="1" s="1"/>
  <c r="AK370" i="1" s="1"/>
  <c r="AG370" i="1"/>
  <c r="AH370" i="1"/>
  <c r="AI370" i="1"/>
  <c r="AM370" i="1"/>
  <c r="AO370" i="1"/>
  <c r="W371" i="1"/>
  <c r="X371" i="1" s="1"/>
  <c r="Z371" i="1"/>
  <c r="AA371" i="1"/>
  <c r="AK371" i="1" s="1"/>
  <c r="AB371" i="1"/>
  <c r="AE371" i="1" s="1"/>
  <c r="AC371" i="1"/>
  <c r="AD371" i="1" s="1"/>
  <c r="AG371" i="1"/>
  <c r="AH371" i="1"/>
  <c r="AI371" i="1"/>
  <c r="W372" i="1"/>
  <c r="X372" i="1" s="1"/>
  <c r="AB372" i="1" s="1"/>
  <c r="AE372" i="1" s="1"/>
  <c r="AR372" i="1" s="1"/>
  <c r="Z372" i="1"/>
  <c r="AA372" i="1"/>
  <c r="AC372" i="1"/>
  <c r="AD372" i="1"/>
  <c r="AK372" i="1" s="1"/>
  <c r="AG372" i="1"/>
  <c r="AH372" i="1"/>
  <c r="AI372" i="1"/>
  <c r="AM372" i="1"/>
  <c r="AO372" i="1"/>
  <c r="W373" i="1"/>
  <c r="X373" i="1"/>
  <c r="Z373" i="1"/>
  <c r="AA373" i="1" s="1"/>
  <c r="AC373" i="1"/>
  <c r="AD373" i="1"/>
  <c r="AG373" i="1"/>
  <c r="AH373" i="1"/>
  <c r="AI373" i="1"/>
  <c r="W374" i="1"/>
  <c r="X374" i="1"/>
  <c r="Z374" i="1"/>
  <c r="AA374" i="1" s="1"/>
  <c r="AC374" i="1"/>
  <c r="AD374" i="1" s="1"/>
  <c r="AG374" i="1"/>
  <c r="AH374" i="1"/>
  <c r="AI374" i="1"/>
  <c r="AM374" i="1"/>
  <c r="AO374" i="1"/>
  <c r="W375" i="1"/>
  <c r="X375" i="1"/>
  <c r="Z375" i="1"/>
  <c r="AA375" i="1" s="1"/>
  <c r="AK375" i="1" s="1"/>
  <c r="AC375" i="1"/>
  <c r="AD375" i="1" s="1"/>
  <c r="AG375" i="1"/>
  <c r="AH375" i="1"/>
  <c r="AI375" i="1"/>
  <c r="W376" i="1"/>
  <c r="X376" i="1" s="1"/>
  <c r="Z376" i="1"/>
  <c r="AA376" i="1"/>
  <c r="AK376" i="1" s="1"/>
  <c r="AB376" i="1"/>
  <c r="AE376" i="1" s="1"/>
  <c r="AR376" i="1" s="1"/>
  <c r="AS376" i="1" s="1"/>
  <c r="AC376" i="1"/>
  <c r="AD376" i="1" s="1"/>
  <c r="AG376" i="1"/>
  <c r="AH376" i="1"/>
  <c r="AI376" i="1"/>
  <c r="AM376" i="1"/>
  <c r="AO376" i="1"/>
  <c r="W377" i="1"/>
  <c r="X377" i="1"/>
  <c r="Z377" i="1"/>
  <c r="AA377" i="1" s="1"/>
  <c r="AK377" i="1" s="1"/>
  <c r="AC377" i="1"/>
  <c r="AD377" i="1"/>
  <c r="AG377" i="1"/>
  <c r="AH377" i="1"/>
  <c r="AI377" i="1"/>
  <c r="AM377" i="1"/>
  <c r="AO377" i="1"/>
  <c r="W379" i="1"/>
  <c r="X379" i="1"/>
  <c r="Z379" i="1"/>
  <c r="AA379" i="1" s="1"/>
  <c r="AK379" i="1" s="1"/>
  <c r="AC379" i="1"/>
  <c r="AD379" i="1" s="1"/>
  <c r="AG379" i="1"/>
  <c r="AH379" i="1"/>
  <c r="AI379" i="1"/>
  <c r="AM379" i="1"/>
  <c r="AO379" i="1"/>
  <c r="AZ379" i="1"/>
  <c r="BA379" i="1"/>
  <c r="BB379" i="1"/>
  <c r="BC379" i="1"/>
  <c r="BD379" i="1"/>
  <c r="W380" i="1"/>
  <c r="X380" i="1" s="1"/>
  <c r="Z380" i="1"/>
  <c r="AA380" i="1"/>
  <c r="AK380" i="1" s="1"/>
  <c r="AC380" i="1"/>
  <c r="AD380" i="1"/>
  <c r="AG380" i="1"/>
  <c r="AH380" i="1"/>
  <c r="AI380" i="1"/>
  <c r="AM380" i="1"/>
  <c r="AO380" i="1"/>
  <c r="W381" i="1"/>
  <c r="X381" i="1"/>
  <c r="AB381" i="1" s="1"/>
  <c r="AE381" i="1" s="1"/>
  <c r="AR381" i="1" s="1"/>
  <c r="Z381" i="1"/>
  <c r="AA381" i="1"/>
  <c r="AC381" i="1"/>
  <c r="AD381" i="1" s="1"/>
  <c r="AK381" i="1" s="1"/>
  <c r="AG381" i="1"/>
  <c r="AH381" i="1"/>
  <c r="AI381" i="1"/>
  <c r="AM381" i="1"/>
  <c r="AO381" i="1"/>
  <c r="W382" i="1"/>
  <c r="X382" i="1"/>
  <c r="Z382" i="1"/>
  <c r="AA382" i="1"/>
  <c r="AB382" i="1"/>
  <c r="AE382" i="1" s="1"/>
  <c r="AR382" i="1" s="1"/>
  <c r="AS382" i="1" s="1"/>
  <c r="AT382" i="1" s="1"/>
  <c r="AC382" i="1"/>
  <c r="AD382" i="1"/>
  <c r="AK382" i="1" s="1"/>
  <c r="AG382" i="1"/>
  <c r="AH382" i="1"/>
  <c r="AI382" i="1"/>
  <c r="AM382" i="1"/>
  <c r="AO382" i="1"/>
  <c r="W383" i="1"/>
  <c r="X383" i="1"/>
  <c r="Z383" i="1"/>
  <c r="AA383" i="1"/>
  <c r="AB383" i="1"/>
  <c r="AE383" i="1" s="1"/>
  <c r="AC383" i="1"/>
  <c r="AD383" i="1"/>
  <c r="AG383" i="1"/>
  <c r="AH383" i="1"/>
  <c r="AI383" i="1"/>
  <c r="AK383" i="1"/>
  <c r="W384" i="1"/>
  <c r="X384" i="1"/>
  <c r="AB384" i="1" s="1"/>
  <c r="AE384" i="1" s="1"/>
  <c r="Z384" i="1"/>
  <c r="AA384" i="1" s="1"/>
  <c r="AC384" i="1"/>
  <c r="AD384" i="1"/>
  <c r="AG384" i="1"/>
  <c r="AH384" i="1"/>
  <c r="AI384" i="1"/>
  <c r="W386" i="1"/>
  <c r="X386" i="1" s="1"/>
  <c r="AB386" i="1" s="1"/>
  <c r="AE386" i="1" s="1"/>
  <c r="AR386" i="1" s="1"/>
  <c r="AS386" i="1" s="1"/>
  <c r="Z386" i="1"/>
  <c r="AA386" i="1" s="1"/>
  <c r="AC386" i="1"/>
  <c r="AD386" i="1" s="1"/>
  <c r="AG386" i="1"/>
  <c r="AH386" i="1"/>
  <c r="AI386" i="1"/>
  <c r="AM386" i="1"/>
  <c r="AO386" i="1"/>
  <c r="AZ386" i="1"/>
  <c r="BA386" i="1"/>
  <c r="BB386" i="1"/>
  <c r="BC386" i="1"/>
  <c r="BD386" i="1"/>
  <c r="W387" i="1"/>
  <c r="X387" i="1" s="1"/>
  <c r="AB387" i="1" s="1"/>
  <c r="Z387" i="1"/>
  <c r="AA387" i="1"/>
  <c r="AK387" i="1" s="1"/>
  <c r="AC387" i="1"/>
  <c r="AD387" i="1"/>
  <c r="AE387" i="1"/>
  <c r="AR387" i="1" s="1"/>
  <c r="AG387" i="1"/>
  <c r="AH387" i="1"/>
  <c r="AI387" i="1"/>
  <c r="AM387" i="1"/>
  <c r="AO387" i="1"/>
  <c r="W388" i="1"/>
  <c r="X388" i="1"/>
  <c r="Z388" i="1"/>
  <c r="AA388" i="1" s="1"/>
  <c r="AK388" i="1" s="1"/>
  <c r="AC388" i="1"/>
  <c r="AD388" i="1"/>
  <c r="AG388" i="1"/>
  <c r="AH388" i="1"/>
  <c r="AI388" i="1"/>
  <c r="AM388" i="1"/>
  <c r="AO388" i="1"/>
  <c r="W390" i="1"/>
  <c r="X390" i="1"/>
  <c r="Z390" i="1"/>
  <c r="AA390" i="1" s="1"/>
  <c r="AC390" i="1"/>
  <c r="AD390" i="1" s="1"/>
  <c r="AG390" i="1"/>
  <c r="AH390" i="1"/>
  <c r="AI390" i="1"/>
  <c r="W392" i="1"/>
  <c r="X392" i="1"/>
  <c r="AB392" i="1" s="1"/>
  <c r="AE392" i="1" s="1"/>
  <c r="Z392" i="1"/>
  <c r="AA392" i="1" s="1"/>
  <c r="AK392" i="1" s="1"/>
  <c r="AL392" i="1" s="1"/>
  <c r="AC392" i="1"/>
  <c r="AD392" i="1" s="1"/>
  <c r="AG392" i="1"/>
  <c r="AH392" i="1"/>
  <c r="AI392" i="1"/>
  <c r="W393" i="1"/>
  <c r="X393" i="1" s="1"/>
  <c r="AB393" i="1" s="1"/>
  <c r="AE393" i="1" s="1"/>
  <c r="AR393" i="1" s="1"/>
  <c r="AS393" i="1" s="1"/>
  <c r="AT393" i="1" s="1"/>
  <c r="AU393" i="1" s="1"/>
  <c r="BF393" i="1" s="1"/>
  <c r="Z393" i="1"/>
  <c r="AA393" i="1"/>
  <c r="AC393" i="1"/>
  <c r="AD393" i="1" s="1"/>
  <c r="AG393" i="1"/>
  <c r="AH393" i="1"/>
  <c r="AI393" i="1"/>
  <c r="AK393" i="1"/>
  <c r="AL393" i="1" s="1"/>
  <c r="AM393" i="1"/>
  <c r="AO393" i="1"/>
  <c r="AZ393" i="1"/>
  <c r="BA393" i="1"/>
  <c r="BB393" i="1"/>
  <c r="BC393" i="1"/>
  <c r="BD393" i="1"/>
  <c r="W395" i="1"/>
  <c r="X395" i="1"/>
  <c r="Z395" i="1"/>
  <c r="AA395" i="1"/>
  <c r="AK395" i="1" s="1"/>
  <c r="AC395" i="1"/>
  <c r="AD395" i="1" s="1"/>
  <c r="AG395" i="1"/>
  <c r="AH395" i="1"/>
  <c r="AI395" i="1"/>
  <c r="AM395" i="1"/>
  <c r="AO395" i="1"/>
  <c r="AZ395" i="1"/>
  <c r="BA395" i="1"/>
  <c r="BB395" i="1"/>
  <c r="BC395" i="1"/>
  <c r="BD395" i="1"/>
  <c r="W396" i="1"/>
  <c r="X396" i="1" s="1"/>
  <c r="AB396" i="1" s="1"/>
  <c r="AE396" i="1" s="1"/>
  <c r="AR396" i="1" s="1"/>
  <c r="AS396" i="1" s="1"/>
  <c r="Z396" i="1"/>
  <c r="AA396" i="1"/>
  <c r="AC396" i="1"/>
  <c r="AD396" i="1"/>
  <c r="AG396" i="1"/>
  <c r="AH396" i="1"/>
  <c r="AI396" i="1"/>
  <c r="AK396" i="1"/>
  <c r="AM396" i="1"/>
  <c r="AO396" i="1"/>
  <c r="W397" i="1"/>
  <c r="X397" i="1" s="1"/>
  <c r="Z397" i="1"/>
  <c r="AA397" i="1"/>
  <c r="AK397" i="1" s="1"/>
  <c r="AC397" i="1"/>
  <c r="AD397" i="1"/>
  <c r="AG397" i="1"/>
  <c r="AH397" i="1"/>
  <c r="AI397" i="1"/>
  <c r="AM397" i="1"/>
  <c r="AO397" i="1"/>
  <c r="W398" i="1"/>
  <c r="X398" i="1"/>
  <c r="AB398" i="1" s="1"/>
  <c r="AE398" i="1" s="1"/>
  <c r="AR398" i="1" s="1"/>
  <c r="AS398" i="1" s="1"/>
  <c r="Z398" i="1"/>
  <c r="AA398" i="1" s="1"/>
  <c r="AC398" i="1"/>
  <c r="AD398" i="1"/>
  <c r="AG398" i="1"/>
  <c r="AH398" i="1"/>
  <c r="AI398" i="1"/>
  <c r="AM398" i="1"/>
  <c r="AO398" i="1"/>
  <c r="W399" i="1"/>
  <c r="X399" i="1" s="1"/>
  <c r="Z399" i="1"/>
  <c r="AA399" i="1"/>
  <c r="AK399" i="1" s="1"/>
  <c r="AB399" i="1"/>
  <c r="AE399" i="1" s="1"/>
  <c r="AR399" i="1" s="1"/>
  <c r="AS399" i="1" s="1"/>
  <c r="AC399" i="1"/>
  <c r="AD399" i="1" s="1"/>
  <c r="AG399" i="1"/>
  <c r="AH399" i="1"/>
  <c r="AI399" i="1"/>
  <c r="AM399" i="1"/>
  <c r="AO399" i="1"/>
  <c r="W400" i="1"/>
  <c r="X400" i="1"/>
  <c r="Z400" i="1"/>
  <c r="AA400" i="1"/>
  <c r="AB400" i="1"/>
  <c r="AE400" i="1" s="1"/>
  <c r="AC400" i="1"/>
  <c r="AD400" i="1"/>
  <c r="AG400" i="1"/>
  <c r="AH400" i="1"/>
  <c r="AI400" i="1"/>
  <c r="AK400" i="1"/>
  <c r="W401" i="1"/>
  <c r="X401" i="1"/>
  <c r="Z401" i="1"/>
  <c r="AA401" i="1" s="1"/>
  <c r="AC401" i="1"/>
  <c r="AD401" i="1" s="1"/>
  <c r="AG401" i="1"/>
  <c r="AH401" i="1"/>
  <c r="AI401" i="1"/>
  <c r="AM401" i="1"/>
  <c r="AO401" i="1"/>
  <c r="W402" i="1"/>
  <c r="X402" i="1" s="1"/>
  <c r="Z402" i="1"/>
  <c r="AA402" i="1"/>
  <c r="AK402" i="1" s="1"/>
  <c r="AB402" i="1"/>
  <c r="AE402" i="1" s="1"/>
  <c r="AR402" i="1" s="1"/>
  <c r="AS402" i="1" s="1"/>
  <c r="AC402" i="1"/>
  <c r="AD402" i="1" s="1"/>
  <c r="AG402" i="1"/>
  <c r="AH402" i="1"/>
  <c r="AI402" i="1"/>
  <c r="AM402" i="1"/>
  <c r="AO402" i="1"/>
  <c r="W404" i="1"/>
  <c r="X404" i="1"/>
  <c r="Z404" i="1"/>
  <c r="AA404" i="1"/>
  <c r="AK404" i="1" s="1"/>
  <c r="AB404" i="1"/>
  <c r="AE404" i="1" s="1"/>
  <c r="AR404" i="1" s="1"/>
  <c r="AS404" i="1" s="1"/>
  <c r="AT404" i="1" s="1"/>
  <c r="AU404" i="1" s="1"/>
  <c r="BF404" i="1" s="1"/>
  <c r="AC404" i="1"/>
  <c r="AD404" i="1"/>
  <c r="AG404" i="1"/>
  <c r="AH404" i="1"/>
  <c r="AI404" i="1"/>
  <c r="AM404" i="1"/>
  <c r="AO404" i="1"/>
  <c r="AZ404" i="1"/>
  <c r="BA404" i="1"/>
  <c r="BB404" i="1"/>
  <c r="BC404" i="1"/>
  <c r="BD404" i="1"/>
  <c r="W406" i="1"/>
  <c r="X406" i="1"/>
  <c r="AB406" i="1" s="1"/>
  <c r="AE406" i="1" s="1"/>
  <c r="AR406" i="1" s="1"/>
  <c r="AS406" i="1" s="1"/>
  <c r="AT406" i="1" s="1"/>
  <c r="AU406" i="1" s="1"/>
  <c r="BF406" i="1" s="1"/>
  <c r="Z406" i="1"/>
  <c r="AA406" i="1" s="1"/>
  <c r="AC406" i="1"/>
  <c r="AD406" i="1" s="1"/>
  <c r="AG406" i="1"/>
  <c r="AH406" i="1"/>
  <c r="AI406" i="1"/>
  <c r="AM406" i="1"/>
  <c r="AO406" i="1"/>
  <c r="AZ406" i="1"/>
  <c r="BA406" i="1"/>
  <c r="BB406" i="1"/>
  <c r="BC406" i="1"/>
  <c r="BD406" i="1"/>
  <c r="W407" i="1"/>
  <c r="X407" i="1" s="1"/>
  <c r="Z407" i="1"/>
  <c r="AA407" i="1" s="1"/>
  <c r="AK407" i="1" s="1"/>
  <c r="AC407" i="1"/>
  <c r="AD407" i="1"/>
  <c r="AG407" i="1"/>
  <c r="AH407" i="1"/>
  <c r="AI407" i="1"/>
  <c r="AM407" i="1"/>
  <c r="AO407" i="1"/>
  <c r="W408" i="1"/>
  <c r="X408" i="1" s="1"/>
  <c r="AB408" i="1" s="1"/>
  <c r="AE408" i="1" s="1"/>
  <c r="Z408" i="1"/>
  <c r="AA408" i="1"/>
  <c r="AC408" i="1"/>
  <c r="AD408" i="1"/>
  <c r="AG408" i="1"/>
  <c r="AH408" i="1"/>
  <c r="AI408" i="1"/>
  <c r="AK408" i="1"/>
  <c r="W410" i="1"/>
  <c r="X410" i="1"/>
  <c r="Z410" i="1"/>
  <c r="AA410" i="1"/>
  <c r="AB410" i="1" s="1"/>
  <c r="AE410" i="1" s="1"/>
  <c r="AC410" i="1"/>
  <c r="AD410" i="1"/>
  <c r="AK410" i="1" s="1"/>
  <c r="AG410" i="1"/>
  <c r="AH410" i="1"/>
  <c r="AI410" i="1"/>
  <c r="W411" i="1"/>
  <c r="X411" i="1"/>
  <c r="Z411" i="1"/>
  <c r="AA411" i="1" s="1"/>
  <c r="AC411" i="1"/>
  <c r="AD411" i="1" s="1"/>
  <c r="AG411" i="1"/>
  <c r="AH411" i="1"/>
  <c r="AI411" i="1"/>
  <c r="W412" i="1"/>
  <c r="X412" i="1"/>
  <c r="AB412" i="1" s="1"/>
  <c r="AE412" i="1" s="1"/>
  <c r="AR412" i="1" s="1"/>
  <c r="AS412" i="1" s="1"/>
  <c r="AT412" i="1" s="1"/>
  <c r="Z412" i="1"/>
  <c r="AA412" i="1" s="1"/>
  <c r="AC412" i="1"/>
  <c r="AD412" i="1" s="1"/>
  <c r="AG412" i="1"/>
  <c r="AH412" i="1"/>
  <c r="AI412" i="1"/>
  <c r="AM412" i="1"/>
  <c r="AO412" i="1"/>
  <c r="AZ412" i="1"/>
  <c r="BA412" i="1"/>
  <c r="BB412" i="1"/>
  <c r="BC412" i="1"/>
  <c r="BD412" i="1"/>
  <c r="W413" i="1"/>
  <c r="X413" i="1" s="1"/>
  <c r="Z413" i="1"/>
  <c r="AA413" i="1"/>
  <c r="AK413" i="1" s="1"/>
  <c r="AC413" i="1"/>
  <c r="AD413" i="1"/>
  <c r="AG413" i="1"/>
  <c r="AH413" i="1"/>
  <c r="AI413" i="1"/>
  <c r="W414" i="1"/>
  <c r="X414" i="1" s="1"/>
  <c r="AB414" i="1" s="1"/>
  <c r="Z414" i="1"/>
  <c r="AA414" i="1"/>
  <c r="AC414" i="1"/>
  <c r="AD414" i="1" s="1"/>
  <c r="AG414" i="1"/>
  <c r="AH414" i="1"/>
  <c r="AI414" i="1"/>
  <c r="AM414" i="1"/>
  <c r="AO414" i="1"/>
  <c r="W415" i="1"/>
  <c r="X415" i="1"/>
  <c r="AB415" i="1" s="1"/>
  <c r="AE415" i="1" s="1"/>
  <c r="Z415" i="1"/>
  <c r="AA415" i="1"/>
  <c r="AC415" i="1"/>
  <c r="AD415" i="1"/>
  <c r="AK415" i="1" s="1"/>
  <c r="AG415" i="1"/>
  <c r="AH415" i="1"/>
  <c r="AI415" i="1"/>
  <c r="W417" i="1"/>
  <c r="X417" i="1"/>
  <c r="Z417" i="1"/>
  <c r="AA417" i="1"/>
  <c r="AB417" i="1"/>
  <c r="AE417" i="1" s="1"/>
  <c r="AR417" i="1" s="1"/>
  <c r="AS417" i="1" s="1"/>
  <c r="AT417" i="1" s="1"/>
  <c r="AU417" i="1" s="1"/>
  <c r="BF417" i="1" s="1"/>
  <c r="AC417" i="1"/>
  <c r="AD417" i="1"/>
  <c r="AG417" i="1"/>
  <c r="AH417" i="1"/>
  <c r="AI417" i="1"/>
  <c r="AK417" i="1"/>
  <c r="BE417" i="1" s="1"/>
  <c r="AM417" i="1"/>
  <c r="AO417" i="1"/>
  <c r="AZ417" i="1"/>
  <c r="BA417" i="1"/>
  <c r="BB417" i="1"/>
  <c r="BC417" i="1"/>
  <c r="BD417" i="1"/>
  <c r="W418" i="1"/>
  <c r="X418" i="1" s="1"/>
  <c r="AB418" i="1" s="1"/>
  <c r="AE418" i="1" s="1"/>
  <c r="AR418" i="1" s="1"/>
  <c r="Z418" i="1"/>
  <c r="AA418" i="1" s="1"/>
  <c r="AC418" i="1"/>
  <c r="AD418" i="1" s="1"/>
  <c r="AG418" i="1"/>
  <c r="AH418" i="1"/>
  <c r="AI418" i="1"/>
  <c r="AM418" i="1"/>
  <c r="AO418" i="1"/>
  <c r="X420" i="1"/>
  <c r="AB420" i="1" s="1"/>
  <c r="Z420" i="1"/>
  <c r="AA420" i="1"/>
  <c r="AC420" i="1"/>
  <c r="AD420" i="1" s="1"/>
  <c r="AK420" i="1" s="1"/>
  <c r="AG420" i="1"/>
  <c r="AH420" i="1"/>
  <c r="AI420" i="1"/>
  <c r="AM420" i="1"/>
  <c r="AO420" i="1"/>
  <c r="AZ420" i="1"/>
  <c r="BA420" i="1"/>
  <c r="BB420" i="1"/>
  <c r="BC420" i="1"/>
  <c r="BD420" i="1"/>
  <c r="W422" i="1"/>
  <c r="X422" i="1"/>
  <c r="AB422" i="1" s="1"/>
  <c r="AE422" i="1" s="1"/>
  <c r="AR422" i="1" s="1"/>
  <c r="AS422" i="1" s="1"/>
  <c r="AT422" i="1" s="1"/>
  <c r="AU422" i="1" s="1"/>
  <c r="BF422" i="1" s="1"/>
  <c r="Z422" i="1"/>
  <c r="AA422" i="1"/>
  <c r="AC422" i="1"/>
  <c r="AD422" i="1"/>
  <c r="AG422" i="1"/>
  <c r="AH422" i="1"/>
  <c r="AI422" i="1"/>
  <c r="AK422" i="1"/>
  <c r="AL422" i="1" s="1"/>
  <c r="AM422" i="1"/>
  <c r="AO422" i="1"/>
  <c r="AZ422" i="1"/>
  <c r="BA422" i="1"/>
  <c r="BB422" i="1"/>
  <c r="BC422" i="1"/>
  <c r="BD422" i="1"/>
  <c r="W424" i="1"/>
  <c r="X424" i="1"/>
  <c r="AB424" i="1" s="1"/>
  <c r="AE424" i="1" s="1"/>
  <c r="Z424" i="1"/>
  <c r="AA424" i="1" s="1"/>
  <c r="AK424" i="1" s="1"/>
  <c r="AC424" i="1"/>
  <c r="AD424" i="1"/>
  <c r="AG424" i="1"/>
  <c r="AH424" i="1"/>
  <c r="AI424" i="1"/>
  <c r="W425" i="1"/>
  <c r="X425" i="1"/>
  <c r="Z425" i="1"/>
  <c r="AA425" i="1" s="1"/>
  <c r="AK425" i="1" s="1"/>
  <c r="AC425" i="1"/>
  <c r="AD425" i="1" s="1"/>
  <c r="AG425" i="1"/>
  <c r="AH425" i="1"/>
  <c r="AI425" i="1"/>
  <c r="W426" i="1"/>
  <c r="X426" i="1" s="1"/>
  <c r="Z426" i="1"/>
  <c r="AA426" i="1"/>
  <c r="AK426" i="1" s="1"/>
  <c r="AB426" i="1"/>
  <c r="AC426" i="1"/>
  <c r="AD426" i="1" s="1"/>
  <c r="AE426" i="1"/>
  <c r="AG426" i="1"/>
  <c r="AH426" i="1"/>
  <c r="AI426" i="1"/>
  <c r="W427" i="1"/>
  <c r="X427" i="1" s="1"/>
  <c r="Z427" i="1"/>
  <c r="AA427" i="1"/>
  <c r="AK427" i="1" s="1"/>
  <c r="AC427" i="1"/>
  <c r="AD427" i="1"/>
  <c r="AG427" i="1"/>
  <c r="AH427" i="1"/>
  <c r="AI427" i="1"/>
  <c r="AM427" i="1"/>
  <c r="AO427" i="1"/>
  <c r="AZ427" i="1"/>
  <c r="BA427" i="1"/>
  <c r="BB427" i="1"/>
  <c r="BC427" i="1"/>
  <c r="BD427" i="1"/>
  <c r="W428" i="1"/>
  <c r="X428" i="1" s="1"/>
  <c r="AB428" i="1" s="1"/>
  <c r="Z428" i="1"/>
  <c r="AA428" i="1"/>
  <c r="AK428" i="1" s="1"/>
  <c r="AC428" i="1"/>
  <c r="AD428" i="1" s="1"/>
  <c r="AG428" i="1"/>
  <c r="AH428" i="1"/>
  <c r="AI428" i="1"/>
  <c r="W429" i="1"/>
  <c r="X429" i="1"/>
  <c r="AB429" i="1" s="1"/>
  <c r="AE429" i="1" s="1"/>
  <c r="Z429" i="1"/>
  <c r="AA429" i="1"/>
  <c r="AC429" i="1"/>
  <c r="AD429" i="1"/>
  <c r="AK429" i="1" s="1"/>
  <c r="AG429" i="1"/>
  <c r="AH429" i="1"/>
  <c r="AI429" i="1"/>
  <c r="W430" i="1"/>
  <c r="X430" i="1"/>
  <c r="Z430" i="1"/>
  <c r="AA430" i="1"/>
  <c r="AK430" i="1" s="1"/>
  <c r="AB430" i="1"/>
  <c r="AE430" i="1" s="1"/>
  <c r="AC430" i="1"/>
  <c r="AD430" i="1"/>
  <c r="AG430" i="1"/>
  <c r="AH430" i="1"/>
  <c r="AI430" i="1"/>
  <c r="W431" i="1"/>
  <c r="X431" i="1"/>
  <c r="Z431" i="1"/>
  <c r="AA431" i="1" s="1"/>
  <c r="AC431" i="1"/>
  <c r="AD431" i="1"/>
  <c r="AG431" i="1"/>
  <c r="AH431" i="1"/>
  <c r="AI431" i="1"/>
  <c r="W432" i="1"/>
  <c r="X432" i="1"/>
  <c r="AB432" i="1" s="1"/>
  <c r="AE432" i="1" s="1"/>
  <c r="Z432" i="1"/>
  <c r="AA432" i="1" s="1"/>
  <c r="AK432" i="1" s="1"/>
  <c r="AC432" i="1"/>
  <c r="AD432" i="1"/>
  <c r="AG432" i="1"/>
  <c r="AH432" i="1"/>
  <c r="AI432" i="1"/>
  <c r="W434" i="1"/>
  <c r="X434" i="1"/>
  <c r="Z434" i="1"/>
  <c r="AA434" i="1" s="1"/>
  <c r="AC434" i="1"/>
  <c r="AD434" i="1" s="1"/>
  <c r="AG434" i="1"/>
  <c r="AH434" i="1"/>
  <c r="AI434" i="1"/>
  <c r="W435" i="1"/>
  <c r="X435" i="1" s="1"/>
  <c r="Z435" i="1"/>
  <c r="AA435" i="1"/>
  <c r="AK435" i="1" s="1"/>
  <c r="AB435" i="1"/>
  <c r="AE435" i="1" s="1"/>
  <c r="AC435" i="1"/>
  <c r="AD435" i="1"/>
  <c r="AG435" i="1"/>
  <c r="AH435" i="1"/>
  <c r="AI435" i="1"/>
  <c r="W436" i="1"/>
  <c r="X436" i="1"/>
  <c r="Z436" i="1"/>
  <c r="AA436" i="1" s="1"/>
  <c r="AK436" i="1" s="1"/>
  <c r="AC436" i="1"/>
  <c r="AD436" i="1"/>
  <c r="AG436" i="1"/>
  <c r="AH436" i="1"/>
  <c r="AI436" i="1"/>
  <c r="AM436" i="1"/>
  <c r="AO436" i="1"/>
  <c r="AZ436" i="1"/>
  <c r="BA436" i="1"/>
  <c r="BB436" i="1"/>
  <c r="BC436" i="1"/>
  <c r="BD436" i="1"/>
  <c r="W438" i="1"/>
  <c r="X438" i="1"/>
  <c r="Z438" i="1"/>
  <c r="AA438" i="1"/>
  <c r="AB438" i="1"/>
  <c r="AC438" i="1"/>
  <c r="AD438" i="1"/>
  <c r="AK438" i="1" s="1"/>
  <c r="AE438" i="1"/>
  <c r="AG438" i="1"/>
  <c r="AH438" i="1"/>
  <c r="AI438" i="1"/>
  <c r="AM438" i="1"/>
  <c r="AO438" i="1"/>
  <c r="AR438" i="1"/>
  <c r="AS438" i="1" s="1"/>
  <c r="AT438" i="1" s="1"/>
  <c r="AU438" i="1" s="1"/>
  <c r="BF438" i="1" s="1"/>
  <c r="AZ438" i="1"/>
  <c r="BA438" i="1"/>
  <c r="BB438" i="1"/>
  <c r="BC438" i="1"/>
  <c r="BD438" i="1"/>
  <c r="W439" i="1"/>
  <c r="X439" i="1"/>
  <c r="Z439" i="1"/>
  <c r="AA439" i="1"/>
  <c r="AB439" i="1"/>
  <c r="AE439" i="1" s="1"/>
  <c r="AR439" i="1" s="1"/>
  <c r="AC439" i="1"/>
  <c r="AD439" i="1"/>
  <c r="AK439" i="1" s="1"/>
  <c r="AL439" i="1" s="1"/>
  <c r="AG439" i="1"/>
  <c r="AH439" i="1"/>
  <c r="AI439" i="1"/>
  <c r="AM439" i="1"/>
  <c r="AO439" i="1"/>
  <c r="W441" i="1"/>
  <c r="X441" i="1"/>
  <c r="Z441" i="1"/>
  <c r="AA441" i="1"/>
  <c r="AB441" i="1"/>
  <c r="AE441" i="1" s="1"/>
  <c r="AR441" i="1" s="1"/>
  <c r="AS441" i="1" s="1"/>
  <c r="AT441" i="1" s="1"/>
  <c r="AU441" i="1" s="1"/>
  <c r="BF441" i="1" s="1"/>
  <c r="AC441" i="1"/>
  <c r="AD441" i="1"/>
  <c r="AK441" i="1" s="1"/>
  <c r="AG441" i="1"/>
  <c r="AH441" i="1"/>
  <c r="AI441" i="1"/>
  <c r="AM441" i="1"/>
  <c r="AO441" i="1"/>
  <c r="AZ441" i="1"/>
  <c r="BA441" i="1"/>
  <c r="BB441" i="1"/>
  <c r="BC441" i="1"/>
  <c r="BD441" i="1"/>
  <c r="W443" i="1"/>
  <c r="X443" i="1"/>
  <c r="Z443" i="1"/>
  <c r="AA443" i="1"/>
  <c r="AK443" i="1" s="1"/>
  <c r="AB443" i="1"/>
  <c r="AC443" i="1"/>
  <c r="AD443" i="1" s="1"/>
  <c r="AE443" i="1"/>
  <c r="AR443" i="1" s="1"/>
  <c r="AS443" i="1" s="1"/>
  <c r="AT443" i="1" s="1"/>
  <c r="AU443" i="1" s="1"/>
  <c r="BF443" i="1" s="1"/>
  <c r="AG443" i="1"/>
  <c r="AH443" i="1"/>
  <c r="AI443" i="1"/>
  <c r="AM443" i="1"/>
  <c r="AO443" i="1"/>
  <c r="AZ443" i="1"/>
  <c r="BA443" i="1"/>
  <c r="BB443" i="1"/>
  <c r="BC443" i="1"/>
  <c r="BD443" i="1"/>
  <c r="W445" i="1"/>
  <c r="X445" i="1" s="1"/>
  <c r="AB445" i="1" s="1"/>
  <c r="AE445" i="1" s="1"/>
  <c r="Z445" i="1"/>
  <c r="AA445" i="1"/>
  <c r="AK445" i="1" s="1"/>
  <c r="AC445" i="1"/>
  <c r="AD445" i="1"/>
  <c r="AG445" i="1"/>
  <c r="AH445" i="1"/>
  <c r="AI445" i="1"/>
  <c r="W446" i="1"/>
  <c r="X446" i="1"/>
  <c r="Z446" i="1"/>
  <c r="AA446" i="1" s="1"/>
  <c r="AK446" i="1" s="1"/>
  <c r="AC446" i="1"/>
  <c r="AD446" i="1" s="1"/>
  <c r="AG446" i="1"/>
  <c r="AH446" i="1"/>
  <c r="AI446" i="1"/>
  <c r="AM446" i="1"/>
  <c r="AO446" i="1"/>
  <c r="AZ446" i="1"/>
  <c r="BA446" i="1"/>
  <c r="BB446" i="1"/>
  <c r="BC446" i="1"/>
  <c r="BD446" i="1"/>
  <c r="W448" i="1"/>
  <c r="X448" i="1"/>
  <c r="Z448" i="1"/>
  <c r="AA448" i="1" s="1"/>
  <c r="AK448" i="1" s="1"/>
  <c r="AC448" i="1"/>
  <c r="AD448" i="1"/>
  <c r="AG448" i="1"/>
  <c r="AH448" i="1"/>
  <c r="AI448" i="1"/>
  <c r="AM448" i="1"/>
  <c r="AO448" i="1"/>
  <c r="AZ448" i="1"/>
  <c r="BA448" i="1"/>
  <c r="BB448" i="1"/>
  <c r="BC448" i="1"/>
  <c r="BD448" i="1"/>
  <c r="W449" i="1"/>
  <c r="X449" i="1" s="1"/>
  <c r="AB449" i="1" s="1"/>
  <c r="AE449" i="1" s="1"/>
  <c r="AR449" i="1" s="1"/>
  <c r="Z449" i="1"/>
  <c r="AA449" i="1" s="1"/>
  <c r="AC449" i="1"/>
  <c r="AD449" i="1"/>
  <c r="AG449" i="1"/>
  <c r="AH449" i="1"/>
  <c r="AI449" i="1"/>
  <c r="AM449" i="1"/>
  <c r="AO449" i="1"/>
  <c r="W450" i="1"/>
  <c r="X450" i="1"/>
  <c r="AB450" i="1" s="1"/>
  <c r="AE450" i="1" s="1"/>
  <c r="AR450" i="1" s="1"/>
  <c r="AS450" i="1" s="1"/>
  <c r="Z450" i="1"/>
  <c r="AA450" i="1" s="1"/>
  <c r="AK450" i="1" s="1"/>
  <c r="AC450" i="1"/>
  <c r="AD450" i="1"/>
  <c r="AG450" i="1"/>
  <c r="AH450" i="1"/>
  <c r="AI450" i="1"/>
  <c r="AM450" i="1"/>
  <c r="AO450" i="1"/>
  <c r="W451" i="1"/>
  <c r="X451" i="1"/>
  <c r="AB451" i="1" s="1"/>
  <c r="AE451" i="1" s="1"/>
  <c r="AR451" i="1" s="1"/>
  <c r="AS451" i="1" s="1"/>
  <c r="AT451" i="1" s="1"/>
  <c r="Z451" i="1"/>
  <c r="AA451" i="1"/>
  <c r="AK451" i="1" s="1"/>
  <c r="AC451" i="1"/>
  <c r="AD451" i="1"/>
  <c r="AG451" i="1"/>
  <c r="AH451" i="1"/>
  <c r="AI451" i="1"/>
  <c r="AM451" i="1"/>
  <c r="AO451" i="1"/>
  <c r="W453" i="1"/>
  <c r="X453" i="1"/>
  <c r="AB453" i="1" s="1"/>
  <c r="AE453" i="1" s="1"/>
  <c r="Z453" i="1"/>
  <c r="AA453" i="1"/>
  <c r="AC453" i="1"/>
  <c r="AD453" i="1"/>
  <c r="AK453" i="1" s="1"/>
  <c r="AL453" i="1" s="1"/>
  <c r="AG453" i="1"/>
  <c r="AH453" i="1"/>
  <c r="AI453" i="1"/>
  <c r="AM453" i="1"/>
  <c r="AO453" i="1"/>
  <c r="W454" i="1"/>
  <c r="X454" i="1" s="1"/>
  <c r="AB454" i="1" s="1"/>
  <c r="AE454" i="1" s="1"/>
  <c r="AR454" i="1" s="1"/>
  <c r="AS454" i="1" s="1"/>
  <c r="AT454" i="1" s="1"/>
  <c r="AU454" i="1" s="1"/>
  <c r="BF454" i="1" s="1"/>
  <c r="Z454" i="1"/>
  <c r="AA454" i="1"/>
  <c r="AC454" i="1"/>
  <c r="AD454" i="1"/>
  <c r="AG454" i="1"/>
  <c r="AH454" i="1"/>
  <c r="AI454" i="1"/>
  <c r="AK454" i="1"/>
  <c r="AM454" i="1"/>
  <c r="AO454" i="1"/>
  <c r="AZ454" i="1"/>
  <c r="BA454" i="1"/>
  <c r="BB454" i="1"/>
  <c r="BC454" i="1"/>
  <c r="BD454" i="1"/>
  <c r="W455" i="1"/>
  <c r="X455" i="1"/>
  <c r="AB455" i="1" s="1"/>
  <c r="AE455" i="1" s="1"/>
  <c r="Z455" i="1"/>
  <c r="AA455" i="1"/>
  <c r="AK455" i="1" s="1"/>
  <c r="AC455" i="1"/>
  <c r="AD455" i="1"/>
  <c r="AG455" i="1"/>
  <c r="AH455" i="1"/>
  <c r="AI455" i="1"/>
  <c r="W457" i="1"/>
  <c r="X457" i="1"/>
  <c r="Z457" i="1"/>
  <c r="AA457" i="1"/>
  <c r="AB457" i="1"/>
  <c r="AC457" i="1"/>
  <c r="AD457" i="1"/>
  <c r="AK457" i="1" s="1"/>
  <c r="AE457" i="1"/>
  <c r="AG457" i="1"/>
  <c r="AH457" i="1"/>
  <c r="AI457" i="1"/>
  <c r="AM457" i="1"/>
  <c r="AO457" i="1"/>
  <c r="AR457" i="1"/>
  <c r="AS457" i="1" s="1"/>
  <c r="AT457" i="1" s="1"/>
  <c r="AU457" i="1" s="1"/>
  <c r="BF457" i="1" s="1"/>
  <c r="AZ457" i="1"/>
  <c r="BA457" i="1"/>
  <c r="BB457" i="1"/>
  <c r="BC457" i="1"/>
  <c r="BD457" i="1"/>
  <c r="W459" i="1"/>
  <c r="X459" i="1"/>
  <c r="Z459" i="1"/>
  <c r="AA459" i="1" s="1"/>
  <c r="AC459" i="1"/>
  <c r="AD459" i="1"/>
  <c r="AG459" i="1"/>
  <c r="AH459" i="1"/>
  <c r="AI459" i="1"/>
  <c r="AM459" i="1"/>
  <c r="AO459" i="1"/>
  <c r="AZ459" i="1"/>
  <c r="BA459" i="1"/>
  <c r="BB459" i="1"/>
  <c r="BC459" i="1"/>
  <c r="BD459" i="1"/>
  <c r="W461" i="1"/>
  <c r="X461" i="1"/>
  <c r="Z461" i="1"/>
  <c r="AA461" i="1" s="1"/>
  <c r="AC461" i="1"/>
  <c r="AD461" i="1" s="1"/>
  <c r="AG461" i="1"/>
  <c r="AH461" i="1"/>
  <c r="AI461" i="1"/>
  <c r="AM461" i="1"/>
  <c r="AO461" i="1"/>
  <c r="AZ461" i="1"/>
  <c r="BA461" i="1"/>
  <c r="BB461" i="1"/>
  <c r="BC461" i="1"/>
  <c r="BD461" i="1"/>
  <c r="W463" i="1"/>
  <c r="X463" i="1" s="1"/>
  <c r="AB463" i="1" s="1"/>
  <c r="AE463" i="1" s="1"/>
  <c r="AR463" i="1" s="1"/>
  <c r="AS463" i="1" s="1"/>
  <c r="AT463" i="1" s="1"/>
  <c r="AU463" i="1" s="1"/>
  <c r="BF463" i="1" s="1"/>
  <c r="Z463" i="1"/>
  <c r="AA463" i="1"/>
  <c r="AK463" i="1" s="1"/>
  <c r="AC463" i="1"/>
  <c r="AD463" i="1"/>
  <c r="AG463" i="1"/>
  <c r="AH463" i="1"/>
  <c r="AI463" i="1"/>
  <c r="AM463" i="1"/>
  <c r="AO463" i="1"/>
  <c r="AZ463" i="1"/>
  <c r="BA463" i="1"/>
  <c r="BB463" i="1"/>
  <c r="BC463" i="1"/>
  <c r="BD463" i="1"/>
  <c r="W465" i="1"/>
  <c r="X465" i="1" s="1"/>
  <c r="AB465" i="1" s="1"/>
  <c r="Z465" i="1"/>
  <c r="AA465" i="1"/>
  <c r="AC465" i="1"/>
  <c r="AD465" i="1" s="1"/>
  <c r="AK465" i="1" s="1"/>
  <c r="AG465" i="1"/>
  <c r="AH465" i="1"/>
  <c r="AI465" i="1"/>
  <c r="AM465" i="1"/>
  <c r="AO465" i="1"/>
  <c r="AZ465" i="1"/>
  <c r="BA465" i="1"/>
  <c r="BB465" i="1"/>
  <c r="BC465" i="1"/>
  <c r="BD465" i="1"/>
  <c r="W466" i="1"/>
  <c r="X466" i="1"/>
  <c r="Z466" i="1"/>
  <c r="AA466" i="1"/>
  <c r="AK466" i="1" s="1"/>
  <c r="AB466" i="1"/>
  <c r="AE466" i="1" s="1"/>
  <c r="AR466" i="1" s="1"/>
  <c r="AC466" i="1"/>
  <c r="AD466" i="1"/>
  <c r="AG466" i="1"/>
  <c r="AH466" i="1"/>
  <c r="AI466" i="1"/>
  <c r="AM466" i="1"/>
  <c r="AO466" i="1"/>
  <c r="W467" i="1"/>
  <c r="X467" i="1"/>
  <c r="Z467" i="1"/>
  <c r="AA467" i="1"/>
  <c r="AK467" i="1" s="1"/>
  <c r="AB467" i="1"/>
  <c r="AE467" i="1" s="1"/>
  <c r="AC467" i="1"/>
  <c r="AD467" i="1"/>
  <c r="AG467" i="1"/>
  <c r="AH467" i="1"/>
  <c r="AI467" i="1"/>
  <c r="W469" i="1"/>
  <c r="X469" i="1"/>
  <c r="Z469" i="1"/>
  <c r="AA469" i="1" s="1"/>
  <c r="AB469" i="1" s="1"/>
  <c r="AE469" i="1" s="1"/>
  <c r="AR469" i="1" s="1"/>
  <c r="AC469" i="1"/>
  <c r="AD469" i="1"/>
  <c r="AG469" i="1"/>
  <c r="AH469" i="1"/>
  <c r="AI469" i="1"/>
  <c r="AM469" i="1"/>
  <c r="AO469" i="1"/>
  <c r="AZ469" i="1"/>
  <c r="BA469" i="1"/>
  <c r="BB469" i="1"/>
  <c r="BC469" i="1"/>
  <c r="BD469" i="1"/>
  <c r="W470" i="1"/>
  <c r="X470" i="1" s="1"/>
  <c r="Z470" i="1"/>
  <c r="AA470" i="1"/>
  <c r="AK470" i="1" s="1"/>
  <c r="AC470" i="1"/>
  <c r="AD470" i="1"/>
  <c r="AG470" i="1"/>
  <c r="AH470" i="1"/>
  <c r="AI470" i="1"/>
  <c r="AM470" i="1"/>
  <c r="AO470" i="1"/>
  <c r="W471" i="1"/>
  <c r="X471" i="1" s="1"/>
  <c r="AB471" i="1" s="1"/>
  <c r="AE471" i="1" s="1"/>
  <c r="AR471" i="1" s="1"/>
  <c r="AS471" i="1" s="1"/>
  <c r="Z471" i="1"/>
  <c r="AA471" i="1"/>
  <c r="AK471" i="1" s="1"/>
  <c r="AC471" i="1"/>
  <c r="AD471" i="1"/>
  <c r="AG471" i="1"/>
  <c r="AH471" i="1"/>
  <c r="AI471" i="1"/>
  <c r="AM471" i="1"/>
  <c r="AO471" i="1"/>
  <c r="W473" i="1"/>
  <c r="X473" i="1"/>
  <c r="Z473" i="1"/>
  <c r="AA473" i="1"/>
  <c r="AK473" i="1" s="1"/>
  <c r="AC473" i="1"/>
  <c r="AD473" i="1"/>
  <c r="AG473" i="1"/>
  <c r="AH473" i="1"/>
  <c r="AI473" i="1"/>
  <c r="W474" i="1"/>
  <c r="X474" i="1"/>
  <c r="AB474" i="1" s="1"/>
  <c r="AE474" i="1" s="1"/>
  <c r="Z474" i="1"/>
  <c r="AA474" i="1"/>
  <c r="AC474" i="1"/>
  <c r="AD474" i="1"/>
  <c r="AG474" i="1"/>
  <c r="AH474" i="1"/>
  <c r="AI474" i="1"/>
  <c r="AK474" i="1"/>
  <c r="W475" i="1"/>
  <c r="X475" i="1"/>
  <c r="Z475" i="1"/>
  <c r="AA475" i="1"/>
  <c r="AB475" i="1"/>
  <c r="AE475" i="1" s="1"/>
  <c r="AC475" i="1"/>
  <c r="AD475" i="1"/>
  <c r="AK475" i="1" s="1"/>
  <c r="AG475" i="1"/>
  <c r="AH475" i="1"/>
  <c r="AI475" i="1"/>
  <c r="W476" i="1"/>
  <c r="X476" i="1"/>
  <c r="AB476" i="1" s="1"/>
  <c r="AE476" i="1" s="1"/>
  <c r="Z476" i="1"/>
  <c r="AA476" i="1"/>
  <c r="AK476" i="1" s="1"/>
  <c r="AC476" i="1"/>
  <c r="AD476" i="1"/>
  <c r="AG476" i="1"/>
  <c r="AH476" i="1"/>
  <c r="AI476" i="1"/>
  <c r="W477" i="1"/>
  <c r="X477" i="1"/>
  <c r="Z477" i="1"/>
  <c r="AA477" i="1"/>
  <c r="AK477" i="1" s="1"/>
  <c r="AB477" i="1"/>
  <c r="AE477" i="1" s="1"/>
  <c r="AR477" i="1" s="1"/>
  <c r="AC477" i="1"/>
  <c r="AD477" i="1"/>
  <c r="AG477" i="1"/>
  <c r="AH477" i="1"/>
  <c r="AI477" i="1"/>
  <c r="AM477" i="1"/>
  <c r="AO477" i="1"/>
  <c r="AZ477" i="1"/>
  <c r="BA477" i="1"/>
  <c r="BB477" i="1"/>
  <c r="BC477" i="1"/>
  <c r="BD477" i="1"/>
  <c r="W478" i="1"/>
  <c r="X478" i="1"/>
  <c r="Z478" i="1"/>
  <c r="AA478" i="1" s="1"/>
  <c r="AC478" i="1"/>
  <c r="AD478" i="1" s="1"/>
  <c r="AG478" i="1"/>
  <c r="AH478" i="1"/>
  <c r="AI478" i="1"/>
  <c r="AM478" i="1"/>
  <c r="AO478" i="1"/>
  <c r="W480" i="1"/>
  <c r="X480" i="1"/>
  <c r="Z480" i="1"/>
  <c r="AA480" i="1" s="1"/>
  <c r="AC480" i="1"/>
  <c r="AD480" i="1" s="1"/>
  <c r="AG480" i="1"/>
  <c r="AH480" i="1"/>
  <c r="AI480" i="1"/>
  <c r="AM480" i="1"/>
  <c r="AO480" i="1"/>
  <c r="AZ480" i="1"/>
  <c r="BA480" i="1"/>
  <c r="BB480" i="1"/>
  <c r="BC480" i="1"/>
  <c r="BD480" i="1"/>
  <c r="W482" i="1"/>
  <c r="X482" i="1" s="1"/>
  <c r="AB482" i="1" s="1"/>
  <c r="AE482" i="1" s="1"/>
  <c r="AR482" i="1" s="1"/>
  <c r="AS482" i="1" s="1"/>
  <c r="AT482" i="1" s="1"/>
  <c r="AU482" i="1" s="1"/>
  <c r="BF482" i="1" s="1"/>
  <c r="Z482" i="1"/>
  <c r="AA482" i="1"/>
  <c r="AC482" i="1"/>
  <c r="AD482" i="1"/>
  <c r="AK482" i="1" s="1"/>
  <c r="AG482" i="1"/>
  <c r="AH482" i="1"/>
  <c r="AI482" i="1"/>
  <c r="AM482" i="1"/>
  <c r="AO482" i="1"/>
  <c r="AZ482" i="1"/>
  <c r="BA482" i="1"/>
  <c r="BB482" i="1"/>
  <c r="BC482" i="1"/>
  <c r="BD482" i="1"/>
  <c r="W483" i="1"/>
  <c r="X483" i="1"/>
  <c r="Z483" i="1"/>
  <c r="AA483" i="1"/>
  <c r="AB483" i="1"/>
  <c r="AE483" i="1" s="1"/>
  <c r="AR483" i="1" s="1"/>
  <c r="AC483" i="1"/>
  <c r="AD483" i="1"/>
  <c r="AK483" i="1" s="1"/>
  <c r="AL483" i="1" s="1"/>
  <c r="AG483" i="1"/>
  <c r="AH483" i="1"/>
  <c r="AI483" i="1"/>
  <c r="AM483" i="1"/>
  <c r="AO483" i="1"/>
  <c r="W484" i="1"/>
  <c r="X484" i="1"/>
  <c r="Z484" i="1"/>
  <c r="AA484" i="1"/>
  <c r="AK484" i="1" s="1"/>
  <c r="AB484" i="1"/>
  <c r="AE484" i="1" s="1"/>
  <c r="AR484" i="1" s="1"/>
  <c r="AC484" i="1"/>
  <c r="AD484" i="1"/>
  <c r="AG484" i="1"/>
  <c r="AH484" i="1"/>
  <c r="AI484" i="1"/>
  <c r="AM484" i="1"/>
  <c r="AO484" i="1"/>
  <c r="W485" i="1"/>
  <c r="X485" i="1"/>
  <c r="Z485" i="1"/>
  <c r="AA485" i="1"/>
  <c r="AB485" i="1"/>
  <c r="AE485" i="1" s="1"/>
  <c r="AR485" i="1" s="1"/>
  <c r="AC485" i="1"/>
  <c r="AD485" i="1"/>
  <c r="AG485" i="1"/>
  <c r="AH485" i="1"/>
  <c r="AI485" i="1"/>
  <c r="AK485" i="1"/>
  <c r="AM485" i="1"/>
  <c r="AO485" i="1"/>
  <c r="W487" i="1"/>
  <c r="X487" i="1"/>
  <c r="Z487" i="1"/>
  <c r="AA487" i="1"/>
  <c r="AB487" i="1"/>
  <c r="AE487" i="1" s="1"/>
  <c r="AR487" i="1" s="1"/>
  <c r="AS487" i="1" s="1"/>
  <c r="AT487" i="1" s="1"/>
  <c r="AU487" i="1" s="1"/>
  <c r="BF487" i="1" s="1"/>
  <c r="AC487" i="1"/>
  <c r="AD487" i="1"/>
  <c r="AG487" i="1"/>
  <c r="AH487" i="1"/>
  <c r="AI487" i="1"/>
  <c r="AK487" i="1"/>
  <c r="BE487" i="1" s="1"/>
  <c r="AM487" i="1"/>
  <c r="AO487" i="1"/>
  <c r="AZ487" i="1"/>
  <c r="BA487" i="1"/>
  <c r="BB487" i="1"/>
  <c r="BC487" i="1"/>
  <c r="BD487" i="1"/>
  <c r="W488" i="1"/>
  <c r="X488" i="1"/>
  <c r="AB488" i="1" s="1"/>
  <c r="AE488" i="1" s="1"/>
  <c r="Z488" i="1"/>
  <c r="AA488" i="1" s="1"/>
  <c r="AK488" i="1" s="1"/>
  <c r="AC488" i="1"/>
  <c r="AD488" i="1" s="1"/>
  <c r="AG488" i="1"/>
  <c r="AH488" i="1"/>
  <c r="AI488" i="1"/>
  <c r="W489" i="1"/>
  <c r="X489" i="1" s="1"/>
  <c r="AB489" i="1" s="1"/>
  <c r="AE489" i="1" s="1"/>
  <c r="AR489" i="1" s="1"/>
  <c r="AS489" i="1" s="1"/>
  <c r="AT489" i="1" s="1"/>
  <c r="Z489" i="1"/>
  <c r="AA489" i="1"/>
  <c r="AK489" i="1" s="1"/>
  <c r="AL489" i="1" s="1"/>
  <c r="AC489" i="1"/>
  <c r="AD489" i="1" s="1"/>
  <c r="AG489" i="1"/>
  <c r="AH489" i="1"/>
  <c r="AI489" i="1"/>
  <c r="AM489" i="1"/>
  <c r="AO489" i="1"/>
  <c r="BE395" i="1" l="1"/>
  <c r="AS387" i="1"/>
  <c r="AT386" i="1" s="1"/>
  <c r="AU386" i="1" s="1"/>
  <c r="BF386" i="1" s="1"/>
  <c r="BE368" i="1"/>
  <c r="AL484" i="1"/>
  <c r="AL465" i="1"/>
  <c r="BE465" i="1"/>
  <c r="AL463" i="1"/>
  <c r="BE463" i="1"/>
  <c r="AL455" i="1"/>
  <c r="AB446" i="1"/>
  <c r="AE446" i="1" s="1"/>
  <c r="AR446" i="1" s="1"/>
  <c r="AS446" i="1" s="1"/>
  <c r="AT446" i="1" s="1"/>
  <c r="AU446" i="1" s="1"/>
  <c r="BF446" i="1" s="1"/>
  <c r="BE427" i="1"/>
  <c r="AS372" i="1"/>
  <c r="AT368" i="1" s="1"/>
  <c r="AL362" i="1"/>
  <c r="AL445" i="1"/>
  <c r="AK480" i="1"/>
  <c r="AB448" i="1"/>
  <c r="AE448" i="1" s="1"/>
  <c r="AR448" i="1" s="1"/>
  <c r="AS448" i="1" s="1"/>
  <c r="AT448" i="1" s="1"/>
  <c r="AU448" i="1" s="1"/>
  <c r="BF448" i="1" s="1"/>
  <c r="AU412" i="1"/>
  <c r="BF412" i="1" s="1"/>
  <c r="BE436" i="1"/>
  <c r="AL426" i="1"/>
  <c r="AK478" i="1"/>
  <c r="AL478" i="1" s="1"/>
  <c r="AE465" i="1"/>
  <c r="AR465" i="1" s="1"/>
  <c r="AS465" i="1" s="1"/>
  <c r="AT465" i="1" s="1"/>
  <c r="AU465" i="1" s="1"/>
  <c r="BF465" i="1" s="1"/>
  <c r="AL454" i="1"/>
  <c r="AE428" i="1"/>
  <c r="AK414" i="1"/>
  <c r="AL396" i="1"/>
  <c r="AL446" i="1"/>
  <c r="BE446" i="1"/>
  <c r="BE448" i="1"/>
  <c r="AL482" i="1"/>
  <c r="BE482" i="1"/>
  <c r="AL485" i="1"/>
  <c r="AL466" i="1"/>
  <c r="AS483" i="1"/>
  <c r="AT483" i="1" s="1"/>
  <c r="AB480" i="1"/>
  <c r="AE480" i="1" s="1"/>
  <c r="AR480" i="1" s="1"/>
  <c r="AS480" i="1" s="1"/>
  <c r="AT480" i="1" s="1"/>
  <c r="AU480" i="1" s="1"/>
  <c r="BF480" i="1" s="1"/>
  <c r="BE477" i="1"/>
  <c r="AL477" i="1"/>
  <c r="AL475" i="1"/>
  <c r="AB478" i="1"/>
  <c r="AE478" i="1" s="1"/>
  <c r="AR478" i="1" s="1"/>
  <c r="AS477" i="1" s="1"/>
  <c r="AT477" i="1" s="1"/>
  <c r="AU477" i="1" s="1"/>
  <c r="BF477" i="1" s="1"/>
  <c r="AL476" i="1"/>
  <c r="BE457" i="1"/>
  <c r="AL457" i="1"/>
  <c r="BE438" i="1"/>
  <c r="AL438" i="1"/>
  <c r="AL407" i="1"/>
  <c r="AL402" i="1"/>
  <c r="AL345" i="1"/>
  <c r="BE443" i="1"/>
  <c r="AL443" i="1"/>
  <c r="AK434" i="1"/>
  <c r="AL434" i="1" s="1"/>
  <c r="AB434" i="1"/>
  <c r="AE434" i="1" s="1"/>
  <c r="BE404" i="1"/>
  <c r="AL404" i="1"/>
  <c r="AK459" i="1"/>
  <c r="AB459" i="1"/>
  <c r="AE459" i="1" s="1"/>
  <c r="AR459" i="1" s="1"/>
  <c r="AS459" i="1" s="1"/>
  <c r="AT459" i="1" s="1"/>
  <c r="AU459" i="1" s="1"/>
  <c r="BF459" i="1" s="1"/>
  <c r="BE441" i="1"/>
  <c r="AL441" i="1"/>
  <c r="AE414" i="1"/>
  <c r="AR414" i="1" s="1"/>
  <c r="AS414" i="1" s="1"/>
  <c r="AT414" i="1" s="1"/>
  <c r="AT398" i="1"/>
  <c r="BE366" i="1"/>
  <c r="AL366" i="1"/>
  <c r="BE357" i="1"/>
  <c r="AK431" i="1"/>
  <c r="AL431" i="1" s="1"/>
  <c r="AB431" i="1"/>
  <c r="AE431" i="1" s="1"/>
  <c r="AL488" i="1"/>
  <c r="AL487" i="1"/>
  <c r="AL467" i="1"/>
  <c r="AK461" i="1"/>
  <c r="AB461" i="1"/>
  <c r="AE461" i="1" s="1"/>
  <c r="AR461" i="1" s="1"/>
  <c r="AS461" i="1" s="1"/>
  <c r="AT461" i="1" s="1"/>
  <c r="AU461" i="1" s="1"/>
  <c r="BF461" i="1" s="1"/>
  <c r="AL420" i="1"/>
  <c r="BE420" i="1"/>
  <c r="AL359" i="1"/>
  <c r="BE325" i="1"/>
  <c r="AL325" i="1"/>
  <c r="AB325" i="1"/>
  <c r="AE325" i="1" s="1"/>
  <c r="AR325" i="1" s="1"/>
  <c r="AS325" i="1" s="1"/>
  <c r="AT325" i="1" s="1"/>
  <c r="AU325" i="1" s="1"/>
  <c r="BF325" i="1" s="1"/>
  <c r="AL267" i="1"/>
  <c r="AE420" i="1"/>
  <c r="AR420" i="1" s="1"/>
  <c r="AS420" i="1" s="1"/>
  <c r="AT420" i="1" s="1"/>
  <c r="AU420" i="1" s="1"/>
  <c r="BF420" i="1" s="1"/>
  <c r="AB379" i="1"/>
  <c r="AE379" i="1" s="1"/>
  <c r="AR379" i="1" s="1"/>
  <c r="AS379" i="1" s="1"/>
  <c r="AT379" i="1" s="1"/>
  <c r="AL338" i="1"/>
  <c r="AL350" i="1"/>
  <c r="AL337" i="1"/>
  <c r="BE297" i="1"/>
  <c r="AB292" i="1"/>
  <c r="AE292" i="1" s="1"/>
  <c r="AR292" i="1" s="1"/>
  <c r="AS292" i="1" s="1"/>
  <c r="AT292" i="1" s="1"/>
  <c r="AL290" i="1"/>
  <c r="AB407" i="1"/>
  <c r="AE407" i="1" s="1"/>
  <c r="AK374" i="1"/>
  <c r="AL363" i="1"/>
  <c r="AL349" i="1"/>
  <c r="AB427" i="1"/>
  <c r="AE427" i="1" s="1"/>
  <c r="AR427" i="1" s="1"/>
  <c r="AS427" i="1" s="1"/>
  <c r="AT427" i="1" s="1"/>
  <c r="AU427" i="1" s="1"/>
  <c r="BF427" i="1" s="1"/>
  <c r="AB413" i="1"/>
  <c r="AE413" i="1" s="1"/>
  <c r="AB411" i="1"/>
  <c r="AE411" i="1" s="1"/>
  <c r="AB390" i="1"/>
  <c r="AE390" i="1" s="1"/>
  <c r="AB374" i="1"/>
  <c r="AE374" i="1" s="1"/>
  <c r="AR374" i="1" s="1"/>
  <c r="AK373" i="1"/>
  <c r="AL373" i="1" s="1"/>
  <c r="AL346" i="1"/>
  <c r="AL304" i="1"/>
  <c r="BE304" i="1"/>
  <c r="AE299" i="1"/>
  <c r="AE297" i="1"/>
  <c r="AR297" i="1" s="1"/>
  <c r="AS297" i="1" s="1"/>
  <c r="AT297" i="1" s="1"/>
  <c r="AU297" i="1" s="1"/>
  <c r="BF297" i="1" s="1"/>
  <c r="AB290" i="1"/>
  <c r="AE290" i="1" s="1"/>
  <c r="AK418" i="1"/>
  <c r="AB395" i="1"/>
  <c r="AE395" i="1" s="1"/>
  <c r="AR395" i="1" s="1"/>
  <c r="AS395" i="1" s="1"/>
  <c r="AT395" i="1" s="1"/>
  <c r="AU395" i="1" s="1"/>
  <c r="BF395" i="1" s="1"/>
  <c r="AB373" i="1"/>
  <c r="AE373" i="1" s="1"/>
  <c r="AB364" i="1"/>
  <c r="AE364" i="1" s="1"/>
  <c r="AE362" i="1"/>
  <c r="AK360" i="1"/>
  <c r="AL360" i="1" s="1"/>
  <c r="AE349" i="1"/>
  <c r="AE341" i="1"/>
  <c r="AR341" i="1" s="1"/>
  <c r="AS341" i="1" s="1"/>
  <c r="AE337" i="1"/>
  <c r="AB304" i="1"/>
  <c r="AE304" i="1" s="1"/>
  <c r="AR304" i="1" s="1"/>
  <c r="AS304" i="1" s="1"/>
  <c r="AT304" i="1" s="1"/>
  <c r="AU304" i="1" s="1"/>
  <c r="BF304" i="1" s="1"/>
  <c r="AE264" i="1"/>
  <c r="AR264" i="1" s="1"/>
  <c r="AK262" i="1"/>
  <c r="AK260" i="1"/>
  <c r="AB260" i="1"/>
  <c r="AE260" i="1" s="1"/>
  <c r="AK411" i="1"/>
  <c r="AL411" i="1" s="1"/>
  <c r="AK390" i="1"/>
  <c r="AL390" i="1" s="1"/>
  <c r="AB473" i="1"/>
  <c r="AE473" i="1" s="1"/>
  <c r="AB470" i="1"/>
  <c r="AE470" i="1" s="1"/>
  <c r="AR470" i="1" s="1"/>
  <c r="AS469" i="1" s="1"/>
  <c r="AT469" i="1" s="1"/>
  <c r="AU469" i="1" s="1"/>
  <c r="BF469" i="1" s="1"/>
  <c r="BE454" i="1"/>
  <c r="AB425" i="1"/>
  <c r="AE425" i="1" s="1"/>
  <c r="BE422" i="1"/>
  <c r="AK406" i="1"/>
  <c r="AL369" i="1"/>
  <c r="AE360" i="1"/>
  <c r="AL353" i="1"/>
  <c r="AB347" i="1"/>
  <c r="AE347" i="1" s="1"/>
  <c r="AL344" i="1"/>
  <c r="AL321" i="1"/>
  <c r="BE321" i="1"/>
  <c r="AL311" i="1"/>
  <c r="AE300" i="1"/>
  <c r="AR300" i="1" s="1"/>
  <c r="AS300" i="1" s="1"/>
  <c r="AT300" i="1" s="1"/>
  <c r="AU300" i="1" s="1"/>
  <c r="BF300" i="1" s="1"/>
  <c r="BE288" i="1"/>
  <c r="AE280" i="1"/>
  <c r="AR280" i="1" s="1"/>
  <c r="AS280" i="1" s="1"/>
  <c r="AT280" i="1" s="1"/>
  <c r="AU280" i="1" s="1"/>
  <c r="BF280" i="1" s="1"/>
  <c r="AL265" i="1"/>
  <c r="AK264" i="1"/>
  <c r="AB250" i="1"/>
  <c r="AE250" i="1" s="1"/>
  <c r="AL224" i="1"/>
  <c r="AK469" i="1"/>
  <c r="AL471" i="1" s="1"/>
  <c r="BE393" i="1"/>
  <c r="AB377" i="1"/>
  <c r="AE377" i="1" s="1"/>
  <c r="AR377" i="1" s="1"/>
  <c r="AS377" i="1" s="1"/>
  <c r="AT376" i="1" s="1"/>
  <c r="AL372" i="1"/>
  <c r="AL352" i="1"/>
  <c r="AL348" i="1"/>
  <c r="AL343" i="1"/>
  <c r="BE340" i="1"/>
  <c r="AL340" i="1"/>
  <c r="AK282" i="1"/>
  <c r="AB282" i="1"/>
  <c r="AE282" i="1" s="1"/>
  <c r="AR282" i="1" s="1"/>
  <c r="AS282" i="1" s="1"/>
  <c r="AT282" i="1" s="1"/>
  <c r="AU282" i="1" s="1"/>
  <c r="BF282" i="1" s="1"/>
  <c r="AK280" i="1"/>
  <c r="AL279" i="1" s="1"/>
  <c r="AL258" i="1"/>
  <c r="AB375" i="1"/>
  <c r="AE375" i="1" s="1"/>
  <c r="AK449" i="1"/>
  <c r="AL449" i="1" s="1"/>
  <c r="AB436" i="1"/>
  <c r="AE436" i="1" s="1"/>
  <c r="AR436" i="1" s="1"/>
  <c r="AS436" i="1" s="1"/>
  <c r="AT436" i="1" s="1"/>
  <c r="AU436" i="1" s="1"/>
  <c r="BF436" i="1" s="1"/>
  <c r="AK401" i="1"/>
  <c r="AB388" i="1"/>
  <c r="AE388" i="1" s="1"/>
  <c r="AR388" i="1" s="1"/>
  <c r="AK386" i="1"/>
  <c r="AE366" i="1"/>
  <c r="AR366" i="1" s="1"/>
  <c r="AS366" i="1" s="1"/>
  <c r="AT366" i="1" s="1"/>
  <c r="AU366" i="1" s="1"/>
  <c r="BF366" i="1" s="1"/>
  <c r="AB357" i="1"/>
  <c r="AE357" i="1" s="1"/>
  <c r="AR357" i="1" s="1"/>
  <c r="AS357" i="1" s="1"/>
  <c r="AT357" i="1" s="1"/>
  <c r="AU357" i="1" s="1"/>
  <c r="BF357" i="1" s="1"/>
  <c r="AB352" i="1"/>
  <c r="AE352" i="1" s="1"/>
  <c r="AB343" i="1"/>
  <c r="AE343" i="1" s="1"/>
  <c r="AB340" i="1"/>
  <c r="AE340" i="1" s="1"/>
  <c r="AR340" i="1" s="1"/>
  <c r="AL335" i="1"/>
  <c r="AE332" i="1"/>
  <c r="AR332" i="1" s="1"/>
  <c r="AS332" i="1" s="1"/>
  <c r="AT331" i="1" s="1"/>
  <c r="AU331" i="1" s="1"/>
  <c r="BF331" i="1" s="1"/>
  <c r="AL316" i="1"/>
  <c r="AL315" i="1"/>
  <c r="AL305" i="1"/>
  <c r="AK294" i="1"/>
  <c r="AL294" i="1" s="1"/>
  <c r="AL272" i="1"/>
  <c r="BE272" i="1"/>
  <c r="BE236" i="1"/>
  <c r="AL236" i="1"/>
  <c r="BE379" i="1"/>
  <c r="AK412" i="1"/>
  <c r="AB401" i="1"/>
  <c r="AE401" i="1" s="1"/>
  <c r="AR401" i="1" s="1"/>
  <c r="AS401" i="1" s="1"/>
  <c r="AT401" i="1" s="1"/>
  <c r="AK398" i="1"/>
  <c r="AL398" i="1" s="1"/>
  <c r="AB397" i="1"/>
  <c r="AE397" i="1" s="1"/>
  <c r="AR397" i="1" s="1"/>
  <c r="AS397" i="1" s="1"/>
  <c r="AK384" i="1"/>
  <c r="AL384" i="1" s="1"/>
  <c r="AB380" i="1"/>
  <c r="AE380" i="1" s="1"/>
  <c r="AR380" i="1" s="1"/>
  <c r="AS380" i="1" s="1"/>
  <c r="AT380" i="1" s="1"/>
  <c r="AL355" i="1"/>
  <c r="AE348" i="1"/>
  <c r="AR348" i="1" s="1"/>
  <c r="AK329" i="1"/>
  <c r="AK327" i="1"/>
  <c r="AE314" i="1"/>
  <c r="AB301" i="1"/>
  <c r="AE301" i="1" s="1"/>
  <c r="AL289" i="1"/>
  <c r="AL268" i="1"/>
  <c r="AS237" i="1"/>
  <c r="AT237" i="1" s="1"/>
  <c r="AK222" i="1"/>
  <c r="AB222" i="1"/>
  <c r="AE222" i="1" s="1"/>
  <c r="AR222" i="1" s="1"/>
  <c r="AS222" i="1" s="1"/>
  <c r="AT222" i="1" s="1"/>
  <c r="AU222" i="1" s="1"/>
  <c r="BF222" i="1" s="1"/>
  <c r="AL211" i="1"/>
  <c r="BE211" i="1"/>
  <c r="AK205" i="1"/>
  <c r="BE182" i="1"/>
  <c r="BE163" i="1"/>
  <c r="AL163" i="1"/>
  <c r="AL162" i="1"/>
  <c r="AL165" i="1"/>
  <c r="AE240" i="1"/>
  <c r="AR240" i="1" s="1"/>
  <c r="AS240" i="1" s="1"/>
  <c r="AB224" i="1"/>
  <c r="AE224" i="1" s="1"/>
  <c r="AL190" i="1"/>
  <c r="BE190" i="1"/>
  <c r="AK317" i="1"/>
  <c r="AB295" i="1"/>
  <c r="AE295" i="1" s="1"/>
  <c r="AB267" i="1"/>
  <c r="AE267" i="1" s="1"/>
  <c r="AR267" i="1" s="1"/>
  <c r="AB265" i="1"/>
  <c r="AE265" i="1" s="1"/>
  <c r="AR265" i="1" s="1"/>
  <c r="AB262" i="1"/>
  <c r="AE262" i="1" s="1"/>
  <c r="AK261" i="1"/>
  <c r="AL261" i="1" s="1"/>
  <c r="AB261" i="1"/>
  <c r="AE261" i="1" s="1"/>
  <c r="AK241" i="1"/>
  <c r="AK240" i="1"/>
  <c r="AL234" i="1"/>
  <c r="BE234" i="1"/>
  <c r="AE215" i="1"/>
  <c r="AL213" i="1"/>
  <c r="AL191" i="1"/>
  <c r="AK184" i="1"/>
  <c r="AL184" i="1" s="1"/>
  <c r="AB184" i="1"/>
  <c r="AE184" i="1" s="1"/>
  <c r="AR184" i="1" s="1"/>
  <c r="AB321" i="1"/>
  <c r="AE321" i="1" s="1"/>
  <c r="AR321" i="1" s="1"/>
  <c r="AS321" i="1" s="1"/>
  <c r="AT321" i="1" s="1"/>
  <c r="AU321" i="1" s="1"/>
  <c r="BF321" i="1" s="1"/>
  <c r="AB317" i="1"/>
  <c r="AE317" i="1" s="1"/>
  <c r="AK291" i="1"/>
  <c r="AL291" i="1" s="1"/>
  <c r="AB288" i="1"/>
  <c r="AE288" i="1" s="1"/>
  <c r="AR288" i="1" s="1"/>
  <c r="AS288" i="1" s="1"/>
  <c r="AT288" i="1" s="1"/>
  <c r="AL269" i="1"/>
  <c r="AE256" i="1"/>
  <c r="AR256" i="1" s="1"/>
  <c r="AS254" i="1" s="1"/>
  <c r="AT254" i="1" s="1"/>
  <c r="AU254" i="1" s="1"/>
  <c r="BF254" i="1" s="1"/>
  <c r="AK253" i="1"/>
  <c r="AL255" i="1" s="1"/>
  <c r="AE248" i="1"/>
  <c r="AR248" i="1" s="1"/>
  <c r="AE242" i="1"/>
  <c r="AR242" i="1" s="1"/>
  <c r="AE236" i="1"/>
  <c r="AR236" i="1" s="1"/>
  <c r="AS236" i="1" s="1"/>
  <c r="AT236" i="1" s="1"/>
  <c r="AU236" i="1" s="1"/>
  <c r="BF236" i="1" s="1"/>
  <c r="AE218" i="1"/>
  <c r="AK217" i="1"/>
  <c r="AB217" i="1"/>
  <c r="AE217" i="1" s="1"/>
  <c r="AR217" i="1" s="1"/>
  <c r="AS217" i="1" s="1"/>
  <c r="AT217" i="1" s="1"/>
  <c r="AL206" i="1"/>
  <c r="AL201" i="1"/>
  <c r="AB275" i="1"/>
  <c r="AE275" i="1" s="1"/>
  <c r="AR275" i="1" s="1"/>
  <c r="AB238" i="1"/>
  <c r="AE238" i="1" s="1"/>
  <c r="AR238" i="1" s="1"/>
  <c r="AK220" i="1"/>
  <c r="AB220" i="1"/>
  <c r="AE220" i="1" s="1"/>
  <c r="AR220" i="1" s="1"/>
  <c r="AS220" i="1" s="1"/>
  <c r="AT220" i="1" s="1"/>
  <c r="AK207" i="1"/>
  <c r="AL207" i="1" s="1"/>
  <c r="AB203" i="1"/>
  <c r="AE203" i="1" s="1"/>
  <c r="AR203" i="1" s="1"/>
  <c r="AL313" i="1"/>
  <c r="AL308" i="1"/>
  <c r="AL233" i="1"/>
  <c r="AB226" i="1"/>
  <c r="AE226" i="1" s="1"/>
  <c r="AR226" i="1" s="1"/>
  <c r="AS226" i="1" s="1"/>
  <c r="AT226" i="1" s="1"/>
  <c r="AU226" i="1" s="1"/>
  <c r="BF226" i="1" s="1"/>
  <c r="AK300" i="1"/>
  <c r="AL301" i="1" s="1"/>
  <c r="AL284" i="1"/>
  <c r="AB279" i="1"/>
  <c r="AE279" i="1" s="1"/>
  <c r="AK274" i="1"/>
  <c r="AB274" i="1"/>
  <c r="AE274" i="1" s="1"/>
  <c r="AR274" i="1" s="1"/>
  <c r="AS274" i="1" s="1"/>
  <c r="AT274" i="1" s="1"/>
  <c r="AU274" i="1" s="1"/>
  <c r="BF274" i="1" s="1"/>
  <c r="AL270" i="1"/>
  <c r="AB266" i="1"/>
  <c r="AE266" i="1" s="1"/>
  <c r="AR266" i="1" s="1"/>
  <c r="AE258" i="1"/>
  <c r="AR258" i="1" s="1"/>
  <c r="AS258" i="1" s="1"/>
  <c r="AT258" i="1" s="1"/>
  <c r="AU258" i="1" s="1"/>
  <c r="BF258" i="1" s="1"/>
  <c r="BE226" i="1"/>
  <c r="AL212" i="1"/>
  <c r="AS211" i="1"/>
  <c r="AT211" i="1" s="1"/>
  <c r="AU211" i="1" s="1"/>
  <c r="BF211" i="1" s="1"/>
  <c r="AL251" i="1"/>
  <c r="AB212" i="1"/>
  <c r="AE212" i="1" s="1"/>
  <c r="AR212" i="1" s="1"/>
  <c r="AS196" i="1"/>
  <c r="AT196" i="1" s="1"/>
  <c r="AU196" i="1" s="1"/>
  <c r="BF196" i="1" s="1"/>
  <c r="AK181" i="1"/>
  <c r="AL182" i="1" s="1"/>
  <c r="AB181" i="1"/>
  <c r="AE181" i="1" s="1"/>
  <c r="BE160" i="1"/>
  <c r="AL160" i="1"/>
  <c r="AL131" i="1"/>
  <c r="AL120" i="1"/>
  <c r="AK25" i="1"/>
  <c r="AL25" i="1" s="1"/>
  <c r="AB25" i="1"/>
  <c r="AE25" i="1" s="1"/>
  <c r="AB233" i="1"/>
  <c r="AE233" i="1" s="1"/>
  <c r="AK215" i="1"/>
  <c r="AB207" i="1"/>
  <c r="AE207" i="1" s="1"/>
  <c r="AE205" i="1"/>
  <c r="AR205" i="1" s="1"/>
  <c r="AS205" i="1" s="1"/>
  <c r="AT205" i="1" s="1"/>
  <c r="AU205" i="1" s="1"/>
  <c r="BF205" i="1" s="1"/>
  <c r="AE202" i="1"/>
  <c r="AR202" i="1" s="1"/>
  <c r="AS202" i="1" s="1"/>
  <c r="AT202" i="1" s="1"/>
  <c r="AU202" i="1" s="1"/>
  <c r="BF202" i="1" s="1"/>
  <c r="AS187" i="1"/>
  <c r="AL186" i="1"/>
  <c r="BE186" i="1"/>
  <c r="AB182" i="1"/>
  <c r="AE182" i="1" s="1"/>
  <c r="AR182" i="1" s="1"/>
  <c r="AE178" i="1"/>
  <c r="AL164" i="1"/>
  <c r="AB162" i="1"/>
  <c r="AE162" i="1" s="1"/>
  <c r="AL158" i="1"/>
  <c r="BE48" i="1"/>
  <c r="AL48" i="1"/>
  <c r="AK246" i="1"/>
  <c r="AK242" i="1"/>
  <c r="AB241" i="1"/>
  <c r="AE241" i="1" s="1"/>
  <c r="AR241" i="1" s="1"/>
  <c r="AE197" i="1"/>
  <c r="AK178" i="1"/>
  <c r="AL176" i="1" s="1"/>
  <c r="AK174" i="1"/>
  <c r="AB163" i="1"/>
  <c r="AE163" i="1" s="1"/>
  <c r="AR163" i="1" s="1"/>
  <c r="AS163" i="1" s="1"/>
  <c r="AT163" i="1" s="1"/>
  <c r="AU163" i="1" s="1"/>
  <c r="BF163" i="1" s="1"/>
  <c r="AL108" i="1"/>
  <c r="AL107" i="1"/>
  <c r="AK229" i="1"/>
  <c r="AK225" i="1"/>
  <c r="AL225" i="1" s="1"/>
  <c r="AB201" i="1"/>
  <c r="AE201" i="1" s="1"/>
  <c r="AL193" i="1"/>
  <c r="BE193" i="1"/>
  <c r="AB174" i="1"/>
  <c r="AE174" i="1" s="1"/>
  <c r="AR174" i="1" s="1"/>
  <c r="AS174" i="1" s="1"/>
  <c r="AT174" i="1" s="1"/>
  <c r="AU174" i="1" s="1"/>
  <c r="BF174" i="1" s="1"/>
  <c r="AB164" i="1"/>
  <c r="AE164" i="1" s="1"/>
  <c r="AK247" i="1"/>
  <c r="AK243" i="1"/>
  <c r="AB195" i="1"/>
  <c r="AE195" i="1" s="1"/>
  <c r="AB190" i="1"/>
  <c r="AE190" i="1" s="1"/>
  <c r="AR190" i="1" s="1"/>
  <c r="AS190" i="1" s="1"/>
  <c r="AL188" i="1"/>
  <c r="AL177" i="1"/>
  <c r="BE177" i="1"/>
  <c r="AB177" i="1"/>
  <c r="AE177" i="1" s="1"/>
  <c r="AR177" i="1" s="1"/>
  <c r="AS177" i="1" s="1"/>
  <c r="AT177" i="1" s="1"/>
  <c r="AU177" i="1" s="1"/>
  <c r="BF177" i="1" s="1"/>
  <c r="BE167" i="1"/>
  <c r="AL167" i="1"/>
  <c r="AB154" i="1"/>
  <c r="AE154" i="1" s="1"/>
  <c r="AR154" i="1" s="1"/>
  <c r="AS154" i="1" s="1"/>
  <c r="AT154" i="1" s="1"/>
  <c r="AU154" i="1" s="1"/>
  <c r="BF154" i="1" s="1"/>
  <c r="AK154" i="1"/>
  <c r="AL111" i="1"/>
  <c r="AB253" i="1"/>
  <c r="AE253" i="1" s="1"/>
  <c r="AB229" i="1"/>
  <c r="AE229" i="1" s="1"/>
  <c r="AR229" i="1" s="1"/>
  <c r="AS229" i="1" s="1"/>
  <c r="AT229" i="1" s="1"/>
  <c r="AU229" i="1" s="1"/>
  <c r="BF229" i="1" s="1"/>
  <c r="AB219" i="1"/>
  <c r="AE219" i="1" s="1"/>
  <c r="AE186" i="1"/>
  <c r="AR186" i="1" s="1"/>
  <c r="AS186" i="1" s="1"/>
  <c r="AK155" i="1"/>
  <c r="AS142" i="1"/>
  <c r="AT142" i="1" s="1"/>
  <c r="AU142" i="1" s="1"/>
  <c r="BF142" i="1" s="1"/>
  <c r="AL130" i="1"/>
  <c r="BE130" i="1"/>
  <c r="AB128" i="1"/>
  <c r="AE128" i="1" s="1"/>
  <c r="AK128" i="1"/>
  <c r="AK248" i="1"/>
  <c r="AK244" i="1"/>
  <c r="AL244" i="1" s="1"/>
  <c r="AK231" i="1"/>
  <c r="AK218" i="1"/>
  <c r="AL218" i="1" s="1"/>
  <c r="AK200" i="1"/>
  <c r="AL202" i="1" s="1"/>
  <c r="AK183" i="1"/>
  <c r="AB143" i="1"/>
  <c r="AE143" i="1" s="1"/>
  <c r="AR143" i="1" s="1"/>
  <c r="AK143" i="1"/>
  <c r="AB119" i="1"/>
  <c r="AE119" i="1" s="1"/>
  <c r="AK119" i="1"/>
  <c r="AL97" i="1"/>
  <c r="AL99" i="1"/>
  <c r="AK145" i="1"/>
  <c r="AL145" i="1" s="1"/>
  <c r="AB145" i="1"/>
  <c r="AE145" i="1" s="1"/>
  <c r="AR145" i="1" s="1"/>
  <c r="AK139" i="1"/>
  <c r="AE139" i="1"/>
  <c r="AR139" i="1" s="1"/>
  <c r="AS139" i="1" s="1"/>
  <c r="AT139" i="1" s="1"/>
  <c r="AU139" i="1" s="1"/>
  <c r="BF139" i="1" s="1"/>
  <c r="AB131" i="1"/>
  <c r="AE131" i="1" s="1"/>
  <c r="AB120" i="1"/>
  <c r="AE120" i="1" s="1"/>
  <c r="BE98" i="1"/>
  <c r="AL98" i="1"/>
  <c r="BE86" i="1"/>
  <c r="AL86" i="1"/>
  <c r="BE57" i="1"/>
  <c r="AE176" i="1"/>
  <c r="AK172" i="1"/>
  <c r="AE167" i="1"/>
  <c r="AR167" i="1" s="1"/>
  <c r="AS167" i="1" s="1"/>
  <c r="AT167" i="1" s="1"/>
  <c r="AU167" i="1" s="1"/>
  <c r="BF167" i="1" s="1"/>
  <c r="AL153" i="1"/>
  <c r="AB146" i="1"/>
  <c r="AE146" i="1" s="1"/>
  <c r="AR146" i="1" s="1"/>
  <c r="AS146" i="1" s="1"/>
  <c r="AT146" i="1" s="1"/>
  <c r="AK136" i="1"/>
  <c r="AB136" i="1"/>
  <c r="AE136" i="1" s="1"/>
  <c r="AE130" i="1"/>
  <c r="AR130" i="1" s="1"/>
  <c r="AS130" i="1" s="1"/>
  <c r="AT130" i="1" s="1"/>
  <c r="AU130" i="1" s="1"/>
  <c r="BF130" i="1" s="1"/>
  <c r="AB127" i="1"/>
  <c r="AE127" i="1" s="1"/>
  <c r="AE110" i="1"/>
  <c r="AR110" i="1" s="1"/>
  <c r="AS110" i="1" s="1"/>
  <c r="AT110" i="1" s="1"/>
  <c r="AU110" i="1" s="1"/>
  <c r="BF110" i="1" s="1"/>
  <c r="AS89" i="1"/>
  <c r="AT89" i="1" s="1"/>
  <c r="AU89" i="1" s="1"/>
  <c r="BF89" i="1" s="1"/>
  <c r="AL66" i="1"/>
  <c r="BE66" i="1"/>
  <c r="AB172" i="1"/>
  <c r="AE172" i="1" s="1"/>
  <c r="AR172" i="1" s="1"/>
  <c r="AB171" i="1"/>
  <c r="AE171" i="1" s="1"/>
  <c r="AL159" i="1"/>
  <c r="AB155" i="1"/>
  <c r="AE155" i="1" s="1"/>
  <c r="AB153" i="1"/>
  <c r="AE153" i="1" s="1"/>
  <c r="AE137" i="1"/>
  <c r="AE108" i="1"/>
  <c r="AK88" i="1"/>
  <c r="AL88" i="1" s="1"/>
  <c r="AB88" i="1"/>
  <c r="AE88" i="1" s="1"/>
  <c r="AB191" i="1"/>
  <c r="AE191" i="1" s="1"/>
  <c r="AR191" i="1" s="1"/>
  <c r="AS191" i="1" s="1"/>
  <c r="AB188" i="1"/>
  <c r="AE188" i="1" s="1"/>
  <c r="AR188" i="1" s="1"/>
  <c r="AB183" i="1"/>
  <c r="AE183" i="1" s="1"/>
  <c r="AL151" i="1"/>
  <c r="AE144" i="1"/>
  <c r="AR144" i="1" s="1"/>
  <c r="AS144" i="1" s="1"/>
  <c r="AT144" i="1" s="1"/>
  <c r="AE124" i="1"/>
  <c r="AR124" i="1" s="1"/>
  <c r="AS124" i="1" s="1"/>
  <c r="AT123" i="1" s="1"/>
  <c r="AU123" i="1" s="1"/>
  <c r="BF123" i="1" s="1"/>
  <c r="AL106" i="1"/>
  <c r="AK102" i="1"/>
  <c r="AL91" i="1"/>
  <c r="AK73" i="1"/>
  <c r="AB73" i="1"/>
  <c r="AE73" i="1" s="1"/>
  <c r="AR73" i="1" s="1"/>
  <c r="AS73" i="1" s="1"/>
  <c r="AT73" i="1" s="1"/>
  <c r="AU73" i="1" s="1"/>
  <c r="BF73" i="1" s="1"/>
  <c r="AK52" i="1"/>
  <c r="AE52" i="1"/>
  <c r="AR52" i="1" s="1"/>
  <c r="AS52" i="1" s="1"/>
  <c r="AT52" i="1" s="1"/>
  <c r="AU52" i="1" s="1"/>
  <c r="BF52" i="1" s="1"/>
  <c r="AL44" i="1"/>
  <c r="BE44" i="1"/>
  <c r="AL22" i="1"/>
  <c r="AB138" i="1"/>
  <c r="AE138" i="1" s="1"/>
  <c r="AK135" i="1"/>
  <c r="AK123" i="1"/>
  <c r="AK113" i="1"/>
  <c r="AL116" i="1" s="1"/>
  <c r="AE93" i="1"/>
  <c r="AR93" i="1" s="1"/>
  <c r="AS93" i="1" s="1"/>
  <c r="AK198" i="1"/>
  <c r="AL198" i="1" s="1"/>
  <c r="AK179" i="1"/>
  <c r="AL179" i="1" s="1"/>
  <c r="AK170" i="1"/>
  <c r="AL171" i="1" s="1"/>
  <c r="AB170" i="1"/>
  <c r="AE170" i="1" s="1"/>
  <c r="AR170" i="1" s="1"/>
  <c r="AL148" i="1"/>
  <c r="BE148" i="1"/>
  <c r="AK132" i="1"/>
  <c r="AL132" i="1" s="1"/>
  <c r="AB132" i="1"/>
  <c r="AE132" i="1" s="1"/>
  <c r="AK121" i="1"/>
  <c r="AL121" i="1" s="1"/>
  <c r="AB121" i="1"/>
  <c r="AE121" i="1" s="1"/>
  <c r="AU20" i="1"/>
  <c r="BF20" i="1" s="1"/>
  <c r="AL20" i="1"/>
  <c r="BE20" i="1"/>
  <c r="AK137" i="1"/>
  <c r="AL137" i="1" s="1"/>
  <c r="AK124" i="1"/>
  <c r="AB95" i="1"/>
  <c r="AE95" i="1" s="1"/>
  <c r="AR95" i="1" s="1"/>
  <c r="AS95" i="1" s="1"/>
  <c r="AK94" i="1"/>
  <c r="AL90" i="1"/>
  <c r="AB86" i="1"/>
  <c r="AE86" i="1" s="1"/>
  <c r="AR86" i="1" s="1"/>
  <c r="AS86" i="1" s="1"/>
  <c r="AT86" i="1" s="1"/>
  <c r="AU86" i="1" s="1"/>
  <c r="BF86" i="1" s="1"/>
  <c r="AB80" i="1"/>
  <c r="AE80" i="1" s="1"/>
  <c r="AR80" i="1" s="1"/>
  <c r="AS80" i="1" s="1"/>
  <c r="AT79" i="1" s="1"/>
  <c r="AB75" i="1"/>
  <c r="AE75" i="1" s="1"/>
  <c r="BE37" i="1"/>
  <c r="AL37" i="1"/>
  <c r="AK110" i="1"/>
  <c r="AB102" i="1"/>
  <c r="AE102" i="1" s="1"/>
  <c r="AR102" i="1" s="1"/>
  <c r="AS102" i="1" s="1"/>
  <c r="AT102" i="1" s="1"/>
  <c r="AU102" i="1" s="1"/>
  <c r="BF102" i="1" s="1"/>
  <c r="AB91" i="1"/>
  <c r="AE91" i="1" s="1"/>
  <c r="AR91" i="1" s="1"/>
  <c r="AK42" i="1"/>
  <c r="AK17" i="1"/>
  <c r="AK16" i="1"/>
  <c r="AL16" i="1" s="1"/>
  <c r="AB13" i="1"/>
  <c r="AE13" i="1" s="1"/>
  <c r="AK12" i="1"/>
  <c r="AL12" i="1" s="1"/>
  <c r="AB12" i="1"/>
  <c r="AE12" i="1" s="1"/>
  <c r="AR12" i="1" s="1"/>
  <c r="BE10" i="1"/>
  <c r="AL10" i="1"/>
  <c r="AK100" i="1"/>
  <c r="AL100" i="1" s="1"/>
  <c r="AE98" i="1"/>
  <c r="AR98" i="1" s="1"/>
  <c r="AS98" i="1" s="1"/>
  <c r="AT98" i="1" s="1"/>
  <c r="AU98" i="1" s="1"/>
  <c r="BF98" i="1" s="1"/>
  <c r="AL64" i="1"/>
  <c r="AB63" i="1"/>
  <c r="AE63" i="1" s="1"/>
  <c r="AE62" i="1"/>
  <c r="AB57" i="1"/>
  <c r="AE57" i="1" s="1"/>
  <c r="AR57" i="1" s="1"/>
  <c r="AS57" i="1" s="1"/>
  <c r="AT57" i="1" s="1"/>
  <c r="AU57" i="1" s="1"/>
  <c r="BF57" i="1" s="1"/>
  <c r="AL53" i="1"/>
  <c r="BE46" i="1"/>
  <c r="AL46" i="1"/>
  <c r="AB16" i="1"/>
  <c r="AE16" i="1" s="1"/>
  <c r="BE7" i="1"/>
  <c r="AL7" i="1"/>
  <c r="AK104" i="1"/>
  <c r="AL104" i="1" s="1"/>
  <c r="AB100" i="1"/>
  <c r="AE100" i="1" s="1"/>
  <c r="AR100" i="1" s="1"/>
  <c r="BE71" i="1"/>
  <c r="AL71" i="1"/>
  <c r="AE66" i="1"/>
  <c r="AR66" i="1" s="1"/>
  <c r="AS66" i="1" s="1"/>
  <c r="AT66" i="1" s="1"/>
  <c r="AU66" i="1" s="1"/>
  <c r="BF66" i="1" s="1"/>
  <c r="AB64" i="1"/>
  <c r="AE64" i="1" s="1"/>
  <c r="AE58" i="1"/>
  <c r="AK50" i="1"/>
  <c r="AE44" i="1"/>
  <c r="AR44" i="1" s="1"/>
  <c r="AS44" i="1" s="1"/>
  <c r="AT44" i="1" s="1"/>
  <c r="AU44" i="1" s="1"/>
  <c r="BF44" i="1" s="1"/>
  <c r="AL11" i="1"/>
  <c r="AL129" i="1"/>
  <c r="AL63" i="1"/>
  <c r="BE39" i="1"/>
  <c r="AL39" i="1"/>
  <c r="AL32" i="1"/>
  <c r="AB97" i="1"/>
  <c r="AE97" i="1" s="1"/>
  <c r="BE89" i="1"/>
  <c r="AL89" i="1"/>
  <c r="BE55" i="1"/>
  <c r="AL55" i="1"/>
  <c r="AK34" i="1"/>
  <c r="AL34" i="1" s="1"/>
  <c r="AE28" i="1"/>
  <c r="AK77" i="1"/>
  <c r="AL77" i="1" s="1"/>
  <c r="AB69" i="1"/>
  <c r="AE69" i="1" s="1"/>
  <c r="AB39" i="1"/>
  <c r="AE39" i="1" s="1"/>
  <c r="AR39" i="1" s="1"/>
  <c r="AS39" i="1" s="1"/>
  <c r="AT39" i="1" s="1"/>
  <c r="AU39" i="1" s="1"/>
  <c r="BF39" i="1" s="1"/>
  <c r="AE10" i="1"/>
  <c r="AR10" i="1" s="1"/>
  <c r="AS10" i="1" s="1"/>
  <c r="AT10" i="1" s="1"/>
  <c r="AU10" i="1" s="1"/>
  <c r="BF10" i="1" s="1"/>
  <c r="AK93" i="1"/>
  <c r="AK84" i="1"/>
  <c r="AL84" i="1" s="1"/>
  <c r="AB82" i="1"/>
  <c r="AE82" i="1" s="1"/>
  <c r="AK62" i="1"/>
  <c r="AL62" i="1" s="1"/>
  <c r="AB42" i="1"/>
  <c r="AE42" i="1" s="1"/>
  <c r="AR42" i="1" s="1"/>
  <c r="AS42" i="1" s="1"/>
  <c r="AT42" i="1" s="1"/>
  <c r="AU42" i="1" s="1"/>
  <c r="BF42" i="1" s="1"/>
  <c r="AE55" i="1"/>
  <c r="AR55" i="1" s="1"/>
  <c r="AS55" i="1" s="1"/>
  <c r="AT55" i="1" s="1"/>
  <c r="AU55" i="1" s="1"/>
  <c r="BF55" i="1" s="1"/>
  <c r="AB50" i="1"/>
  <c r="AE50" i="1" s="1"/>
  <c r="AR50" i="1" s="1"/>
  <c r="AS50" i="1" s="1"/>
  <c r="AT50" i="1" s="1"/>
  <c r="AU50" i="1" s="1"/>
  <c r="BF50" i="1" s="1"/>
  <c r="AL35" i="1"/>
  <c r="AK30" i="1"/>
  <c r="AL27" i="1"/>
  <c r="AK21" i="1"/>
  <c r="AL21" i="1" s="1"/>
  <c r="BE35" i="1"/>
  <c r="BE27" i="1"/>
  <c r="AK81" i="1"/>
  <c r="AL81" i="1" s="1"/>
  <c r="AK68" i="1"/>
  <c r="AL68" i="1" s="1"/>
  <c r="AK59" i="1"/>
  <c r="AL59" i="1" s="1"/>
  <c r="AK15" i="1"/>
  <c r="AB7" i="1"/>
  <c r="AE7" i="1" s="1"/>
  <c r="AR7" i="1" s="1"/>
  <c r="AS7" i="1" s="1"/>
  <c r="AT7" i="1" s="1"/>
  <c r="AU7" i="1" s="1"/>
  <c r="BF7" i="1" s="1"/>
  <c r="AU368" i="1" l="1"/>
  <c r="BF368" i="1" s="1"/>
  <c r="AU79" i="1"/>
  <c r="BF79" i="1" s="1"/>
  <c r="AU76" i="1"/>
  <c r="BF76" i="1" s="1"/>
  <c r="AL413" i="1"/>
  <c r="AL135" i="1"/>
  <c r="AL138" i="1"/>
  <c r="AL139" i="1"/>
  <c r="BE139" i="1"/>
  <c r="AL119" i="1"/>
  <c r="AT190" i="1"/>
  <c r="AU190" i="1" s="1"/>
  <c r="BF190" i="1" s="1"/>
  <c r="BE240" i="1"/>
  <c r="AL240" i="1"/>
  <c r="AL317" i="1"/>
  <c r="AL318" i="1"/>
  <c r="AL312" i="1"/>
  <c r="AL245" i="1"/>
  <c r="AL310" i="1"/>
  <c r="AL386" i="1"/>
  <c r="BE386" i="1"/>
  <c r="AL256" i="1"/>
  <c r="AL314" i="1"/>
  <c r="AL406" i="1"/>
  <c r="BE406" i="1"/>
  <c r="AL408" i="1"/>
  <c r="AL297" i="1"/>
  <c r="AL292" i="1"/>
  <c r="AL451" i="1"/>
  <c r="AL414" i="1"/>
  <c r="AL480" i="1"/>
  <c r="BE480" i="1"/>
  <c r="AL424" i="1"/>
  <c r="AL400" i="1"/>
  <c r="AL93" i="1"/>
  <c r="BE93" i="1"/>
  <c r="AL95" i="1"/>
  <c r="BE231" i="1"/>
  <c r="AL231" i="1"/>
  <c r="AL125" i="1"/>
  <c r="AL19" i="1"/>
  <c r="AL117" i="1"/>
  <c r="AL42" i="1"/>
  <c r="BE42" i="1"/>
  <c r="AL75" i="1"/>
  <c r="AL102" i="1"/>
  <c r="BE102" i="1"/>
  <c r="AL85" i="1"/>
  <c r="AL140" i="1"/>
  <c r="AL248" i="1"/>
  <c r="AL155" i="1"/>
  <c r="AS241" i="1"/>
  <c r="AL226" i="1"/>
  <c r="AU217" i="1"/>
  <c r="BF217" i="1" s="1"/>
  <c r="AL197" i="1"/>
  <c r="AL241" i="1"/>
  <c r="AL222" i="1"/>
  <c r="BE222" i="1"/>
  <c r="BE282" i="1"/>
  <c r="AL282" i="1"/>
  <c r="BE264" i="1"/>
  <c r="AL264" i="1"/>
  <c r="AL266" i="1"/>
  <c r="AL370" i="1"/>
  <c r="AL450" i="1"/>
  <c r="AL436" i="1"/>
  <c r="AL425" i="1"/>
  <c r="BE73" i="1"/>
  <c r="AL73" i="1"/>
  <c r="AL253" i="1"/>
  <c r="AL254" i="1"/>
  <c r="AL17" i="1"/>
  <c r="AL172" i="1"/>
  <c r="AT93" i="1"/>
  <c r="AU93" i="1" s="1"/>
  <c r="BF93" i="1" s="1"/>
  <c r="AL143" i="1"/>
  <c r="AL142" i="1"/>
  <c r="AL79" i="1"/>
  <c r="AT186" i="1"/>
  <c r="AU186" i="1" s="1"/>
  <c r="BF186" i="1" s="1"/>
  <c r="AL243" i="1"/>
  <c r="AL229" i="1"/>
  <c r="BE229" i="1"/>
  <c r="AL242" i="1"/>
  <c r="AL215" i="1"/>
  <c r="AL300" i="1"/>
  <c r="BE300" i="1"/>
  <c r="BE217" i="1"/>
  <c r="AL217" i="1"/>
  <c r="AU288" i="1"/>
  <c r="BF288" i="1" s="1"/>
  <c r="AL228" i="1"/>
  <c r="BE327" i="1"/>
  <c r="AL327" i="1"/>
  <c r="AL401" i="1"/>
  <c r="AL302" i="1"/>
  <c r="AL260" i="1"/>
  <c r="AL287" i="1"/>
  <c r="AL319" i="1"/>
  <c r="AL371" i="1"/>
  <c r="BE461" i="1"/>
  <c r="AL461" i="1"/>
  <c r="AL358" i="1"/>
  <c r="AL448" i="1"/>
  <c r="AL377" i="1"/>
  <c r="AL473" i="1"/>
  <c r="AL395" i="1"/>
  <c r="AL174" i="1"/>
  <c r="BE174" i="1"/>
  <c r="AU71" i="1"/>
  <c r="BF71" i="1" s="1"/>
  <c r="AL82" i="1"/>
  <c r="AL94" i="1"/>
  <c r="AL76" i="1"/>
  <c r="AL122" i="1"/>
  <c r="AL113" i="1"/>
  <c r="AL114" i="1"/>
  <c r="AL57" i="1"/>
  <c r="AL80" i="1"/>
  <c r="AL247" i="1"/>
  <c r="AL246" i="1"/>
  <c r="AS182" i="1"/>
  <c r="AT182" i="1" s="1"/>
  <c r="AU182" i="1" s="1"/>
  <c r="BF182" i="1" s="1"/>
  <c r="AL181" i="1"/>
  <c r="AL144" i="1"/>
  <c r="AL196" i="1"/>
  <c r="AL329" i="1"/>
  <c r="BE329" i="1"/>
  <c r="BE412" i="1"/>
  <c r="AL412" i="1"/>
  <c r="AS340" i="1"/>
  <c r="AT340" i="1" s="1"/>
  <c r="AU340" i="1" s="1"/>
  <c r="BF340" i="1" s="1"/>
  <c r="AL388" i="1"/>
  <c r="AL262" i="1"/>
  <c r="AL288" i="1"/>
  <c r="AL381" i="1"/>
  <c r="AL357" i="1"/>
  <c r="BE459" i="1"/>
  <c r="AL459" i="1"/>
  <c r="AL380" i="1"/>
  <c r="AL427" i="1"/>
  <c r="AL415" i="1"/>
  <c r="AL178" i="1"/>
  <c r="BE280" i="1"/>
  <c r="AL280" i="1"/>
  <c r="AL110" i="1"/>
  <c r="BE110" i="1"/>
  <c r="AL118" i="1"/>
  <c r="AL52" i="1"/>
  <c r="BE52" i="1"/>
  <c r="AL13" i="1"/>
  <c r="AL136" i="1"/>
  <c r="AL58" i="1"/>
  <c r="AL133" i="1"/>
  <c r="AL146" i="1"/>
  <c r="AL183" i="1"/>
  <c r="AL128" i="1"/>
  <c r="AS266" i="1"/>
  <c r="AL216" i="1"/>
  <c r="AL220" i="1"/>
  <c r="AL195" i="1"/>
  <c r="AS264" i="1"/>
  <c r="AT264" i="1" s="1"/>
  <c r="AU264" i="1" s="1"/>
  <c r="BF264" i="1" s="1"/>
  <c r="AL382" i="1"/>
  <c r="AL374" i="1"/>
  <c r="AL375" i="1"/>
  <c r="AL397" i="1"/>
  <c r="AL470" i="1"/>
  <c r="AL387" i="1"/>
  <c r="AL299" i="1"/>
  <c r="AL430" i="1"/>
  <c r="AL429" i="1"/>
  <c r="BE170" i="1"/>
  <c r="AL170" i="1"/>
  <c r="AL169" i="1"/>
  <c r="BE154" i="1"/>
  <c r="AL154" i="1"/>
  <c r="AL156" i="1"/>
  <c r="BE274" i="1"/>
  <c r="AL274" i="1"/>
  <c r="AL417" i="1"/>
  <c r="AL418" i="1"/>
  <c r="AL23" i="1"/>
  <c r="AL15" i="1"/>
  <c r="AL30" i="1"/>
  <c r="BE30" i="1"/>
  <c r="AL33" i="1"/>
  <c r="AL50" i="1"/>
  <c r="BE50" i="1"/>
  <c r="AL124" i="1"/>
  <c r="AL115" i="1"/>
  <c r="AS170" i="1"/>
  <c r="AT170" i="1" s="1"/>
  <c r="AU170" i="1" s="1"/>
  <c r="BF170" i="1" s="1"/>
  <c r="BE123" i="1"/>
  <c r="AL123" i="1"/>
  <c r="AL69" i="1"/>
  <c r="AL61" i="1"/>
  <c r="AL127" i="1"/>
  <c r="AL9" i="1"/>
  <c r="BE202" i="1"/>
  <c r="AL200" i="1"/>
  <c r="AL219" i="1"/>
  <c r="AT240" i="1"/>
  <c r="AU240" i="1" s="1"/>
  <c r="BF240" i="1" s="1"/>
  <c r="AL205" i="1"/>
  <c r="BE205" i="1"/>
  <c r="AL275" i="1"/>
  <c r="AL203" i="1"/>
  <c r="AL469" i="1"/>
  <c r="BE469" i="1"/>
  <c r="AL295" i="1"/>
  <c r="AL296" i="1"/>
  <c r="AL383" i="1"/>
  <c r="AU379" i="1"/>
  <c r="BF379" i="1" s="1"/>
  <c r="AL379" i="1"/>
  <c r="AL410" i="1"/>
  <c r="AL376" i="1"/>
  <c r="AL474" i="1"/>
  <c r="AL399" i="1"/>
  <c r="AL428" i="1"/>
  <c r="AL435" i="1"/>
  <c r="AL368" i="1"/>
  <c r="AL4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ID#AAAAJX_GDu8
Reviewer    (2020-04-06 00:54:05)
Preference is to use data from group 1 - 4 in ascending order.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gIR/KrjfjFwKzCiF67d/lEeymUw=="/>
    </ext>
  </extLst>
</comments>
</file>

<file path=xl/sharedStrings.xml><?xml version="1.0" encoding="utf-8"?>
<sst xmlns="http://schemas.openxmlformats.org/spreadsheetml/2006/main" count="7270" uniqueCount="653">
  <si>
    <t>Chemical:</t>
  </si>
  <si>
    <t>Diuron</t>
  </si>
  <si>
    <t>Table 1: TABLE OF CONVERSION FACTORS (Warne et al 2014)</t>
  </si>
  <si>
    <t>Table 2: Preferential Selection Groupings</t>
  </si>
  <si>
    <t>Conversion Table</t>
  </si>
  <si>
    <t>Toxicity Value Conversion</t>
  </si>
  <si>
    <t>Start</t>
  </si>
  <si>
    <t>Conversion Factor</t>
  </si>
  <si>
    <t>End</t>
  </si>
  <si>
    <t>Toxicity Value</t>
  </si>
  <si>
    <t>Summed Conversion Factors (EC10 conversion Factor + ACR)</t>
  </si>
  <si>
    <t>Selection Groupings</t>
  </si>
  <si>
    <t>From</t>
  </si>
  <si>
    <t>Factor</t>
  </si>
  <si>
    <t>EC10</t>
  </si>
  <si>
    <t>NOEC/EC10</t>
  </si>
  <si>
    <t>Chronic NOEC/EC10</t>
  </si>
  <si>
    <t>ug/L</t>
  </si>
  <si>
    <t>EC05</t>
  </si>
  <si>
    <t>Chronic LOEC</t>
  </si>
  <si>
    <t>PPB</t>
  </si>
  <si>
    <t>NEC</t>
  </si>
  <si>
    <t>Chronic EC/LC50</t>
  </si>
  <si>
    <t>mg/L</t>
  </si>
  <si>
    <t>NOEL</t>
  </si>
  <si>
    <t>Acute NOEC/EC10</t>
  </si>
  <si>
    <t>PPM</t>
  </si>
  <si>
    <t>NOEC</t>
  </si>
  <si>
    <t>Acute LOEC</t>
  </si>
  <si>
    <t>NOAEC</t>
  </si>
  <si>
    <t>Acute EC/LC50</t>
  </si>
  <si>
    <t>NOAEL</t>
  </si>
  <si>
    <t>NOEC/EC11</t>
  </si>
  <si>
    <t>LOEC</t>
  </si>
  <si>
    <t>LOAEL</t>
  </si>
  <si>
    <t>LOAEC</t>
  </si>
  <si>
    <t>EC20</t>
  </si>
  <si>
    <t>EC25</t>
  </si>
  <si>
    <t>EC50</t>
  </si>
  <si>
    <t>LC10</t>
  </si>
  <si>
    <t>LC50</t>
  </si>
  <si>
    <t>IC10</t>
  </si>
  <si>
    <t>IC50</t>
  </si>
  <si>
    <t>EC10 Acute to Chronic Ratio (ACR)</t>
  </si>
  <si>
    <t>Start (acute)</t>
  </si>
  <si>
    <t>Conversion</t>
  </si>
  <si>
    <t>End (chronic)</t>
  </si>
  <si>
    <t>Chronic</t>
  </si>
  <si>
    <t>Acute</t>
  </si>
  <si>
    <t>DATA ID</t>
  </si>
  <si>
    <t>ORGANISM CHARACTERISTICS</t>
  </si>
  <si>
    <t>TEST CRITERIA</t>
  </si>
  <si>
    <t>CONCENTRATION</t>
  </si>
  <si>
    <r>
      <t>CONCENTRATION CONVERSIONS (</t>
    </r>
    <r>
      <rPr>
        <b/>
        <i/>
        <sz val="11"/>
        <color theme="0"/>
        <rFont val="Calibri"/>
        <family val="2"/>
      </rPr>
      <t>see Table 1 far right</t>
    </r>
    <r>
      <rPr>
        <b/>
        <sz val="11"/>
        <color theme="0"/>
        <rFont val="Calibri"/>
        <family val="2"/>
      </rPr>
      <t>)</t>
    </r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</si>
  <si>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</si>
  <si>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DERIVE ONE VALUE FOR EACH SPECIES</t>
  </si>
  <si>
    <t>1. Toxicity Value</t>
  </si>
  <si>
    <t>2. Acute/Chronic</t>
  </si>
  <si>
    <t>3. Endpoint Measurement</t>
  </si>
  <si>
    <t>4. Duration</t>
  </si>
  <si>
    <t>Record ID</t>
  </si>
  <si>
    <t>Data Source ID</t>
  </si>
  <si>
    <t>Comment</t>
  </si>
  <si>
    <t xml:space="preserve">Media Type </t>
  </si>
  <si>
    <t>Species Scientific Name</t>
  </si>
  <si>
    <t>Phylum</t>
  </si>
  <si>
    <t>Class</t>
  </si>
  <si>
    <t>Type of Organism (fish/amphibians/macroinvertebrates/microinvertebrates/macrophytes/macroalgae/microalgae)</t>
  </si>
  <si>
    <t>Hetero/ Phototroph</t>
  </si>
  <si>
    <t>Life Stage</t>
  </si>
  <si>
    <t>Endpoint (Directly from Paper)</t>
  </si>
  <si>
    <t>Endpoint</t>
  </si>
  <si>
    <t>Endpoint Measurement</t>
  </si>
  <si>
    <t xml:space="preserve">Exposure Duration  </t>
  </si>
  <si>
    <t>Exposure Duration Units</t>
  </si>
  <si>
    <t>Acute/ Chronic</t>
  </si>
  <si>
    <t>Concentration Stated in Paper</t>
  </si>
  <si>
    <t>Units</t>
  </si>
  <si>
    <t>Conversion Factor (to ug/L)</t>
  </si>
  <si>
    <t>Concentration Converted to ug/L</t>
  </si>
  <si>
    <t>Toxicity Value (repeat from Column O)</t>
  </si>
  <si>
    <t>Toxicity Value Conversion factor</t>
  </si>
  <si>
    <t>NEC/EC10/NOEC Concentration (ug/L)</t>
  </si>
  <si>
    <t>Acute/Chronic (repeat from Column R)</t>
  </si>
  <si>
    <t>ACR Conversion Factor</t>
  </si>
  <si>
    <t>Chronic NEC/EC10/NOEC Concentration (ug/L)</t>
  </si>
  <si>
    <r>
      <t>Species Name</t>
    </r>
    <r>
      <rPr>
        <sz val="10"/>
        <rFont val="Calibri"/>
        <family val="2"/>
      </rPr>
      <t xml:space="preserve"> (repeat from Column E)</t>
    </r>
  </si>
  <si>
    <r>
      <t>Toxicity Value</t>
    </r>
    <r>
      <rPr>
        <sz val="10"/>
        <rFont val="Calibri"/>
        <family val="2"/>
      </rPr>
      <t xml:space="preserve"> (repeat from Column O)</t>
    </r>
  </si>
  <si>
    <r>
      <t xml:space="preserve">Acute/Chronic </t>
    </r>
    <r>
      <rPr>
        <sz val="10"/>
        <rFont val="Calibri"/>
        <family val="2"/>
      </rPr>
      <t>(repeat from Column R)</t>
    </r>
  </si>
  <si>
    <t>Preferential Selection Groupings (see Table 2)</t>
  </si>
  <si>
    <t>Accept highest preference group per species.</t>
  </si>
  <si>
    <r>
      <t xml:space="preserve">Endpoint Measurement </t>
    </r>
    <r>
      <rPr>
        <sz val="10"/>
        <color rgb="FF000000"/>
        <rFont val="Calibri"/>
        <family val="2"/>
      </rPr>
      <t>(repeat from Column N)</t>
    </r>
  </si>
  <si>
    <t>Group the same Endpoint</t>
  </si>
  <si>
    <r>
      <t xml:space="preserve">DURATION (d) </t>
    </r>
    <r>
      <rPr>
        <sz val="10"/>
        <color rgb="FF000000"/>
        <rFont val="Calibri"/>
        <family val="2"/>
      </rPr>
      <t>(repeat from Column P)</t>
    </r>
  </si>
  <si>
    <t>Group same duration for each Endpoint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</si>
  <si>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AK)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</si>
  <si>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AM)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</si>
  <si>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</si>
  <si>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QAQC #1</t>
  </si>
  <si>
    <t>Organism Type</t>
  </si>
  <si>
    <t>QAQC #2</t>
  </si>
  <si>
    <t>QAQC #3</t>
  </si>
  <si>
    <t>Legend</t>
  </si>
  <si>
    <t>LOWEST VALUE FOR SPECIES. (ug/L)</t>
  </si>
  <si>
    <t>QAQC #4</t>
  </si>
  <si>
    <t>2049116</t>
  </si>
  <si>
    <t>Marine</t>
  </si>
  <si>
    <t>Achnanthes brevipes</t>
  </si>
  <si>
    <t>Bacillariophyta</t>
  </si>
  <si>
    <t>Bacillariophyceae</t>
  </si>
  <si>
    <t>Microalgae</t>
  </si>
  <si>
    <t>Phototroph</t>
  </si>
  <si>
    <t>Not stated</t>
  </si>
  <si>
    <t>Biomass yield, growth rate, and the area under the growth curve</t>
  </si>
  <si>
    <t>Growth, Growth Rate</t>
  </si>
  <si>
    <t>Biomass Yield, Growth Rate, AUC</t>
  </si>
  <si>
    <t>Hour</t>
  </si>
  <si>
    <t>24</t>
  </si>
  <si>
    <t>a</t>
  </si>
  <si>
    <t>a-i</t>
  </si>
  <si>
    <t>Yes</t>
  </si>
  <si>
    <t>Freshwater</t>
  </si>
  <si>
    <t>Achnanthidium minutissimum</t>
  </si>
  <si>
    <t>Cladocopium goreaui</t>
  </si>
  <si>
    <t>Dinoflagellata</t>
  </si>
  <si>
    <t>Dinophyceae</t>
  </si>
  <si>
    <t>959</t>
  </si>
  <si>
    <t>959-24</t>
  </si>
  <si>
    <t xml:space="preserve">Fluorescence and cell density were treated as the same endpoint for these two papers as identifical toxicity values in the two papers were expressed using these two endpoints. </t>
  </si>
  <si>
    <t>Population: Growth rate (Chlorophyll-a flourescence)</t>
  </si>
  <si>
    <t>Growth rate</t>
  </si>
  <si>
    <t>Chlorophyll-a fluorescence</t>
  </si>
  <si>
    <t>Craticula accomoda</t>
  </si>
  <si>
    <t>959-52</t>
  </si>
  <si>
    <t xml:space="preserve">Chaetoceros muelleri </t>
  </si>
  <si>
    <t>959-54</t>
  </si>
  <si>
    <t>Cyclotella meneghiniana</t>
  </si>
  <si>
    <t>Mediophyceae</t>
  </si>
  <si>
    <t xml:space="preserve">845-20-RE </t>
  </si>
  <si>
    <t>Exponential Growth Phase</t>
  </si>
  <si>
    <t>Population: Growth rate (Chlorophyll-a flourescence correlated with cell density)</t>
  </si>
  <si>
    <t>Cell density</t>
  </si>
  <si>
    <t>Emiliania huxleyi</t>
  </si>
  <si>
    <t>Haptophyta</t>
  </si>
  <si>
    <t>Coccolithophyceae</t>
  </si>
  <si>
    <t xml:space="preserve">845-19-RE </t>
  </si>
  <si>
    <t>Encyonema silesiacum</t>
  </si>
  <si>
    <t>Entomoneis punctulata</t>
  </si>
  <si>
    <t>Do not use this data to calculate GVs as it is a photosynthetic endpoint</t>
  </si>
  <si>
    <t>Acropora formosa</t>
  </si>
  <si>
    <t>Cnidaria</t>
  </si>
  <si>
    <t>Anthozoa</t>
  </si>
  <si>
    <t>Coral</t>
  </si>
  <si>
    <t>Heterotroph</t>
  </si>
  <si>
    <t>Physiology</t>
  </si>
  <si>
    <t>Fluoresence</t>
  </si>
  <si>
    <t>Fluorescence</t>
  </si>
  <si>
    <t>Day</t>
  </si>
  <si>
    <t>Eolimna minima</t>
  </si>
  <si>
    <t>Fragilaria capucina var vaucheriae</t>
  </si>
  <si>
    <t>Fragilariophyceae</t>
  </si>
  <si>
    <t>Fragilaria rumpens</t>
  </si>
  <si>
    <t>Fragilaria ulna</t>
  </si>
  <si>
    <t>Acropora millepora</t>
  </si>
  <si>
    <t>Gomphonema parvulum</t>
  </si>
  <si>
    <t>Larvae</t>
  </si>
  <si>
    <t>Fertilisation rate</t>
  </si>
  <si>
    <t>Fertilisation</t>
  </si>
  <si>
    <t>Isochrysis galbana</t>
  </si>
  <si>
    <t>Recruit Survival</t>
  </si>
  <si>
    <t>Survival</t>
  </si>
  <si>
    <t>b</t>
  </si>
  <si>
    <t>b-i</t>
  </si>
  <si>
    <t>Macrophyte</t>
  </si>
  <si>
    <t>Lemna gibba</t>
  </si>
  <si>
    <t>Tracheophyta</t>
  </si>
  <si>
    <t>Liliopsida</t>
  </si>
  <si>
    <t>Photosynthesis</t>
  </si>
  <si>
    <t>Mayamaea fossalis</t>
  </si>
  <si>
    <t>Nephroselmis pyriformis</t>
  </si>
  <si>
    <t>Chlorophyta</t>
  </si>
  <si>
    <t>Nephrophyceae</t>
  </si>
  <si>
    <t>Nitzschia closterium</t>
  </si>
  <si>
    <t>Acropora tenuis</t>
  </si>
  <si>
    <t>Nitzschia palea</t>
  </si>
  <si>
    <t>Rhodomonas salina</t>
  </si>
  <si>
    <t>Cryptophyta</t>
  </si>
  <si>
    <t>Cryptophyceae</t>
  </si>
  <si>
    <t>942</t>
  </si>
  <si>
    <t>942-6</t>
  </si>
  <si>
    <t>Acropora tumida</t>
  </si>
  <si>
    <t>Mortality</t>
  </si>
  <si>
    <t>Macroalgae</t>
  </si>
  <si>
    <t>Saccharina japonica</t>
  </si>
  <si>
    <t>Ochrophyta</t>
  </si>
  <si>
    <t>Phaeophyceae</t>
  </si>
  <si>
    <t>942-7</t>
  </si>
  <si>
    <t>Scenedesmus subspicatus</t>
  </si>
  <si>
    <t>Chlorophyceae</t>
  </si>
  <si>
    <t>Selenastrum capricornutum</t>
  </si>
  <si>
    <t>WQG</t>
  </si>
  <si>
    <t>Aedes aegypti</t>
  </si>
  <si>
    <t>Arthropoda</t>
  </si>
  <si>
    <t>Insecta</t>
  </si>
  <si>
    <t>Macroinvertebrate</t>
  </si>
  <si>
    <t>Tetraselmis sp.</t>
  </si>
  <si>
    <t>Tisochrysis lutea</t>
  </si>
  <si>
    <t>2012615</t>
  </si>
  <si>
    <t>Americamysis bahia</t>
  </si>
  <si>
    <t>Malacostraca</t>
  </si>
  <si>
    <t>Zostera marina</t>
  </si>
  <si>
    <t>2012702</t>
  </si>
  <si>
    <t>Life Cycle</t>
  </si>
  <si>
    <t>Amphora exigua</t>
  </si>
  <si>
    <t>Anabaena variabilis</t>
  </si>
  <si>
    <t>Cyanobacteria</t>
  </si>
  <si>
    <t>Cyanophyceae</t>
  </si>
  <si>
    <t>Ceramium tenuicorne</t>
  </si>
  <si>
    <t>Rhodophyta</t>
  </si>
  <si>
    <t>Florideophyceae</t>
  </si>
  <si>
    <t>31</t>
  </si>
  <si>
    <t>Chaetoceros gracilis</t>
  </si>
  <si>
    <t>Cyclotella nana</t>
  </si>
  <si>
    <t>wild type</t>
  </si>
  <si>
    <t>Population</t>
  </si>
  <si>
    <t>Dunaliella tertiolecta</t>
  </si>
  <si>
    <t>mutant</t>
  </si>
  <si>
    <t>Fistulifera saprophila</t>
  </si>
  <si>
    <t>Fragilaria crotonensis</t>
  </si>
  <si>
    <t>949</t>
  </si>
  <si>
    <t>949-1</t>
  </si>
  <si>
    <t>Artemia salina</t>
  </si>
  <si>
    <t>Branchiopoda</t>
  </si>
  <si>
    <t>II - III Instar</t>
  </si>
  <si>
    <t>Gomphonema clavatum</t>
  </si>
  <si>
    <t>Lemna minor</t>
  </si>
  <si>
    <t>Asellus brevicaudus</t>
  </si>
  <si>
    <t>Lemna paucicostata</t>
  </si>
  <si>
    <t>Monochrysis lutheri</t>
  </si>
  <si>
    <t>Chrysophyceae</t>
  </si>
  <si>
    <t>942-4</t>
  </si>
  <si>
    <t>Balanus amphitrite</t>
  </si>
  <si>
    <t>Maxillopoda</t>
  </si>
  <si>
    <t>Crustacean</t>
  </si>
  <si>
    <t>Navicula incerta</t>
  </si>
  <si>
    <t>Phaeodactylum tricornutum</t>
  </si>
  <si>
    <t>Bacillariophyta incertae sedis</t>
  </si>
  <si>
    <t>Carassius auratus</t>
  </si>
  <si>
    <t>Chordata</t>
  </si>
  <si>
    <t>Actinopterygii</t>
  </si>
  <si>
    <t>Fish</t>
  </si>
  <si>
    <t>Porphyridium cruentum</t>
  </si>
  <si>
    <t>Porphyridiophyceae</t>
  </si>
  <si>
    <t>Scenedesmus vacuolatus</t>
  </si>
  <si>
    <t>Growth</t>
  </si>
  <si>
    <t>Skeletonema costatum</t>
  </si>
  <si>
    <t>Stauroneis amphoroides</t>
  </si>
  <si>
    <t>Ceriodaphnia dubia</t>
  </si>
  <si>
    <t>Microinvertebrate</t>
  </si>
  <si>
    <t>Thalassiosira fluviatilis</t>
  </si>
  <si>
    <t>Reproduction</t>
  </si>
  <si>
    <t>Progeny</t>
  </si>
  <si>
    <t>Thalassiosira pseudonana</t>
  </si>
  <si>
    <t>Halodule uninervis</t>
  </si>
  <si>
    <t>Abundance</t>
  </si>
  <si>
    <t>Lemna aequinoctialis</t>
  </si>
  <si>
    <t>Zostera muelleri</t>
  </si>
  <si>
    <t>AN NESP Report</t>
  </si>
  <si>
    <t>NESP-4</t>
  </si>
  <si>
    <t>Exponential growth phase</t>
  </si>
  <si>
    <t>Specific growth rate</t>
  </si>
  <si>
    <t>Chroococcus minor</t>
  </si>
  <si>
    <t>NESP-5</t>
  </si>
  <si>
    <t>Do not use - Using the lowest data point (either NEC of EC10) for each species in NESP report  as per communications with Rick van Dam and Michael Warne</t>
  </si>
  <si>
    <t>Gracilaria tenuistipitata</t>
  </si>
  <si>
    <t>NESP-6</t>
  </si>
  <si>
    <t>Hormosira banksii</t>
  </si>
  <si>
    <t>Scenedesmus acutus</t>
  </si>
  <si>
    <t>956</t>
  </si>
  <si>
    <t>956-9</t>
  </si>
  <si>
    <t>Chironomus tentans</t>
  </si>
  <si>
    <t>First instar larvae</t>
  </si>
  <si>
    <t>956-11</t>
  </si>
  <si>
    <t>2 days old</t>
  </si>
  <si>
    <t>956-12</t>
  </si>
  <si>
    <t>956-10</t>
  </si>
  <si>
    <t>Growth: Reduced weight</t>
  </si>
  <si>
    <t>Reduced weight</t>
  </si>
  <si>
    <t>Daphnia magna</t>
  </si>
  <si>
    <t>Daphnia pulex</t>
  </si>
  <si>
    <t>Pimephales promelas</t>
  </si>
  <si>
    <t>Do not use this data to calculate GVs as purity is not stated</t>
  </si>
  <si>
    <t>Chlamydomonas moewusii</t>
  </si>
  <si>
    <t>uM</t>
  </si>
  <si>
    <t>Amphibian</t>
  </si>
  <si>
    <t>Pseudacris regilla</t>
  </si>
  <si>
    <t>Amphibia</t>
  </si>
  <si>
    <t>Rana aurora</t>
  </si>
  <si>
    <t>Rana catesbeiana</t>
  </si>
  <si>
    <t>942-11</t>
  </si>
  <si>
    <t>Relative growth rate to control</t>
  </si>
  <si>
    <t xml:space="preserve">Fish </t>
  </si>
  <si>
    <t>Cyprinodon variegatus</t>
  </si>
  <si>
    <t>Oncorhynchus mykiss</t>
  </si>
  <si>
    <t>NESP-7</t>
  </si>
  <si>
    <t>Xenopus laevis</t>
  </si>
  <si>
    <t>NESP-8</t>
  </si>
  <si>
    <t>NESP-9</t>
  </si>
  <si>
    <t>Crassostrea gigas</t>
  </si>
  <si>
    <t xml:space="preserve">Mollusca </t>
  </si>
  <si>
    <t>Bivalvia</t>
  </si>
  <si>
    <t>958</t>
  </si>
  <si>
    <t>958-1-RE</t>
  </si>
  <si>
    <t>Mature fertilised eggs</t>
  </si>
  <si>
    <t>Survival Rate</t>
  </si>
  <si>
    <t>&gt;</t>
  </si>
  <si>
    <t>Crassostrea virginica</t>
  </si>
  <si>
    <t>Mollusca</t>
  </si>
  <si>
    <t>958-2-RE</t>
  </si>
  <si>
    <t>a-ii</t>
  </si>
  <si>
    <t>Hyalella azteca</t>
  </si>
  <si>
    <t>958-3-RE</t>
  </si>
  <si>
    <t>Lumbriculus variegatus</t>
  </si>
  <si>
    <t>Annelida</t>
  </si>
  <si>
    <t>Clitellata</t>
  </si>
  <si>
    <t>958-4-RE</t>
  </si>
  <si>
    <t>Pagrus auratus</t>
  </si>
  <si>
    <t>Physa gyrina</t>
  </si>
  <si>
    <t>Gastropoda</t>
  </si>
  <si>
    <t>2012699</t>
  </si>
  <si>
    <t>SPAT Juvenile</t>
  </si>
  <si>
    <t>Mortality, Abnormal development</t>
  </si>
  <si>
    <t>Mortality/Abnormal development</t>
  </si>
  <si>
    <t>Pocillopora damicornis</t>
  </si>
  <si>
    <t>Embryo/Larvae</t>
  </si>
  <si>
    <t>Psetta maxima</t>
  </si>
  <si>
    <t>959-2</t>
  </si>
  <si>
    <t>959-30</t>
  </si>
  <si>
    <t xml:space="preserve">845-1-RE </t>
  </si>
  <si>
    <t xml:space="preserve">845-2-RE </t>
  </si>
  <si>
    <t>Ctenopharyngodon idella</t>
  </si>
  <si>
    <t>Cyprinus carpio</t>
  </si>
  <si>
    <t>952</t>
  </si>
  <si>
    <t>952-1</t>
  </si>
  <si>
    <t>1+ years</t>
  </si>
  <si>
    <t>Elasmopus rapax</t>
  </si>
  <si>
    <t>952-2</t>
  </si>
  <si>
    <t>Gammarus fasciatus</t>
  </si>
  <si>
    <t>952-3</t>
  </si>
  <si>
    <t>a-iii</t>
  </si>
  <si>
    <t>Gammarus lacustris</t>
  </si>
  <si>
    <t xml:space="preserve">Hydroides elegans </t>
  </si>
  <si>
    <t>Polychaeta</t>
  </si>
  <si>
    <t>959-27</t>
  </si>
  <si>
    <t>Lepomis macrochirus</t>
  </si>
  <si>
    <t>959-56</t>
  </si>
  <si>
    <t>Morone saxatilis</t>
  </si>
  <si>
    <t xml:space="preserve">845-21-RE </t>
  </si>
  <si>
    <t>Mugil cephalus</t>
  </si>
  <si>
    <t xml:space="preserve">845-22-RE </t>
  </si>
  <si>
    <t>Mugil curema</t>
  </si>
  <si>
    <t>Oncorhynchus clarkii</t>
  </si>
  <si>
    <t>39</t>
  </si>
  <si>
    <t xml:space="preserve">Oncorhynchus kisutch </t>
  </si>
  <si>
    <t>Oryzias latipes</t>
  </si>
  <si>
    <t>Cymodocea serrulata</t>
  </si>
  <si>
    <t>Photosynthesis fluorescence</t>
  </si>
  <si>
    <t>Oryzias melastigma</t>
  </si>
  <si>
    <t>Paratya australiensis</t>
  </si>
  <si>
    <t>2012617</t>
  </si>
  <si>
    <t>6.7</t>
  </si>
  <si>
    <t>Penaeus aztecus</t>
  </si>
  <si>
    <t>2012700</t>
  </si>
  <si>
    <t>Early Life</t>
  </si>
  <si>
    <t>0.44</t>
  </si>
  <si>
    <t xml:space="preserve">Pteronarcys californica </t>
  </si>
  <si>
    <t>3.6</t>
  </si>
  <si>
    <t>Rasbora heteromorpha</t>
  </si>
  <si>
    <t>Salvelinus namaycush</t>
  </si>
  <si>
    <t>Simocephalus serrulatus</t>
  </si>
  <si>
    <t>Protozoa</t>
  </si>
  <si>
    <t>Tetrahymena pyriformis</t>
  </si>
  <si>
    <t>Ciliophora</t>
  </si>
  <si>
    <t>Oligohymenophorea</t>
  </si>
  <si>
    <t>Tigriopus japonicus</t>
  </si>
  <si>
    <t>948</t>
  </si>
  <si>
    <t>948-1</t>
  </si>
  <si>
    <t>&lt; 24 hours</t>
  </si>
  <si>
    <t>Immobilisation</t>
  </si>
  <si>
    <t xml:space="preserve">Tinca tinca </t>
  </si>
  <si>
    <t>948-2</t>
  </si>
  <si>
    <t>721</t>
  </si>
  <si>
    <t>721-1</t>
  </si>
  <si>
    <t>Immobility</t>
  </si>
  <si>
    <t>646</t>
  </si>
  <si>
    <t>646-1-RE2</t>
  </si>
  <si>
    <t>Neonates</t>
  </si>
  <si>
    <t>Reproduction: Sex ratio</t>
  </si>
  <si>
    <t>Sex ratio</t>
  </si>
  <si>
    <t>646-2-RE2</t>
  </si>
  <si>
    <t>Survival: Mortality</t>
  </si>
  <si>
    <t>646-3-RE2</t>
  </si>
  <si>
    <t>Adults</t>
  </si>
  <si>
    <t>646-4-RE2</t>
  </si>
  <si>
    <t>Reproduction: Resting egg production</t>
  </si>
  <si>
    <t>Resting egg production</t>
  </si>
  <si>
    <t>646-5-RE2</t>
  </si>
  <si>
    <t>Growth: Morphology (size)</t>
  </si>
  <si>
    <t xml:space="preserve">Growth </t>
  </si>
  <si>
    <t>Size</t>
  </si>
  <si>
    <t>2083004</t>
  </si>
  <si>
    <t>Growth of total body length and dry weight</t>
  </si>
  <si>
    <t>Body length/Dry weight</t>
  </si>
  <si>
    <t>2012601/11</t>
  </si>
  <si>
    <t>956-1</t>
  </si>
  <si>
    <t xml:space="preserve">5 day old </t>
  </si>
  <si>
    <t>956-2</t>
  </si>
  <si>
    <t>956-3</t>
  </si>
  <si>
    <t>Mortality &amp; Reduced number of young</t>
  </si>
  <si>
    <t>956-4</t>
  </si>
  <si>
    <t>2079104</t>
  </si>
  <si>
    <t>1st Instar larvae</t>
  </si>
  <si>
    <t>Body length/Dry Weight</t>
  </si>
  <si>
    <t>Imobilisation</t>
  </si>
  <si>
    <t>Desmodesmus subspicatus</t>
  </si>
  <si>
    <t>946</t>
  </si>
  <si>
    <t>946-1</t>
  </si>
  <si>
    <t>Log growth phase</t>
  </si>
  <si>
    <t>Population: Growth rate (optical density)</t>
  </si>
  <si>
    <t>Optical density</t>
  </si>
  <si>
    <t>946-2</t>
  </si>
  <si>
    <t>Population: Growth Rate (Cell counts)</t>
  </si>
  <si>
    <t>Cell counts</t>
  </si>
  <si>
    <t>946-3</t>
  </si>
  <si>
    <t>c</t>
  </si>
  <si>
    <t>c-i</t>
  </si>
  <si>
    <t>942-3</t>
  </si>
  <si>
    <t>Juvenile</t>
  </si>
  <si>
    <t>959-9</t>
  </si>
  <si>
    <t>959-37</t>
  </si>
  <si>
    <t xml:space="preserve">845-7-RE </t>
  </si>
  <si>
    <t xml:space="preserve">845-8-RE </t>
  </si>
  <si>
    <t xml:space="preserve">845-3-RE </t>
  </si>
  <si>
    <r>
      <rPr>
        <i/>
        <sz val="11"/>
        <color rgb="FFFF0000"/>
        <rFont val="Calibri"/>
        <family val="2"/>
      </rPr>
      <t>E. minima</t>
    </r>
    <r>
      <rPr>
        <sz val="11"/>
        <color rgb="FFFF0000"/>
        <rFont val="Calibri"/>
        <family val="2"/>
      </rPr>
      <t xml:space="preserve"> and </t>
    </r>
    <r>
      <rPr>
        <i/>
        <sz val="11"/>
        <color rgb="FFFF0000"/>
        <rFont val="Calibri"/>
        <family val="2"/>
      </rPr>
      <t>S. minima</t>
    </r>
    <r>
      <rPr>
        <sz val="11"/>
        <color rgb="FFFF0000"/>
        <rFont val="Calibri"/>
        <family val="2"/>
      </rPr>
      <t xml:space="preserve"> are synonyms for the same species (Algaebase.org)</t>
    </r>
  </si>
  <si>
    <t xml:space="preserve">845-4-RE </t>
  </si>
  <si>
    <t>959-4</t>
  </si>
  <si>
    <t>Sellaphora minima</t>
  </si>
  <si>
    <t>959-32</t>
  </si>
  <si>
    <t>960</t>
  </si>
  <si>
    <t>960-3</t>
  </si>
  <si>
    <t>959-14</t>
  </si>
  <si>
    <t>Marine/Freshwater</t>
  </si>
  <si>
    <t>959-43</t>
  </si>
  <si>
    <t xml:space="preserve">845-11-RE </t>
  </si>
  <si>
    <t xml:space="preserve">845-12-RE </t>
  </si>
  <si>
    <t>960-1</t>
  </si>
  <si>
    <t>959-20</t>
  </si>
  <si>
    <t>959-49</t>
  </si>
  <si>
    <t xml:space="preserve">845-15-RE </t>
  </si>
  <si>
    <t xml:space="preserve">845-16-RE </t>
  </si>
  <si>
    <t xml:space="preserve">845-13-RE </t>
  </si>
  <si>
    <t xml:space="preserve">845-14-RE </t>
  </si>
  <si>
    <t>959-17</t>
  </si>
  <si>
    <t>Ulnaria ulna</t>
  </si>
  <si>
    <t>959-46</t>
  </si>
  <si>
    <t>960-5</t>
  </si>
  <si>
    <t>959-12</t>
  </si>
  <si>
    <t>959-40</t>
  </si>
  <si>
    <t xml:space="preserve">845-9-RE </t>
  </si>
  <si>
    <t xml:space="preserve">845-10-RE </t>
  </si>
  <si>
    <t>953</t>
  </si>
  <si>
    <t>953-1</t>
  </si>
  <si>
    <t xml:space="preserve">Growth: Leaf extension </t>
  </si>
  <si>
    <t xml:space="preserve">Growth  </t>
  </si>
  <si>
    <t>Leaf length</t>
  </si>
  <si>
    <t>Halophila ovalis</t>
  </si>
  <si>
    <t>Germination</t>
  </si>
  <si>
    <t>Gametes</t>
  </si>
  <si>
    <t>956-5</t>
  </si>
  <si>
    <t>&lt;11 days</t>
  </si>
  <si>
    <t>956-6</t>
  </si>
  <si>
    <t>956-8</t>
  </si>
  <si>
    <t>Mortality &amp; Reducted weight</t>
  </si>
  <si>
    <t>956-7</t>
  </si>
  <si>
    <t>Reduced Weight</t>
  </si>
  <si>
    <t>942-5</t>
  </si>
  <si>
    <t>10</t>
  </si>
  <si>
    <t>Population: Growth: Area Cover</t>
  </si>
  <si>
    <t>Frond cover</t>
  </si>
  <si>
    <t>M</t>
  </si>
  <si>
    <t>((*233.1)*1000)*1000</t>
  </si>
  <si>
    <t>2083002</t>
  </si>
  <si>
    <t>Total frond number, growth rate (number of fronds per day), mortality (percentage of dead fronds to total number of fronds)</t>
  </si>
  <si>
    <t>Growth, growth rate, mortality</t>
  </si>
  <si>
    <t>Total frond number/Growth rate/Mortality</t>
  </si>
  <si>
    <t>955</t>
  </si>
  <si>
    <t>955-1</t>
  </si>
  <si>
    <t>Growth rate: Frond counting/Frond number</t>
  </si>
  <si>
    <t>Frond count</t>
  </si>
  <si>
    <t>Population: Growth Inhibition: Total Chlorophyll</t>
  </si>
  <si>
    <t>Total chlorophyll</t>
  </si>
  <si>
    <t>2012603/09</t>
  </si>
  <si>
    <t>2049421</t>
  </si>
  <si>
    <t>956-19</t>
  </si>
  <si>
    <t>Small adults</t>
  </si>
  <si>
    <t>956-20</t>
  </si>
  <si>
    <t>959-6</t>
  </si>
  <si>
    <t>959-34</t>
  </si>
  <si>
    <t xml:space="preserve">845-5-RE </t>
  </si>
  <si>
    <t xml:space="preserve">845-6-RE </t>
  </si>
  <si>
    <t>18</t>
  </si>
  <si>
    <t>Montipora digitata</t>
  </si>
  <si>
    <t>6.3</t>
  </si>
  <si>
    <t>93</t>
  </si>
  <si>
    <t>Neogoniolithon fosliei</t>
  </si>
  <si>
    <t>Abundance spectro</t>
  </si>
  <si>
    <t>Growth spectro</t>
  </si>
  <si>
    <t>50</t>
  </si>
  <si>
    <t>959-22</t>
  </si>
  <si>
    <t>959-51</t>
  </si>
  <si>
    <t xml:space="preserve">845-17-RE </t>
  </si>
  <si>
    <t xml:space="preserve">845-18-RE </t>
  </si>
  <si>
    <t>Oncorhynchus kisutch</t>
  </si>
  <si>
    <t>957</t>
  </si>
  <si>
    <t>957-1</t>
  </si>
  <si>
    <t>Juveniles</t>
  </si>
  <si>
    <t>957-2</t>
  </si>
  <si>
    <t>957-3</t>
  </si>
  <si>
    <t>957-4</t>
  </si>
  <si>
    <t>2012602/10</t>
  </si>
  <si>
    <t>942-1</t>
  </si>
  <si>
    <t>954</t>
  </si>
  <si>
    <t>954-1-RE</t>
  </si>
  <si>
    <t>&lt;2.5 hour fertilised eggs</t>
  </si>
  <si>
    <t>Hatching success</t>
  </si>
  <si>
    <t>950</t>
  </si>
  <si>
    <t>950-1</t>
  </si>
  <si>
    <t>Mortality: Survival</t>
  </si>
  <si>
    <t>1.0</t>
  </si>
  <si>
    <t>956-21</t>
  </si>
  <si>
    <t>15 day old young</t>
  </si>
  <si>
    <t>956-22</t>
  </si>
  <si>
    <t>956-13</t>
  </si>
  <si>
    <t>Juveniles (1.5 months)</t>
  </si>
  <si>
    <t>956-14</t>
  </si>
  <si>
    <t>956-15</t>
  </si>
  <si>
    <t>2012614</t>
  </si>
  <si>
    <t>956-16</t>
  </si>
  <si>
    <t>Embryo/larval</t>
  </si>
  <si>
    <t>Adult</t>
  </si>
  <si>
    <t>956-17</t>
  </si>
  <si>
    <t>956-18</t>
  </si>
  <si>
    <t>Biomass</t>
  </si>
  <si>
    <t>Larvae survival</t>
  </si>
  <si>
    <t>Larval Survival</t>
  </si>
  <si>
    <t>Porites cylindrica</t>
  </si>
  <si>
    <t>951</t>
  </si>
  <si>
    <t>951-1</t>
  </si>
  <si>
    <t>Embryo</t>
  </si>
  <si>
    <t>951-2</t>
  </si>
  <si>
    <t>951-3</t>
  </si>
  <si>
    <t>951-4</t>
  </si>
  <si>
    <t>951-5</t>
  </si>
  <si>
    <t>951-6</t>
  </si>
  <si>
    <t>951-7</t>
  </si>
  <si>
    <t>951-8</t>
  </si>
  <si>
    <t>951-9</t>
  </si>
  <si>
    <t>Reproduction: Hatching succuss</t>
  </si>
  <si>
    <t>951-10</t>
  </si>
  <si>
    <t>b-ii</t>
  </si>
  <si>
    <t>Deformity</t>
  </si>
  <si>
    <t>Dry weight</t>
  </si>
  <si>
    <t>Dry Weight</t>
  </si>
  <si>
    <t>Length</t>
  </si>
  <si>
    <t>942-8</t>
  </si>
  <si>
    <t>Pyrocystis lunula</t>
  </si>
  <si>
    <t>Mioza</t>
  </si>
  <si>
    <t>Relative bioluminescence to control</t>
  </si>
  <si>
    <t>Bioluminescence</t>
  </si>
  <si>
    <t>Wet weight</t>
  </si>
  <si>
    <t>Wet Weight</t>
  </si>
  <si>
    <t>c-ii</t>
  </si>
  <si>
    <t>NESP-1</t>
  </si>
  <si>
    <t>NESP-2</t>
  </si>
  <si>
    <t>NESP-3</t>
  </si>
  <si>
    <t>965</t>
  </si>
  <si>
    <t>965-1</t>
  </si>
  <si>
    <t>Thalli</t>
  </si>
  <si>
    <t>Population: Growth rate: Area (Chlorophyll-a flourescence)</t>
  </si>
  <si>
    <t>965-2</t>
  </si>
  <si>
    <t>Growth rate: Fresh weight</t>
  </si>
  <si>
    <t>Fresh weight</t>
  </si>
  <si>
    <t>965-3</t>
  </si>
  <si>
    <t>965-4</t>
  </si>
  <si>
    <t>965-5</t>
  </si>
  <si>
    <t>Growth Rate: Seaweed disc area</t>
  </si>
  <si>
    <t>Disc area</t>
  </si>
  <si>
    <t>965-6</t>
  </si>
  <si>
    <t>1.2</t>
  </si>
  <si>
    <t>2.7</t>
  </si>
  <si>
    <t>Growth: Cell Number</t>
  </si>
  <si>
    <t>Cell Count</t>
  </si>
  <si>
    <t>'FW nonmetal plant_WS'!D262</t>
  </si>
  <si>
    <t>Growth rate: Optical cell density</t>
  </si>
  <si>
    <t>721-2</t>
  </si>
  <si>
    <t>Population: Abundance: Optical density (670 nm)</t>
  </si>
  <si>
    <t>888-3</t>
  </si>
  <si>
    <t>24 hr-old culture</t>
  </si>
  <si>
    <t>Population: Growth Inhibition</t>
  </si>
  <si>
    <t>2059424</t>
  </si>
  <si>
    <t>2.4</t>
  </si>
  <si>
    <t>Pseudokirchneriella subcapitata</t>
  </si>
  <si>
    <t>Seriatopora hystrix</t>
  </si>
  <si>
    <t>942-10</t>
  </si>
  <si>
    <t>944</t>
  </si>
  <si>
    <t>944-1</t>
  </si>
  <si>
    <t>Growth rate: Cell growth inhibition</t>
  </si>
  <si>
    <t>944-2</t>
  </si>
  <si>
    <t>944-3</t>
  </si>
  <si>
    <t>Generation time</t>
  </si>
  <si>
    <t>Generation Time</t>
  </si>
  <si>
    <t>NESP-10</t>
  </si>
  <si>
    <t>NESP-11</t>
  </si>
  <si>
    <t>NESP-12</t>
  </si>
  <si>
    <t>95</t>
  </si>
  <si>
    <t>942-9</t>
  </si>
  <si>
    <t>942-2</t>
  </si>
  <si>
    <t>NESP-13</t>
  </si>
  <si>
    <t>NESP-14</t>
  </si>
  <si>
    <t>NESP-15</t>
  </si>
  <si>
    <t>955-2</t>
  </si>
  <si>
    <t>Vibrio fischeri</t>
  </si>
  <si>
    <t>Proteobacteria</t>
  </si>
  <si>
    <t>Gammaproteobacteria</t>
  </si>
  <si>
    <t>Light production from luminescent bacterium</t>
  </si>
  <si>
    <t>Minute</t>
  </si>
  <si>
    <t>944-5-OK</t>
  </si>
  <si>
    <t>Abundance: (Bioluminescence/Fluorescence)</t>
  </si>
  <si>
    <t>944-4-OK</t>
  </si>
  <si>
    <t>Zostera capricorni</t>
  </si>
  <si>
    <t>953-2</t>
  </si>
  <si>
    <t>OPP</t>
  </si>
  <si>
    <t>Michael added in from OPP</t>
  </si>
  <si>
    <t>Synechococcus leopoliensis</t>
  </si>
  <si>
    <t>Navicula pelliculosa</t>
  </si>
  <si>
    <t>Chlorella sp.</t>
  </si>
  <si>
    <t>Neochloris sp.</t>
  </si>
  <si>
    <t>Platymonas sp.</t>
  </si>
  <si>
    <t>854-4</t>
  </si>
  <si>
    <t>Summary of Single Toxicity Value per Species</t>
  </si>
  <si>
    <t>Calculation of Single Toxicity Value per Species</t>
  </si>
  <si>
    <t>Abnormal development</t>
  </si>
  <si>
    <t>Diuron (marine)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</si>
</sst>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9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7F7F7F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0"/>
      <color rgb="FF000000"/>
      <name val="Calibri"/>
      <family val="2"/>
    </font>
    <font>
      <b/>
      <sz val="10"/>
      <color rgb="FF3F3F3F"/>
      <name val="Calibri"/>
      <family val="2"/>
    </font>
    <font>
      <b/>
      <i/>
      <sz val="10"/>
      <color rgb="FF3F3F3F"/>
      <name val="Calibri"/>
      <family val="2"/>
    </font>
    <font>
      <b/>
      <i/>
      <sz val="10"/>
      <color theme="1"/>
      <name val="Calibri"/>
      <family val="2"/>
    </font>
    <font>
      <sz val="11"/>
      <color rgb="FF006100"/>
      <name val="Calibri"/>
      <family val="2"/>
    </font>
    <font>
      <b/>
      <i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i/>
      <sz val="11"/>
      <color rgb="FFFF0000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rgb="FF92D050"/>
      </patternFill>
    </fill>
    <fill>
      <patternFill patternType="solid">
        <fgColor rgb="FFC00000"/>
        <bgColor rgb="FFC00000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494429"/>
        <bgColor rgb="FF494429"/>
      </patternFill>
    </fill>
    <fill>
      <patternFill patternType="solid">
        <fgColor theme="7"/>
        <bgColor theme="7"/>
      </patternFill>
    </fill>
    <fill>
      <patternFill patternType="solid">
        <fgColor rgb="FF1F497D"/>
        <bgColor rgb="FF1F497D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006699"/>
        <bgColor rgb="FF006699"/>
      </patternFill>
    </fill>
    <fill>
      <patternFill patternType="solid">
        <fgColor rgb="FF99FFCC"/>
        <bgColor rgb="FF99FFCC"/>
      </patternFill>
    </fill>
    <fill>
      <patternFill patternType="solid">
        <fgColor rgb="FFC2D69B"/>
        <bgColor rgb="FFC2D69B"/>
      </patternFill>
    </fill>
    <fill>
      <patternFill patternType="solid">
        <fgColor rgb="FFEEECE1"/>
        <bgColor rgb="FFEEECE1"/>
      </patternFill>
    </fill>
    <fill>
      <patternFill patternType="solid">
        <fgColor rgb="FFE5DFEC"/>
        <bgColor rgb="FFE5DFEC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  <fill>
      <patternFill patternType="solid">
        <fgColor rgb="FFE5B8B7"/>
        <bgColor rgb="FFE5B8B7"/>
      </patternFill>
    </fill>
    <fill>
      <patternFill patternType="solid">
        <fgColor rgb="FFFABF8F"/>
        <bgColor rgb="FFFABF8F"/>
      </patternFill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F99FF"/>
        <bgColor rgb="FFFF99FF"/>
      </patternFill>
    </fill>
    <fill>
      <patternFill patternType="solid">
        <fgColor rgb="FFC6EFCE"/>
        <bgColor rgb="FFC6EFCE"/>
      </patternFill>
    </fill>
    <fill>
      <patternFill patternType="solid">
        <fgColor rgb="FFDDD9C3"/>
        <bgColor rgb="FFDDD9C3"/>
      </patternFill>
    </fill>
    <fill>
      <patternFill patternType="solid">
        <fgColor rgb="FF00B0F0"/>
        <bgColor rgb="FF00B0F0"/>
      </patternFill>
    </fill>
    <fill>
      <patternFill patternType="solid">
        <fgColor rgb="FFFF5050"/>
        <bgColor rgb="FFFF5050"/>
      </patternFill>
    </fill>
    <fill>
      <patternFill patternType="solid">
        <fgColor rgb="FF92D050"/>
        <bgColor rgb="FFC6D9F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/>
      <right/>
      <top/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5" borderId="5" xfId="0" applyFont="1" applyFill="1" applyBorder="1"/>
    <xf numFmtId="0" fontId="1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2" fillId="6" borderId="5" xfId="0" applyFont="1" applyFill="1" applyBorder="1"/>
    <xf numFmtId="0" fontId="9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wrapText="1"/>
    </xf>
    <xf numFmtId="0" fontId="11" fillId="0" borderId="0" xfId="0" applyFont="1"/>
    <xf numFmtId="0" fontId="12" fillId="8" borderId="5" xfId="0" applyFont="1" applyFill="1" applyBorder="1" applyAlignment="1">
      <alignment wrapText="1"/>
    </xf>
    <xf numFmtId="0" fontId="9" fillId="8" borderId="5" xfId="0" applyFont="1" applyFill="1" applyBorder="1"/>
    <xf numFmtId="0" fontId="2" fillId="8" borderId="5" xfId="0" applyFont="1" applyFill="1" applyBorder="1"/>
    <xf numFmtId="0" fontId="12" fillId="8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13" borderId="9" xfId="0" applyFont="1" applyFill="1" applyBorder="1"/>
    <xf numFmtId="0" fontId="14" fillId="13" borderId="5" xfId="0" applyFont="1" applyFill="1" applyBorder="1"/>
    <xf numFmtId="0" fontId="14" fillId="0" borderId="0" xfId="0" applyFont="1"/>
    <xf numFmtId="0" fontId="14" fillId="13" borderId="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7" borderId="5" xfId="0" applyFont="1" applyFill="1" applyBorder="1"/>
    <xf numFmtId="0" fontId="1" fillId="16" borderId="5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center" vertical="center" wrapText="1"/>
    </xf>
    <xf numFmtId="0" fontId="12" fillId="18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22" borderId="5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 wrapText="1"/>
    </xf>
    <xf numFmtId="0" fontId="12" fillId="27" borderId="5" xfId="0" applyFont="1" applyFill="1" applyBorder="1" applyAlignment="1">
      <alignment horizontal="center" vertical="center" wrapText="1"/>
    </xf>
    <xf numFmtId="0" fontId="18" fillId="27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9" fillId="28" borderId="5" xfId="0" applyFont="1" applyFill="1" applyBorder="1"/>
    <xf numFmtId="0" fontId="19" fillId="28" borderId="5" xfId="0" applyFont="1" applyFill="1" applyBorder="1" applyAlignment="1">
      <alignment horizontal="center"/>
    </xf>
    <xf numFmtId="0" fontId="2" fillId="29" borderId="5" xfId="0" applyFont="1" applyFill="1" applyBorder="1"/>
    <xf numFmtId="0" fontId="2" fillId="30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19" borderId="5" xfId="0" applyFont="1" applyFill="1" applyBorder="1" applyAlignment="1">
      <alignment horizontal="left"/>
    </xf>
    <xf numFmtId="2" fontId="2" fillId="0" borderId="0" xfId="0" applyNumberFormat="1" applyFont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0" fillId="2" borderId="1" xfId="0" applyFont="1" applyFill="1" applyBorder="1"/>
    <xf numFmtId="0" fontId="4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2" fontId="2" fillId="0" borderId="0" xfId="0" applyNumberFormat="1" applyFont="1"/>
    <xf numFmtId="0" fontId="21" fillId="0" borderId="17" xfId="0" applyFont="1" applyBorder="1" applyAlignment="1">
      <alignment horizontal="left" vertical="center" wrapText="1"/>
    </xf>
    <xf numFmtId="0" fontId="19" fillId="31" borderId="5" xfId="0" applyFont="1" applyFill="1" applyBorder="1"/>
    <xf numFmtId="0" fontId="19" fillId="31" borderId="5" xfId="0" applyFont="1" applyFill="1" applyBorder="1" applyAlignment="1">
      <alignment horizontal="center"/>
    </xf>
    <xf numFmtId="0" fontId="2" fillId="31" borderId="5" xfId="0" applyFont="1" applyFill="1" applyBorder="1" applyAlignment="1">
      <alignment horizontal="center"/>
    </xf>
    <xf numFmtId="0" fontId="5" fillId="31" borderId="5" xfId="0" applyFont="1" applyFill="1" applyBorder="1"/>
    <xf numFmtId="0" fontId="2" fillId="31" borderId="5" xfId="0" applyFont="1" applyFill="1" applyBorder="1"/>
    <xf numFmtId="0" fontId="5" fillId="31" borderId="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5" fillId="31" borderId="5" xfId="0" applyFont="1" applyFill="1" applyBorder="1" applyAlignment="1">
      <alignment horizontal="left"/>
    </xf>
    <xf numFmtId="0" fontId="2" fillId="31" borderId="5" xfId="0" applyFont="1" applyFill="1" applyBorder="1" applyAlignment="1">
      <alignment horizontal="left"/>
    </xf>
    <xf numFmtId="2" fontId="2" fillId="31" borderId="5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31" borderId="5" xfId="0" applyNumberFormat="1" applyFont="1" applyFill="1" applyBorder="1"/>
    <xf numFmtId="164" fontId="2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4" fillId="31" borderId="1" xfId="0" applyFont="1" applyFill="1" applyBorder="1" applyAlignment="1">
      <alignment horizontal="center"/>
    </xf>
    <xf numFmtId="0" fontId="21" fillId="0" borderId="17" xfId="0" applyFont="1" applyBorder="1" applyAlignment="1">
      <alignment horizontal="left"/>
    </xf>
    <xf numFmtId="0" fontId="21" fillId="0" borderId="16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9" fontId="19" fillId="28" borderId="5" xfId="0" applyNumberFormat="1" applyFont="1" applyFill="1" applyBorder="1"/>
    <xf numFmtId="9" fontId="19" fillId="28" borderId="5" xfId="0" applyNumberFormat="1" applyFont="1" applyFill="1" applyBorder="1" applyAlignment="1">
      <alignment horizontal="center"/>
    </xf>
    <xf numFmtId="9" fontId="2" fillId="0" borderId="0" xfId="0" applyNumberFormat="1" applyFont="1"/>
    <xf numFmtId="2" fontId="4" fillId="2" borderId="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3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19" borderId="5" xfId="0" applyFont="1" applyFill="1" applyBorder="1" applyAlignment="1">
      <alignment horizontal="left"/>
    </xf>
    <xf numFmtId="0" fontId="2" fillId="0" borderId="12" xfId="0" applyFont="1" applyBorder="1"/>
    <xf numFmtId="0" fontId="0" fillId="0" borderId="12" xfId="0" applyBorder="1"/>
    <xf numFmtId="0" fontId="5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/>
    </xf>
    <xf numFmtId="0" fontId="5" fillId="0" borderId="12" xfId="0" applyFont="1" applyBorder="1"/>
    <xf numFmtId="0" fontId="2" fillId="0" borderId="12" xfId="0" applyFont="1" applyBorder="1" applyAlignment="1">
      <alignment horizontal="left"/>
    </xf>
    <xf numFmtId="0" fontId="2" fillId="32" borderId="5" xfId="0" applyFont="1" applyFill="1" applyBorder="1" applyAlignment="1">
      <alignment horizontal="left"/>
    </xf>
    <xf numFmtId="0" fontId="5" fillId="32" borderId="5" xfId="0" applyFont="1" applyFill="1" applyBorder="1" applyAlignment="1">
      <alignment horizontal="left"/>
    </xf>
    <xf numFmtId="4" fontId="2" fillId="0" borderId="0" xfId="0" applyNumberFormat="1" applyFont="1" applyAlignment="1">
      <alignment horizontal="center"/>
    </xf>
    <xf numFmtId="4" fontId="15" fillId="21" borderId="5" xfId="0" applyNumberFormat="1" applyFont="1" applyFill="1" applyBorder="1" applyAlignment="1">
      <alignment horizontal="center" vertical="center" wrapText="1"/>
    </xf>
    <xf numFmtId="4" fontId="2" fillId="31" borderId="5" xfId="0" applyNumberFormat="1" applyFont="1" applyFill="1" applyBorder="1" applyAlignment="1">
      <alignment horizontal="center"/>
    </xf>
    <xf numFmtId="4" fontId="0" fillId="0" borderId="0" xfId="0" applyNumberFormat="1"/>
    <xf numFmtId="0" fontId="2" fillId="33" borderId="0" xfId="0" applyFont="1" applyFill="1" applyAlignment="1">
      <alignment horizontal="center"/>
    </xf>
    <xf numFmtId="0" fontId="5" fillId="33" borderId="0" xfId="0" applyFont="1" applyFill="1" applyAlignment="1">
      <alignment horizontal="left"/>
    </xf>
    <xf numFmtId="0" fontId="19" fillId="28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7" fillId="0" borderId="11" xfId="0" applyFont="1" applyBorder="1"/>
    <xf numFmtId="0" fontId="4" fillId="10" borderId="6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2" xfId="0" applyFont="1" applyBorder="1"/>
    <xf numFmtId="0" fontId="8" fillId="11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" fontId="7" fillId="0" borderId="7" xfId="0" applyNumberFormat="1" applyFont="1" applyBorder="1"/>
    <xf numFmtId="4" fontId="7" fillId="0" borderId="11" xfId="0" applyNumberFormat="1" applyFont="1" applyBorder="1"/>
    <xf numFmtId="0" fontId="14" fillId="14" borderId="6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/>
    </xf>
    <xf numFmtId="0" fontId="7" fillId="0" borderId="4" xfId="0" applyFont="1" applyBorder="1"/>
    <xf numFmtId="0" fontId="1" fillId="7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6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  <dxf>
      <fill>
        <patternFill patternType="solid">
          <fgColor rgb="FF99FF66"/>
          <bgColor rgb="FF99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gaebase.org/browse/taxonomy/?id=120728" TargetMode="External"/><Relationship Id="rId1" Type="http://schemas.openxmlformats.org/officeDocument/2006/relationships/hyperlink" Target="http://www.algaebase.org/browse/taxonomy/?id=1207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689"/>
  <sheetViews>
    <sheetView tabSelected="1" zoomScale="90" zoomScaleNormal="90" workbookViewId="0">
      <selection activeCell="A6" sqref="A6:BH490"/>
    </sheetView>
  </sheetViews>
  <sheetFormatPr defaultColWidth="12.625" defaultRowHeight="14.25" customHeight="1" x14ac:dyDescent="0.2"/>
  <cols>
    <col min="1" max="1" width="10.625" customWidth="1"/>
    <col min="2" max="2" width="12.625" customWidth="1"/>
    <col min="3" max="3" width="3.375" customWidth="1"/>
    <col min="4" max="4" width="35.125" customWidth="1"/>
    <col min="5" max="5" width="12.875" customWidth="1"/>
    <col min="6" max="6" width="24.375" customWidth="1"/>
    <col min="7" max="7" width="14.875" customWidth="1"/>
    <col min="8" max="8" width="22.125" customWidth="1"/>
    <col min="9" max="9" width="23.125" customWidth="1"/>
    <col min="10" max="10" width="12.125" customWidth="1"/>
    <col min="11" max="11" width="19" customWidth="1"/>
    <col min="12" max="12" width="5.875" customWidth="1"/>
    <col min="13" max="13" width="17.125" customWidth="1"/>
    <col min="14" max="14" width="24.125" customWidth="1"/>
    <col min="15" max="15" width="47.125" customWidth="1"/>
    <col min="16" max="19" width="10.625" customWidth="1"/>
    <col min="20" max="20" width="3.375" customWidth="1"/>
    <col min="21" max="21" width="11.125" customWidth="1"/>
    <col min="22" max="22" width="4.375" customWidth="1"/>
    <col min="23" max="23" width="11.125" customWidth="1"/>
    <col min="24" max="24" width="9.625" style="128" customWidth="1"/>
    <col min="25" max="25" width="3.625" customWidth="1"/>
    <col min="26" max="26" width="9.5" customWidth="1"/>
    <col min="27" max="27" width="12.375" customWidth="1"/>
    <col min="28" max="28" width="12.625" customWidth="1"/>
    <col min="29" max="29" width="11.625" customWidth="1"/>
    <col min="30" max="30" width="12.625" customWidth="1"/>
    <col min="31" max="31" width="14.375" customWidth="1"/>
    <col min="32" max="32" width="3.875" customWidth="1"/>
    <col min="33" max="33" width="22.5" customWidth="1"/>
    <col min="34" max="35" width="17.625" customWidth="1"/>
    <col min="36" max="36" width="4.625" customWidth="1"/>
    <col min="37" max="38" width="17.625" customWidth="1"/>
    <col min="39" max="39" width="24" customWidth="1"/>
    <col min="40" max="40" width="13.375" customWidth="1"/>
    <col min="41" max="41" width="14.625" customWidth="1"/>
    <col min="42" max="42" width="14.375" customWidth="1"/>
    <col min="43" max="43" width="3.5" customWidth="1"/>
    <col min="44" max="44" width="23.625" customWidth="1"/>
    <col min="45" max="47" width="25.375" customWidth="1"/>
    <col min="48" max="48" width="18.5" customWidth="1"/>
    <col min="49" max="51" width="4.125" customWidth="1"/>
    <col min="52" max="52" width="16" customWidth="1"/>
    <col min="53" max="53" width="20.5" customWidth="1"/>
    <col min="54" max="54" width="11.5" customWidth="1"/>
    <col min="55" max="55" width="17.375" customWidth="1"/>
    <col min="56" max="56" width="13.125" customWidth="1"/>
    <col min="57" max="57" width="14" customWidth="1"/>
    <col min="58" max="58" width="10" customWidth="1"/>
    <col min="59" max="59" width="12.125" customWidth="1"/>
    <col min="60" max="60" width="16.875" customWidth="1"/>
    <col min="61" max="61" width="6.375" customWidth="1"/>
    <col min="62" max="62" width="7.625" customWidth="1"/>
    <col min="63" max="63" width="20.125" customWidth="1"/>
    <col min="64" max="64" width="14.375" customWidth="1"/>
    <col min="65" max="65" width="23.5" customWidth="1"/>
    <col min="66" max="66" width="13.125" customWidth="1"/>
    <col min="67" max="67" width="16.125" customWidth="1"/>
    <col min="68" max="68" width="16" customWidth="1"/>
    <col min="69" max="69" width="9.375" customWidth="1"/>
    <col min="70" max="70" width="11.125" customWidth="1"/>
    <col min="71" max="71" width="20.125" customWidth="1"/>
    <col min="72" max="72" width="7.625" customWidth="1"/>
    <col min="73" max="73" width="12.125" customWidth="1"/>
    <col min="74" max="74" width="27" customWidth="1"/>
    <col min="75" max="85" width="7.625" customWidth="1"/>
  </cols>
  <sheetData>
    <row r="1" spans="1:85" ht="14.25" customHeight="1" thickTop="1" thickBot="1" x14ac:dyDescent="0.3">
      <c r="A1" s="1" t="s">
        <v>0</v>
      </c>
      <c r="B1" s="1" t="s">
        <v>652</v>
      </c>
      <c r="C1" s="3"/>
      <c r="D1" s="3"/>
      <c r="E1" s="4" t="s">
        <v>1</v>
      </c>
      <c r="F1" s="5"/>
      <c r="G1" s="3"/>
      <c r="H1" s="3"/>
      <c r="I1" s="2"/>
      <c r="J1" s="2"/>
      <c r="K1" s="2"/>
      <c r="L1" s="3"/>
      <c r="M1" s="6"/>
      <c r="N1" s="3"/>
      <c r="O1" s="2"/>
      <c r="P1" s="2"/>
      <c r="Q1" s="2"/>
      <c r="R1" s="2"/>
      <c r="S1" s="2"/>
      <c r="T1" s="2"/>
      <c r="U1" s="2"/>
      <c r="V1" s="2"/>
      <c r="W1" s="2"/>
      <c r="X1" s="125"/>
      <c r="Y1" s="3"/>
      <c r="Z1" s="2"/>
      <c r="AA1" s="2"/>
      <c r="AB1" s="2"/>
      <c r="AC1" s="2"/>
      <c r="AD1" s="2"/>
      <c r="AE1" s="2"/>
      <c r="AF1" s="7"/>
      <c r="AG1" s="3"/>
      <c r="AH1" s="3"/>
      <c r="AI1" s="3"/>
      <c r="AJ1" s="3"/>
      <c r="AK1" s="3"/>
      <c r="AL1" s="3"/>
      <c r="AM1" s="3"/>
      <c r="AN1" s="3"/>
      <c r="AO1" s="2"/>
      <c r="AP1" s="2"/>
      <c r="AQ1" s="3"/>
      <c r="AR1" s="2"/>
      <c r="AS1" s="2"/>
      <c r="AT1" s="3"/>
      <c r="AU1" s="3"/>
      <c r="AV1" s="2"/>
      <c r="AW1" s="3"/>
      <c r="AX1" s="3"/>
      <c r="AY1" s="3"/>
      <c r="AZ1" s="3"/>
      <c r="BA1" s="8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5"/>
      <c r="BN1" s="3"/>
      <c r="BO1" s="3"/>
      <c r="BP1" s="3"/>
      <c r="BQ1" s="3"/>
      <c r="BR1" s="3"/>
      <c r="BS1" s="3"/>
      <c r="BT1" s="3"/>
      <c r="BU1" s="3"/>
      <c r="BV1" s="5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4.25" customHeight="1" thickTop="1" thickBot="1" x14ac:dyDescent="0.3">
      <c r="A2" s="9"/>
      <c r="B2" s="2"/>
      <c r="C2" s="3"/>
      <c r="D2" s="3"/>
      <c r="E2" s="3"/>
      <c r="F2" s="5"/>
      <c r="G2" s="3"/>
      <c r="H2" s="3"/>
      <c r="I2" s="2"/>
      <c r="J2" s="2"/>
      <c r="K2" s="2"/>
      <c r="L2" s="3"/>
      <c r="M2" s="6"/>
      <c r="N2" s="3"/>
      <c r="O2" s="2"/>
      <c r="P2" s="2"/>
      <c r="Q2" s="2"/>
      <c r="R2" s="2"/>
      <c r="S2" s="2"/>
      <c r="T2" s="2"/>
      <c r="U2" s="2"/>
      <c r="V2" s="2"/>
      <c r="W2" s="2"/>
      <c r="X2" s="125"/>
      <c r="Y2" s="3"/>
      <c r="Z2" s="2"/>
      <c r="AA2" s="2"/>
      <c r="AB2" s="2"/>
      <c r="AC2" s="2"/>
      <c r="AD2" s="2"/>
      <c r="AE2" s="2"/>
      <c r="AF2" s="7"/>
      <c r="AG2" s="3"/>
      <c r="AH2" s="3"/>
      <c r="AI2" s="3"/>
      <c r="AJ2" s="3"/>
      <c r="AK2" s="3"/>
      <c r="AL2" s="3"/>
      <c r="AM2" s="3"/>
      <c r="AN2" s="3"/>
      <c r="AO2" s="2"/>
      <c r="AP2" s="2"/>
      <c r="AQ2" s="3"/>
      <c r="AR2" s="2"/>
      <c r="AS2" s="2"/>
      <c r="AT2" s="3"/>
      <c r="AU2" s="3"/>
      <c r="AV2" s="2"/>
      <c r="AW2" s="3"/>
      <c r="AX2" s="3"/>
      <c r="AY2" s="3"/>
      <c r="AZ2" s="3"/>
      <c r="BA2" s="8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10"/>
      <c r="BN2" s="4"/>
      <c r="BO2" s="3"/>
      <c r="BP2" s="3"/>
      <c r="BQ2" s="3"/>
      <c r="BR2" s="3"/>
      <c r="BS2" s="3"/>
      <c r="BT2" s="3"/>
      <c r="BU2" s="3"/>
      <c r="BV2" s="5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4.25" customHeight="1" thickTop="1" thickBot="1" x14ac:dyDescent="0.3">
      <c r="A3" s="1"/>
      <c r="B3" s="2"/>
      <c r="C3" s="3"/>
      <c r="D3" s="3"/>
      <c r="E3" s="3"/>
      <c r="F3" s="5"/>
      <c r="G3" s="3"/>
      <c r="H3" s="3"/>
      <c r="I3" s="2"/>
      <c r="J3" s="2"/>
      <c r="K3" s="2"/>
      <c r="L3" s="3"/>
      <c r="M3" s="6"/>
      <c r="N3" s="3"/>
      <c r="O3" s="2"/>
      <c r="P3" s="2"/>
      <c r="Q3" s="2"/>
      <c r="R3" s="2"/>
      <c r="S3" s="2"/>
      <c r="T3" s="2"/>
      <c r="U3" s="2"/>
      <c r="V3" s="2"/>
      <c r="W3" s="2"/>
      <c r="X3" s="125"/>
      <c r="Y3" s="3"/>
      <c r="Z3" s="2"/>
      <c r="AA3" s="2"/>
      <c r="AB3" s="2"/>
      <c r="AC3" s="2"/>
      <c r="AD3" s="2"/>
      <c r="AE3" s="2"/>
      <c r="AF3" s="7"/>
      <c r="AG3" s="3"/>
      <c r="AH3" s="3"/>
      <c r="AI3" s="3"/>
      <c r="AJ3" s="3"/>
      <c r="AK3" s="3"/>
      <c r="AL3" s="3"/>
      <c r="AM3" s="3"/>
      <c r="AN3" s="3"/>
      <c r="AO3" s="2"/>
      <c r="AP3" s="2"/>
      <c r="AQ3" s="3"/>
      <c r="AR3" s="2"/>
      <c r="AS3" s="2"/>
      <c r="AT3" s="3"/>
      <c r="AU3" s="3"/>
      <c r="AV3" s="2"/>
      <c r="AW3" s="3"/>
      <c r="AX3" s="3"/>
      <c r="AY3" s="3"/>
      <c r="AZ3" s="3"/>
      <c r="BA3" s="8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5"/>
      <c r="BN3" s="3"/>
      <c r="BO3" s="3"/>
      <c r="BP3" s="3"/>
      <c r="BQ3" s="3"/>
      <c r="BR3" s="3"/>
      <c r="BS3" s="3"/>
      <c r="BT3" s="3"/>
      <c r="BU3" s="3"/>
      <c r="BV3" s="5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4.25" customHeight="1" thickTop="1" thickBot="1" x14ac:dyDescent="0.3">
      <c r="A4" s="132" t="s">
        <v>49</v>
      </c>
      <c r="B4" s="133"/>
      <c r="C4" s="26"/>
      <c r="D4" s="3"/>
      <c r="E4" s="136" t="s">
        <v>50</v>
      </c>
      <c r="F4" s="137"/>
      <c r="G4" s="137"/>
      <c r="H4" s="137"/>
      <c r="I4" s="137"/>
      <c r="J4" s="137"/>
      <c r="K4" s="133"/>
      <c r="L4" s="26"/>
      <c r="M4" s="139" t="s">
        <v>51</v>
      </c>
      <c r="N4" s="137"/>
      <c r="O4" s="137"/>
      <c r="P4" s="137"/>
      <c r="Q4" s="137"/>
      <c r="R4" s="137"/>
      <c r="S4" s="133"/>
      <c r="T4" s="27"/>
      <c r="U4" s="140" t="s">
        <v>52</v>
      </c>
      <c r="V4" s="137"/>
      <c r="W4" s="137"/>
      <c r="X4" s="141"/>
      <c r="Y4" s="2"/>
      <c r="Z4" s="146" t="s">
        <v>53</v>
      </c>
      <c r="AA4" s="137"/>
      <c r="AB4" s="137"/>
      <c r="AC4" s="137"/>
      <c r="AD4" s="137"/>
      <c r="AE4" s="133"/>
      <c r="AF4" s="7"/>
      <c r="AG4" s="28" t="s">
        <v>54</v>
      </c>
      <c r="AH4" s="29"/>
      <c r="AI4" s="29"/>
      <c r="AJ4" s="30"/>
      <c r="AK4" s="29"/>
      <c r="AL4" s="29"/>
      <c r="AM4" s="29"/>
      <c r="AN4" s="29"/>
      <c r="AO4" s="31"/>
      <c r="AP4" s="31"/>
      <c r="AQ4" s="32"/>
      <c r="AR4" s="143" t="s">
        <v>55</v>
      </c>
      <c r="AS4" s="137"/>
      <c r="AT4" s="137"/>
      <c r="AU4" s="133"/>
      <c r="AV4" s="2"/>
      <c r="AW4" s="3"/>
      <c r="AX4" s="3"/>
      <c r="AY4" s="3"/>
      <c r="AZ4" s="144" t="s">
        <v>650</v>
      </c>
      <c r="BA4" s="137"/>
      <c r="BB4" s="137"/>
      <c r="BC4" s="137"/>
      <c r="BD4" s="137"/>
      <c r="BE4" s="137"/>
      <c r="BF4" s="137"/>
      <c r="BG4" s="133"/>
      <c r="BH4" s="33"/>
      <c r="BI4" s="33"/>
      <c r="BJ4" s="33"/>
      <c r="BK4" s="3"/>
      <c r="BL4" s="145" t="s">
        <v>649</v>
      </c>
      <c r="BM4" s="137"/>
      <c r="BN4" s="137"/>
      <c r="BO4" s="137"/>
      <c r="BP4" s="137"/>
      <c r="BQ4" s="137"/>
      <c r="BR4" s="133"/>
      <c r="BS4" s="3"/>
      <c r="BT4" s="3"/>
      <c r="BU4" s="3"/>
      <c r="BV4" s="5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4.25" customHeight="1" thickTop="1" thickBot="1" x14ac:dyDescent="0.3">
      <c r="A5" s="134"/>
      <c r="B5" s="135"/>
      <c r="C5" s="26"/>
      <c r="D5" s="34"/>
      <c r="E5" s="134"/>
      <c r="F5" s="138"/>
      <c r="G5" s="138"/>
      <c r="H5" s="138"/>
      <c r="I5" s="138"/>
      <c r="J5" s="138"/>
      <c r="K5" s="135"/>
      <c r="L5" s="26"/>
      <c r="M5" s="134"/>
      <c r="N5" s="138"/>
      <c r="O5" s="138"/>
      <c r="P5" s="138"/>
      <c r="Q5" s="138"/>
      <c r="R5" s="138"/>
      <c r="S5" s="135"/>
      <c r="T5" s="2"/>
      <c r="U5" s="134"/>
      <c r="V5" s="138"/>
      <c r="W5" s="138"/>
      <c r="X5" s="142"/>
      <c r="Y5" s="3"/>
      <c r="Z5" s="134"/>
      <c r="AA5" s="138"/>
      <c r="AB5" s="138"/>
      <c r="AC5" s="138"/>
      <c r="AD5" s="138"/>
      <c r="AE5" s="135"/>
      <c r="AF5" s="7"/>
      <c r="AG5" s="147" t="s">
        <v>56</v>
      </c>
      <c r="AH5" s="148"/>
      <c r="AI5" s="35" t="s">
        <v>57</v>
      </c>
      <c r="AJ5" s="4"/>
      <c r="AK5" s="36"/>
      <c r="AL5" s="36"/>
      <c r="AM5" s="147" t="s">
        <v>58</v>
      </c>
      <c r="AN5" s="148"/>
      <c r="AO5" s="149" t="s">
        <v>59</v>
      </c>
      <c r="AP5" s="148"/>
      <c r="AQ5" s="1"/>
      <c r="AR5" s="134"/>
      <c r="AS5" s="138"/>
      <c r="AT5" s="138"/>
      <c r="AU5" s="135"/>
      <c r="AV5" s="2"/>
      <c r="AW5" s="3"/>
      <c r="AX5" s="3"/>
      <c r="AY5" s="3"/>
      <c r="AZ5" s="134"/>
      <c r="BA5" s="138"/>
      <c r="BB5" s="138"/>
      <c r="BC5" s="138"/>
      <c r="BD5" s="138"/>
      <c r="BE5" s="138"/>
      <c r="BF5" s="138"/>
      <c r="BG5" s="135"/>
      <c r="BH5" s="33"/>
      <c r="BI5" s="33"/>
      <c r="BJ5" s="33"/>
      <c r="BK5" s="3"/>
      <c r="BL5" s="134"/>
      <c r="BM5" s="138"/>
      <c r="BN5" s="138"/>
      <c r="BO5" s="138"/>
      <c r="BP5" s="138"/>
      <c r="BQ5" s="138"/>
      <c r="BR5" s="135"/>
      <c r="BS5" s="3"/>
      <c r="BT5" s="3"/>
      <c r="BU5" s="3"/>
      <c r="BV5" s="5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43.5" customHeight="1" thickTop="1" thickBot="1" x14ac:dyDescent="0.3">
      <c r="A6" s="37" t="s">
        <v>60</v>
      </c>
      <c r="B6" s="37" t="s">
        <v>61</v>
      </c>
      <c r="C6" s="34"/>
      <c r="D6" s="34" t="s">
        <v>62</v>
      </c>
      <c r="E6" s="38" t="s">
        <v>63</v>
      </c>
      <c r="F6" s="39" t="s">
        <v>64</v>
      </c>
      <c r="G6" s="38" t="s">
        <v>65</v>
      </c>
      <c r="H6" s="38" t="s">
        <v>66</v>
      </c>
      <c r="I6" s="38" t="s">
        <v>67</v>
      </c>
      <c r="J6" s="38" t="s">
        <v>68</v>
      </c>
      <c r="K6" s="38" t="s">
        <v>69</v>
      </c>
      <c r="L6" s="40"/>
      <c r="M6" s="41" t="s">
        <v>70</v>
      </c>
      <c r="N6" s="41" t="s">
        <v>71</v>
      </c>
      <c r="O6" s="41" t="s">
        <v>72</v>
      </c>
      <c r="P6" s="41" t="s">
        <v>9</v>
      </c>
      <c r="Q6" s="41" t="s">
        <v>73</v>
      </c>
      <c r="R6" s="41" t="s">
        <v>74</v>
      </c>
      <c r="S6" s="41" t="s">
        <v>75</v>
      </c>
      <c r="T6" s="40"/>
      <c r="U6" s="42" t="s">
        <v>76</v>
      </c>
      <c r="V6" s="42" t="s">
        <v>77</v>
      </c>
      <c r="W6" s="43" t="s">
        <v>78</v>
      </c>
      <c r="X6" s="126" t="s">
        <v>79</v>
      </c>
      <c r="Y6" s="44"/>
      <c r="Z6" s="45" t="s">
        <v>80</v>
      </c>
      <c r="AA6" s="46" t="s">
        <v>81</v>
      </c>
      <c r="AB6" s="46" t="s">
        <v>82</v>
      </c>
      <c r="AC6" s="47" t="s">
        <v>83</v>
      </c>
      <c r="AD6" s="48" t="s">
        <v>84</v>
      </c>
      <c r="AE6" s="49" t="s">
        <v>85</v>
      </c>
      <c r="AF6" s="50"/>
      <c r="AG6" s="51" t="s">
        <v>86</v>
      </c>
      <c r="AH6" s="51" t="s">
        <v>87</v>
      </c>
      <c r="AI6" s="51" t="s">
        <v>88</v>
      </c>
      <c r="AJ6" s="40"/>
      <c r="AK6" s="52" t="s">
        <v>89</v>
      </c>
      <c r="AL6" s="52" t="s">
        <v>90</v>
      </c>
      <c r="AM6" s="53" t="s">
        <v>91</v>
      </c>
      <c r="AN6" s="54" t="s">
        <v>92</v>
      </c>
      <c r="AO6" s="53" t="s">
        <v>93</v>
      </c>
      <c r="AP6" s="54" t="s">
        <v>94</v>
      </c>
      <c r="AQ6" s="55"/>
      <c r="AR6" s="49" t="s">
        <v>85</v>
      </c>
      <c r="AS6" s="56" t="s">
        <v>95</v>
      </c>
      <c r="AT6" s="56" t="s">
        <v>96</v>
      </c>
      <c r="AU6" s="57" t="s">
        <v>97</v>
      </c>
      <c r="AV6" s="50" t="s">
        <v>98</v>
      </c>
      <c r="AW6" s="44"/>
      <c r="AX6" s="44"/>
      <c r="AY6" s="44"/>
      <c r="AZ6" s="58" t="s">
        <v>99</v>
      </c>
      <c r="BA6" s="59" t="s">
        <v>64</v>
      </c>
      <c r="BB6" s="58" t="s">
        <v>65</v>
      </c>
      <c r="BC6" s="58" t="s">
        <v>66</v>
      </c>
      <c r="BD6" s="58" t="s">
        <v>68</v>
      </c>
      <c r="BE6" s="58" t="s">
        <v>89</v>
      </c>
      <c r="BF6" s="58" t="s">
        <v>97</v>
      </c>
      <c r="BG6" s="60" t="s">
        <v>100</v>
      </c>
      <c r="BH6" s="50" t="s">
        <v>101</v>
      </c>
      <c r="BI6" s="44"/>
      <c r="BJ6" s="61"/>
      <c r="BK6" s="62" t="s">
        <v>102</v>
      </c>
      <c r="BL6" s="58" t="s">
        <v>99</v>
      </c>
      <c r="BM6" s="58" t="s">
        <v>64</v>
      </c>
      <c r="BN6" s="58" t="s">
        <v>65</v>
      </c>
      <c r="BO6" s="58" t="s">
        <v>66</v>
      </c>
      <c r="BP6" s="58" t="s">
        <v>68</v>
      </c>
      <c r="BQ6" s="58" t="s">
        <v>89</v>
      </c>
      <c r="BR6" s="58" t="s">
        <v>103</v>
      </c>
      <c r="BS6" s="50" t="s">
        <v>104</v>
      </c>
      <c r="BT6" s="44"/>
      <c r="BU6" s="44"/>
      <c r="BV6" s="3"/>
      <c r="BW6" s="3"/>
      <c r="BX6" s="44"/>
      <c r="BY6" s="44"/>
      <c r="BZ6" s="44"/>
      <c r="CA6" s="44"/>
      <c r="CB6" s="44"/>
      <c r="CC6" s="44"/>
      <c r="CD6" s="44"/>
      <c r="CE6" s="44"/>
      <c r="CF6" s="44"/>
      <c r="CG6" s="44"/>
    </row>
    <row r="7" spans="1:85" ht="14.25" customHeight="1" thickTop="1" thickBot="1" x14ac:dyDescent="0.3">
      <c r="A7" s="2">
        <v>1870</v>
      </c>
      <c r="B7" s="2" t="s">
        <v>105</v>
      </c>
      <c r="C7" s="2"/>
      <c r="D7" s="2"/>
      <c r="E7" s="2" t="s">
        <v>106</v>
      </c>
      <c r="F7" s="63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/>
      <c r="M7" s="64" t="s">
        <v>113</v>
      </c>
      <c r="N7" s="64" t="s">
        <v>114</v>
      </c>
      <c r="O7" s="65" t="s">
        <v>115</v>
      </c>
      <c r="P7" s="2" t="s">
        <v>38</v>
      </c>
      <c r="Q7" s="2">
        <v>72</v>
      </c>
      <c r="R7" s="2" t="s">
        <v>116</v>
      </c>
      <c r="S7" s="2" t="s">
        <v>47</v>
      </c>
      <c r="T7" s="2"/>
      <c r="U7" s="2" t="s">
        <v>117</v>
      </c>
      <c r="V7" s="2" t="s">
        <v>20</v>
      </c>
      <c r="W7" s="2">
        <f>VLOOKUP(V7,Tables!$M$4:$N$7,2,FALSE)</f>
        <v>1</v>
      </c>
      <c r="X7" s="2">
        <f>U7*W7</f>
        <v>24</v>
      </c>
      <c r="Y7" s="2"/>
      <c r="Z7" s="2" t="str">
        <f>P7</f>
        <v>EC50</v>
      </c>
      <c r="AA7" s="2">
        <f>VLOOKUP(Z7,Tables!C$5:D$21,2,FALSE)</f>
        <v>5</v>
      </c>
      <c r="AB7" s="2">
        <f>X7/AA7</f>
        <v>4.8</v>
      </c>
      <c r="AC7" s="2" t="str">
        <f>S7</f>
        <v>Chronic</v>
      </c>
      <c r="AD7" s="2">
        <f>VLOOKUP(AC7,Tables!C$24:D$25,2,FALSE)</f>
        <v>1</v>
      </c>
      <c r="AE7" s="2">
        <f>AB7/AD7</f>
        <v>4.8</v>
      </c>
      <c r="AF7" s="7"/>
      <c r="AG7" s="8" t="str">
        <f>F7</f>
        <v>Achnanthes brevipes</v>
      </c>
      <c r="AH7" s="2" t="str">
        <f>P7</f>
        <v>EC50</v>
      </c>
      <c r="AI7" s="2" t="str">
        <f>S7</f>
        <v>Chronic</v>
      </c>
      <c r="AJ7" s="2"/>
      <c r="AK7" s="2">
        <f>VLOOKUP(SUM(AA7,AD7),Tables!J$5:K$10,2,FALSE)</f>
        <v>2</v>
      </c>
      <c r="AL7" s="66" t="str">
        <f>IF(AK7=MIN($AK$7),"YES!!!","Reject")</f>
        <v>YES!!!</v>
      </c>
      <c r="AM7" s="3" t="str">
        <f>O7</f>
        <v>Biomass Yield, Growth Rate, AUC</v>
      </c>
      <c r="AN7" s="2" t="s">
        <v>118</v>
      </c>
      <c r="AO7" s="2" t="str">
        <f>CONCATENATE(Q7," ",R7)</f>
        <v>72 Hour</v>
      </c>
      <c r="AP7" s="2" t="s">
        <v>119</v>
      </c>
      <c r="AQ7" s="2"/>
      <c r="AR7" s="2">
        <f>AE7</f>
        <v>4.8</v>
      </c>
      <c r="AS7" s="2">
        <f>GEOMEAN(AR7)</f>
        <v>4.8</v>
      </c>
      <c r="AT7" s="3">
        <f>MIN(AS7)</f>
        <v>4.8</v>
      </c>
      <c r="AU7" s="3">
        <f>MIN(AT7:AT8)</f>
        <v>4.8</v>
      </c>
      <c r="AV7" s="67" t="s">
        <v>120</v>
      </c>
      <c r="AW7" s="2"/>
      <c r="AX7" s="2"/>
      <c r="AY7" s="2"/>
      <c r="AZ7" s="2" t="str">
        <f>I7</f>
        <v>Microalgae</v>
      </c>
      <c r="BA7" s="68" t="str">
        <f t="shared" ref="BA7:BC7" si="0">F7</f>
        <v>Achnanthes brevipes</v>
      </c>
      <c r="BB7" s="2" t="str">
        <f t="shared" si="0"/>
        <v>Bacillariophyta</v>
      </c>
      <c r="BC7" s="2" t="str">
        <f t="shared" si="0"/>
        <v>Bacillariophyceae</v>
      </c>
      <c r="BD7" s="2" t="str">
        <f>J7</f>
        <v>Phototroph</v>
      </c>
      <c r="BE7" s="2">
        <f>AK7</f>
        <v>2</v>
      </c>
      <c r="BF7" s="2">
        <f>AU7</f>
        <v>4.8</v>
      </c>
      <c r="BG7" s="67" t="s">
        <v>120</v>
      </c>
      <c r="BH7" s="67" t="s">
        <v>120</v>
      </c>
      <c r="BI7" s="2"/>
      <c r="BJ7" s="2"/>
      <c r="BK7" s="123" t="s">
        <v>121</v>
      </c>
      <c r="BL7" s="112" t="s">
        <v>110</v>
      </c>
      <c r="BM7" s="124" t="s">
        <v>122</v>
      </c>
      <c r="BN7" s="112" t="s">
        <v>108</v>
      </c>
      <c r="BO7" s="112" t="s">
        <v>109</v>
      </c>
      <c r="BP7" s="112" t="s">
        <v>111</v>
      </c>
      <c r="BQ7" s="112">
        <v>1</v>
      </c>
      <c r="BR7" s="120">
        <v>10.282675813812068</v>
      </c>
      <c r="BS7" s="111" t="s">
        <v>120</v>
      </c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4.25" customHeight="1" thickTop="1" thickBot="1" x14ac:dyDescent="0.3">
      <c r="A8" s="7"/>
      <c r="B8" s="7"/>
      <c r="C8" s="7"/>
      <c r="D8" s="71"/>
      <c r="E8" s="7"/>
      <c r="F8" s="72"/>
      <c r="G8" s="7"/>
      <c r="H8" s="7"/>
      <c r="I8" s="7"/>
      <c r="J8" s="7"/>
      <c r="K8" s="7"/>
      <c r="L8" s="7"/>
      <c r="M8" s="73"/>
      <c r="N8" s="73"/>
      <c r="O8" s="7"/>
      <c r="P8" s="7"/>
      <c r="Q8" s="7"/>
      <c r="R8" s="7"/>
      <c r="S8" s="7"/>
      <c r="T8" s="7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5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3"/>
      <c r="AW8" s="76"/>
      <c r="AX8" s="76"/>
      <c r="AY8" s="76"/>
      <c r="AZ8" s="77"/>
      <c r="BA8" s="78"/>
      <c r="BB8" s="7"/>
      <c r="BC8" s="7"/>
      <c r="BD8" s="7"/>
      <c r="BE8" s="7"/>
      <c r="BF8" s="7"/>
      <c r="BG8" s="7"/>
      <c r="BH8" s="7"/>
      <c r="BI8" s="76"/>
      <c r="BJ8" s="76"/>
      <c r="BK8" s="113" t="s">
        <v>106</v>
      </c>
      <c r="BL8" s="112" t="s">
        <v>110</v>
      </c>
      <c r="BM8" s="69" t="s">
        <v>134</v>
      </c>
      <c r="BN8" s="112" t="s">
        <v>108</v>
      </c>
      <c r="BO8" s="112" t="s">
        <v>109</v>
      </c>
      <c r="BP8" s="112" t="s">
        <v>111</v>
      </c>
      <c r="BQ8" s="112">
        <v>1</v>
      </c>
      <c r="BR8" s="112">
        <v>1.47</v>
      </c>
      <c r="BS8" s="111" t="s">
        <v>120</v>
      </c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14.25" customHeight="1" thickTop="1" thickBot="1" x14ac:dyDescent="0.3">
      <c r="A9" s="2" t="s">
        <v>126</v>
      </c>
      <c r="B9" s="2" t="s">
        <v>127</v>
      </c>
      <c r="C9" s="2"/>
      <c r="D9" s="79" t="s">
        <v>128</v>
      </c>
      <c r="E9" s="2" t="s">
        <v>121</v>
      </c>
      <c r="F9" s="63" t="s">
        <v>122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/>
      <c r="M9" s="64" t="s">
        <v>129</v>
      </c>
      <c r="N9" s="64" t="s">
        <v>130</v>
      </c>
      <c r="O9" s="65" t="s">
        <v>131</v>
      </c>
      <c r="P9" s="2" t="s">
        <v>38</v>
      </c>
      <c r="Q9" s="2">
        <v>96</v>
      </c>
      <c r="R9" s="2" t="s">
        <v>116</v>
      </c>
      <c r="S9" s="2" t="s">
        <v>47</v>
      </c>
      <c r="T9" s="2"/>
      <c r="U9" s="2">
        <v>56</v>
      </c>
      <c r="V9" s="2" t="s">
        <v>17</v>
      </c>
      <c r="W9" s="2">
        <f>VLOOKUP(V9,Tables!$M$4:$N$7,2,FALSE)</f>
        <v>1</v>
      </c>
      <c r="X9" s="2">
        <f t="shared" ref="X9:X13" si="1">U9*W9</f>
        <v>56</v>
      </c>
      <c r="Y9" s="2"/>
      <c r="Z9" s="2" t="str">
        <f t="shared" ref="Z9:Z13" si="2">P9</f>
        <v>EC50</v>
      </c>
      <c r="AA9" s="2">
        <f>VLOOKUP(Z9,Tables!C$5:D$21,2,FALSE)</f>
        <v>5</v>
      </c>
      <c r="AB9" s="2">
        <f t="shared" ref="AB9:AB13" si="3">X9/AA9</f>
        <v>11.2</v>
      </c>
      <c r="AC9" s="2" t="str">
        <f t="shared" ref="AC9:AC13" si="4">S9</f>
        <v>Chronic</v>
      </c>
      <c r="AD9" s="2">
        <f>VLOOKUP(AC9,Tables!C$24:D$25,2,FALSE)</f>
        <v>1</v>
      </c>
      <c r="AE9" s="2">
        <f t="shared" ref="AE9:AE13" si="5">AB9/AD9</f>
        <v>11.2</v>
      </c>
      <c r="AF9" s="7"/>
      <c r="AG9" s="8" t="str">
        <f t="shared" ref="AG9:AG13" si="6">F9</f>
        <v>Achnanthidium minutissimum</v>
      </c>
      <c r="AH9" s="2" t="str">
        <f t="shared" ref="AH9:AH13" si="7">P9</f>
        <v>EC50</v>
      </c>
      <c r="AI9" s="2" t="str">
        <f t="shared" ref="AI9:AI13" si="8">S9</f>
        <v>Chronic</v>
      </c>
      <c r="AJ9" s="2"/>
      <c r="AK9" s="2">
        <f>VLOOKUP(SUM(AA9,AD9),Tables!J$5:K$10,2,FALSE)</f>
        <v>2</v>
      </c>
      <c r="AL9" s="66" t="str">
        <f t="shared" ref="AL9:AL13" si="9">IF(AK9=MIN($AK$9:$AK$13),"YES!!!","Reject")</f>
        <v>Reject</v>
      </c>
      <c r="AM9" s="2"/>
      <c r="AN9" s="2"/>
      <c r="AO9" s="2"/>
      <c r="AP9" s="2"/>
      <c r="AQ9" s="2"/>
      <c r="AR9" s="2"/>
      <c r="AS9" s="2"/>
      <c r="AT9" s="2"/>
      <c r="AU9" s="2"/>
      <c r="AV9" s="67" t="s">
        <v>120</v>
      </c>
      <c r="AW9" s="2"/>
      <c r="AX9" s="2"/>
      <c r="AY9" s="2"/>
      <c r="AZ9" s="2"/>
      <c r="BA9" s="68"/>
      <c r="BB9" s="2"/>
      <c r="BC9" s="2"/>
      <c r="BD9" s="2"/>
      <c r="BE9" s="2"/>
      <c r="BF9" s="2"/>
      <c r="BG9" s="2"/>
      <c r="BH9" s="2"/>
      <c r="BI9" s="2"/>
      <c r="BJ9" s="2"/>
      <c r="BK9" s="2"/>
      <c r="BL9" s="112" t="s">
        <v>110</v>
      </c>
      <c r="BM9" s="69" t="s">
        <v>123</v>
      </c>
      <c r="BN9" s="112" t="s">
        <v>124</v>
      </c>
      <c r="BO9" s="112" t="s">
        <v>125</v>
      </c>
      <c r="BP9" s="112" t="s">
        <v>111</v>
      </c>
      <c r="BQ9" s="112">
        <v>1</v>
      </c>
      <c r="BR9" s="112">
        <v>2.54</v>
      </c>
      <c r="BS9" s="111" t="s">
        <v>120</v>
      </c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ht="14.25" customHeight="1" thickTop="1" thickBot="1" x14ac:dyDescent="0.3">
      <c r="A10" s="2" t="s">
        <v>126</v>
      </c>
      <c r="B10" s="2" t="s">
        <v>133</v>
      </c>
      <c r="C10" s="2"/>
      <c r="D10" s="80"/>
      <c r="E10" s="2" t="s">
        <v>121</v>
      </c>
      <c r="F10" s="63" t="s">
        <v>122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/>
      <c r="M10" s="64" t="s">
        <v>129</v>
      </c>
      <c r="N10" s="64" t="s">
        <v>130</v>
      </c>
      <c r="O10" s="65" t="s">
        <v>131</v>
      </c>
      <c r="P10" s="2" t="s">
        <v>14</v>
      </c>
      <c r="Q10" s="2">
        <v>96</v>
      </c>
      <c r="R10" s="2" t="s">
        <v>116</v>
      </c>
      <c r="S10" s="2" t="s">
        <v>47</v>
      </c>
      <c r="T10" s="2"/>
      <c r="U10" s="2">
        <v>7.67</v>
      </c>
      <c r="V10" s="2" t="s">
        <v>17</v>
      </c>
      <c r="W10" s="2">
        <f>VLOOKUP(V10,Tables!$M$4:$N$7,2,FALSE)</f>
        <v>1</v>
      </c>
      <c r="X10" s="2">
        <f t="shared" si="1"/>
        <v>7.67</v>
      </c>
      <c r="Y10" s="2"/>
      <c r="Z10" s="2" t="str">
        <f t="shared" si="2"/>
        <v>EC10</v>
      </c>
      <c r="AA10" s="2">
        <f>VLOOKUP(Z10,Tables!C$5:D$21,2,FALSE)</f>
        <v>1</v>
      </c>
      <c r="AB10" s="2">
        <f t="shared" si="3"/>
        <v>7.67</v>
      </c>
      <c r="AC10" s="2" t="str">
        <f t="shared" si="4"/>
        <v>Chronic</v>
      </c>
      <c r="AD10" s="2">
        <f>VLOOKUP(AC10,Tables!C$24:D$25,2,FALSE)</f>
        <v>1</v>
      </c>
      <c r="AE10" s="2">
        <f t="shared" si="5"/>
        <v>7.67</v>
      </c>
      <c r="AF10" s="7"/>
      <c r="AG10" s="8" t="str">
        <f t="shared" si="6"/>
        <v>Achnanthidium minutissimum</v>
      </c>
      <c r="AH10" s="2" t="str">
        <f t="shared" si="7"/>
        <v>EC10</v>
      </c>
      <c r="AI10" s="2" t="str">
        <f t="shared" si="8"/>
        <v>Chronic</v>
      </c>
      <c r="AJ10" s="2"/>
      <c r="AK10" s="2">
        <f>VLOOKUP(SUM(AA10,AD10),Tables!J$5:K$10,2,FALSE)</f>
        <v>1</v>
      </c>
      <c r="AL10" s="66" t="str">
        <f t="shared" si="9"/>
        <v>YES!!!</v>
      </c>
      <c r="AM10" s="3" t="str">
        <f t="shared" ref="AM10:AM12" si="10">O10</f>
        <v>Chlorophyll-a fluorescence</v>
      </c>
      <c r="AN10" s="2" t="s">
        <v>118</v>
      </c>
      <c r="AO10" s="2" t="str">
        <f t="shared" ref="AO10:AO12" si="11">CONCATENATE(Q10," ",R10)</f>
        <v>96 Hour</v>
      </c>
      <c r="AP10" s="2" t="s">
        <v>119</v>
      </c>
      <c r="AQ10" s="2"/>
      <c r="AR10" s="2">
        <f t="shared" ref="AR10:AR12" si="12">AE10</f>
        <v>7.67</v>
      </c>
      <c r="AS10" s="70">
        <f>GEOMEAN(AR10:AR12)</f>
        <v>10.282675813812068</v>
      </c>
      <c r="AT10" s="81">
        <f t="shared" ref="AT10:AU10" si="13">MIN(AS10)</f>
        <v>10.282675813812068</v>
      </c>
      <c r="AU10" s="81">
        <f t="shared" si="13"/>
        <v>10.282675813812068</v>
      </c>
      <c r="AV10" s="67" t="s">
        <v>120</v>
      </c>
      <c r="AW10" s="2"/>
      <c r="AX10" s="2"/>
      <c r="AY10" s="2"/>
      <c r="AZ10" s="2" t="str">
        <f>I10</f>
        <v>Microalgae</v>
      </c>
      <c r="BA10" s="68" t="str">
        <f t="shared" ref="BA10:BC10" si="14">F10</f>
        <v>Achnanthidium minutissimum</v>
      </c>
      <c r="BB10" s="2" t="str">
        <f t="shared" si="14"/>
        <v>Bacillariophyta</v>
      </c>
      <c r="BC10" s="2" t="str">
        <f t="shared" si="14"/>
        <v>Bacillariophyceae</v>
      </c>
      <c r="BD10" s="2" t="str">
        <f>J10</f>
        <v>Phototroph</v>
      </c>
      <c r="BE10" s="2">
        <f>AK10</f>
        <v>1</v>
      </c>
      <c r="BF10" s="70">
        <f>AU10</f>
        <v>10.282675813812068</v>
      </c>
      <c r="BG10" s="67" t="s">
        <v>120</v>
      </c>
      <c r="BH10" s="67" t="s">
        <v>120</v>
      </c>
      <c r="BI10" s="2"/>
      <c r="BJ10" s="2"/>
      <c r="BK10" s="2"/>
      <c r="BL10" s="112" t="s">
        <v>110</v>
      </c>
      <c r="BM10" s="124" t="s">
        <v>132</v>
      </c>
      <c r="BN10" s="112" t="s">
        <v>108</v>
      </c>
      <c r="BO10" s="112" t="s">
        <v>109</v>
      </c>
      <c r="BP10" s="112" t="s">
        <v>111</v>
      </c>
      <c r="BQ10" s="112">
        <v>1</v>
      </c>
      <c r="BR10" s="120">
        <v>219.73848092675985</v>
      </c>
      <c r="BS10" s="111" t="s">
        <v>120</v>
      </c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14.25" customHeight="1" thickTop="1" thickBot="1" x14ac:dyDescent="0.3">
      <c r="A11" s="2" t="s">
        <v>126</v>
      </c>
      <c r="B11" s="2" t="s">
        <v>135</v>
      </c>
      <c r="C11" s="2"/>
      <c r="D11" s="80"/>
      <c r="E11" s="2" t="s">
        <v>121</v>
      </c>
      <c r="F11" s="63" t="s">
        <v>122</v>
      </c>
      <c r="G11" s="2" t="s">
        <v>108</v>
      </c>
      <c r="H11" s="2" t="s">
        <v>109</v>
      </c>
      <c r="I11" s="2" t="s">
        <v>110</v>
      </c>
      <c r="J11" s="2" t="s">
        <v>111</v>
      </c>
      <c r="K11" s="2" t="s">
        <v>112</v>
      </c>
      <c r="L11" s="2"/>
      <c r="M11" s="64" t="s">
        <v>129</v>
      </c>
      <c r="N11" s="64" t="s">
        <v>130</v>
      </c>
      <c r="O11" s="65" t="s">
        <v>131</v>
      </c>
      <c r="P11" s="2" t="s">
        <v>14</v>
      </c>
      <c r="Q11" s="2">
        <v>96</v>
      </c>
      <c r="R11" s="2" t="s">
        <v>116</v>
      </c>
      <c r="S11" s="2" t="s">
        <v>47</v>
      </c>
      <c r="T11" s="2"/>
      <c r="U11" s="2">
        <v>45</v>
      </c>
      <c r="V11" s="2" t="s">
        <v>17</v>
      </c>
      <c r="W11" s="2">
        <f>VLOOKUP(V11,Tables!$M$4:$N$7,2,FALSE)</f>
        <v>1</v>
      </c>
      <c r="X11" s="2">
        <f t="shared" si="1"/>
        <v>45</v>
      </c>
      <c r="Y11" s="2"/>
      <c r="Z11" s="2" t="str">
        <f t="shared" si="2"/>
        <v>EC10</v>
      </c>
      <c r="AA11" s="2">
        <f>VLOOKUP(Z11,Tables!C$5:D$21,2,FALSE)</f>
        <v>1</v>
      </c>
      <c r="AB11" s="2">
        <f t="shared" si="3"/>
        <v>45</v>
      </c>
      <c r="AC11" s="2" t="str">
        <f t="shared" si="4"/>
        <v>Chronic</v>
      </c>
      <c r="AD11" s="2">
        <f>VLOOKUP(AC11,Tables!C$24:D$25,2,FALSE)</f>
        <v>1</v>
      </c>
      <c r="AE11" s="2">
        <f t="shared" si="5"/>
        <v>45</v>
      </c>
      <c r="AF11" s="7"/>
      <c r="AG11" s="8" t="str">
        <f t="shared" si="6"/>
        <v>Achnanthidium minutissimum</v>
      </c>
      <c r="AH11" s="2" t="str">
        <f t="shared" si="7"/>
        <v>EC10</v>
      </c>
      <c r="AI11" s="2" t="str">
        <f t="shared" si="8"/>
        <v>Chronic</v>
      </c>
      <c r="AJ11" s="2"/>
      <c r="AK11" s="2">
        <f>VLOOKUP(SUM(AA11,AD11),Tables!J$5:K$10,2,FALSE)</f>
        <v>1</v>
      </c>
      <c r="AL11" s="66" t="str">
        <f t="shared" si="9"/>
        <v>YES!!!</v>
      </c>
      <c r="AM11" s="3" t="str">
        <f t="shared" si="10"/>
        <v>Chlorophyll-a fluorescence</v>
      </c>
      <c r="AN11" s="2" t="s">
        <v>118</v>
      </c>
      <c r="AO11" s="2" t="str">
        <f t="shared" si="11"/>
        <v>96 Hour</v>
      </c>
      <c r="AP11" s="2" t="s">
        <v>119</v>
      </c>
      <c r="AQ11" s="2"/>
      <c r="AR11" s="2">
        <f t="shared" si="12"/>
        <v>45</v>
      </c>
      <c r="AS11" s="2"/>
      <c r="AT11" s="2"/>
      <c r="AU11" s="2"/>
      <c r="AV11" s="67" t="s">
        <v>120</v>
      </c>
      <c r="AW11" s="2"/>
      <c r="AX11" s="2"/>
      <c r="AY11" s="2"/>
      <c r="AZ11" s="2"/>
      <c r="BA11" s="68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12" t="s">
        <v>110</v>
      </c>
      <c r="BM11" s="124" t="s">
        <v>136</v>
      </c>
      <c r="BN11" s="112" t="s">
        <v>108</v>
      </c>
      <c r="BO11" s="112" t="s">
        <v>137</v>
      </c>
      <c r="BP11" s="112" t="s">
        <v>111</v>
      </c>
      <c r="BQ11" s="112">
        <v>1</v>
      </c>
      <c r="BR11" s="120">
        <v>6.5520989003524663</v>
      </c>
      <c r="BS11" s="111" t="s">
        <v>120</v>
      </c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4.25" customHeight="1" thickTop="1" thickBot="1" x14ac:dyDescent="0.3">
      <c r="A12" s="2">
        <v>845</v>
      </c>
      <c r="B12" s="2" t="s">
        <v>138</v>
      </c>
      <c r="C12" s="2"/>
      <c r="D12" s="80"/>
      <c r="E12" s="2" t="s">
        <v>121</v>
      </c>
      <c r="F12" s="63" t="s">
        <v>122</v>
      </c>
      <c r="G12" s="2" t="s">
        <v>108</v>
      </c>
      <c r="H12" s="2" t="s">
        <v>109</v>
      </c>
      <c r="I12" s="2" t="s">
        <v>110</v>
      </c>
      <c r="J12" s="2" t="s">
        <v>111</v>
      </c>
      <c r="K12" s="2" t="s">
        <v>139</v>
      </c>
      <c r="L12" s="2"/>
      <c r="M12" s="64" t="s">
        <v>140</v>
      </c>
      <c r="N12" s="64" t="s">
        <v>130</v>
      </c>
      <c r="O12" s="65" t="s">
        <v>141</v>
      </c>
      <c r="P12" s="2" t="s">
        <v>18</v>
      </c>
      <c r="Q12" s="2">
        <v>96</v>
      </c>
      <c r="R12" s="2" t="s">
        <v>116</v>
      </c>
      <c r="S12" s="2" t="s">
        <v>47</v>
      </c>
      <c r="T12" s="2"/>
      <c r="U12" s="2">
        <v>3.15</v>
      </c>
      <c r="V12" s="2" t="s">
        <v>17</v>
      </c>
      <c r="W12" s="2">
        <f>VLOOKUP(V12,Tables!$M$4:$N$7,2,FALSE)</f>
        <v>1</v>
      </c>
      <c r="X12" s="2">
        <f t="shared" si="1"/>
        <v>3.15</v>
      </c>
      <c r="Y12" s="2"/>
      <c r="Z12" s="2" t="str">
        <f t="shared" si="2"/>
        <v>EC05</v>
      </c>
      <c r="AA12" s="2">
        <f>VLOOKUP(Z12,Tables!C$5:D$21,2,FALSE)</f>
        <v>1</v>
      </c>
      <c r="AB12" s="2">
        <f t="shared" si="3"/>
        <v>3.15</v>
      </c>
      <c r="AC12" s="2" t="str">
        <f t="shared" si="4"/>
        <v>Chronic</v>
      </c>
      <c r="AD12" s="2">
        <f>VLOOKUP(AC12,Tables!C$24:D$25,2,FALSE)</f>
        <v>1</v>
      </c>
      <c r="AE12" s="2">
        <f t="shared" si="5"/>
        <v>3.15</v>
      </c>
      <c r="AF12" s="7"/>
      <c r="AG12" s="8" t="str">
        <f t="shared" si="6"/>
        <v>Achnanthidium minutissimum</v>
      </c>
      <c r="AH12" s="2" t="str">
        <f t="shared" si="7"/>
        <v>EC05</v>
      </c>
      <c r="AI12" s="2" t="str">
        <f t="shared" si="8"/>
        <v>Chronic</v>
      </c>
      <c r="AJ12" s="2"/>
      <c r="AK12" s="2">
        <f>VLOOKUP(SUM(AA12,AD12),Tables!J$5:K$10,2,FALSE)</f>
        <v>1</v>
      </c>
      <c r="AL12" s="66" t="str">
        <f t="shared" si="9"/>
        <v>YES!!!</v>
      </c>
      <c r="AM12" s="3" t="str">
        <f t="shared" si="10"/>
        <v>Cell density</v>
      </c>
      <c r="AN12" s="2" t="s">
        <v>118</v>
      </c>
      <c r="AO12" s="2" t="str">
        <f t="shared" si="11"/>
        <v>96 Hour</v>
      </c>
      <c r="AP12" s="2" t="s">
        <v>119</v>
      </c>
      <c r="AQ12" s="2"/>
      <c r="AR12" s="2">
        <f t="shared" si="12"/>
        <v>3.15</v>
      </c>
      <c r="AS12" s="2"/>
      <c r="AT12" s="3"/>
      <c r="AU12" s="2"/>
      <c r="AV12" s="67" t="s">
        <v>120</v>
      </c>
      <c r="AW12" s="2"/>
      <c r="AX12" s="2"/>
      <c r="AY12" s="2"/>
      <c r="AZ12" s="2"/>
      <c r="BA12" s="68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112" t="s">
        <v>110</v>
      </c>
      <c r="BM12" s="69" t="s">
        <v>142</v>
      </c>
      <c r="BN12" s="112" t="s">
        <v>143</v>
      </c>
      <c r="BO12" s="112" t="s">
        <v>144</v>
      </c>
      <c r="BP12" s="112" t="s">
        <v>111</v>
      </c>
      <c r="BQ12" s="112">
        <v>1</v>
      </c>
      <c r="BR12" s="112">
        <v>0.54</v>
      </c>
      <c r="BS12" s="111" t="s">
        <v>120</v>
      </c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14.25" customHeight="1" thickTop="1" thickBot="1" x14ac:dyDescent="0.3">
      <c r="A13" s="2">
        <v>845</v>
      </c>
      <c r="B13" s="2" t="s">
        <v>145</v>
      </c>
      <c r="C13" s="2"/>
      <c r="D13" s="82"/>
      <c r="E13" s="2" t="s">
        <v>121</v>
      </c>
      <c r="F13" s="63" t="s">
        <v>122</v>
      </c>
      <c r="G13" s="2" t="s">
        <v>108</v>
      </c>
      <c r="H13" s="2" t="s">
        <v>109</v>
      </c>
      <c r="I13" s="2" t="s">
        <v>110</v>
      </c>
      <c r="J13" s="2" t="s">
        <v>111</v>
      </c>
      <c r="K13" s="2" t="s">
        <v>139</v>
      </c>
      <c r="L13" s="2"/>
      <c r="M13" s="64" t="s">
        <v>140</v>
      </c>
      <c r="N13" s="64" t="s">
        <v>130</v>
      </c>
      <c r="O13" s="65" t="s">
        <v>141</v>
      </c>
      <c r="P13" s="2" t="s">
        <v>38</v>
      </c>
      <c r="Q13" s="2">
        <v>96</v>
      </c>
      <c r="R13" s="2" t="s">
        <v>116</v>
      </c>
      <c r="S13" s="2" t="s">
        <v>47</v>
      </c>
      <c r="T13" s="2"/>
      <c r="U13" s="2">
        <v>108</v>
      </c>
      <c r="V13" s="2" t="s">
        <v>17</v>
      </c>
      <c r="W13" s="2">
        <f>VLOOKUP(V13,Tables!$M$4:$N$7,2,FALSE)</f>
        <v>1</v>
      </c>
      <c r="X13" s="2">
        <f t="shared" si="1"/>
        <v>108</v>
      </c>
      <c r="Y13" s="2"/>
      <c r="Z13" s="2" t="str">
        <f t="shared" si="2"/>
        <v>EC50</v>
      </c>
      <c r="AA13" s="2">
        <f>VLOOKUP(Z13,Tables!C$5:D$21,2,FALSE)</f>
        <v>5</v>
      </c>
      <c r="AB13" s="2">
        <f t="shared" si="3"/>
        <v>21.6</v>
      </c>
      <c r="AC13" s="2" t="str">
        <f t="shared" si="4"/>
        <v>Chronic</v>
      </c>
      <c r="AD13" s="2">
        <f>VLOOKUP(AC13,Tables!C$24:D$25,2,FALSE)</f>
        <v>1</v>
      </c>
      <c r="AE13" s="2">
        <f t="shared" si="5"/>
        <v>21.6</v>
      </c>
      <c r="AF13" s="7"/>
      <c r="AG13" s="8" t="str">
        <f t="shared" si="6"/>
        <v>Achnanthidium minutissimum</v>
      </c>
      <c r="AH13" s="2" t="str">
        <f t="shared" si="7"/>
        <v>EC50</v>
      </c>
      <c r="AI13" s="2" t="str">
        <f t="shared" si="8"/>
        <v>Chronic</v>
      </c>
      <c r="AJ13" s="2"/>
      <c r="AK13" s="2">
        <f>VLOOKUP(SUM(AA13,AD13),Tables!J$5:K$10,2,FALSE)</f>
        <v>2</v>
      </c>
      <c r="AL13" s="66" t="str">
        <f t="shared" si="9"/>
        <v>Reject</v>
      </c>
      <c r="AM13" s="2"/>
      <c r="AN13" s="2"/>
      <c r="AO13" s="2"/>
      <c r="AP13" s="2"/>
      <c r="AQ13" s="2"/>
      <c r="AR13" s="2"/>
      <c r="AS13" s="2"/>
      <c r="AT13" s="2"/>
      <c r="AU13" s="2"/>
      <c r="AV13" s="67" t="s">
        <v>120</v>
      </c>
      <c r="AW13" s="2"/>
      <c r="AX13" s="2"/>
      <c r="AY13" s="2"/>
      <c r="AZ13" s="2"/>
      <c r="BA13" s="68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112" t="s">
        <v>110</v>
      </c>
      <c r="BM13" s="124" t="s">
        <v>146</v>
      </c>
      <c r="BN13" s="112" t="s">
        <v>108</v>
      </c>
      <c r="BO13" s="112" t="s">
        <v>109</v>
      </c>
      <c r="BP13" s="112" t="s">
        <v>111</v>
      </c>
      <c r="BQ13" s="112">
        <v>1</v>
      </c>
      <c r="BR13" s="120">
        <v>16.730212192318422</v>
      </c>
      <c r="BS13" s="111" t="s">
        <v>120</v>
      </c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ht="14.25" customHeight="1" thickTop="1" thickBot="1" x14ac:dyDescent="0.3">
      <c r="A14" s="7"/>
      <c r="B14" s="7"/>
      <c r="C14" s="7"/>
      <c r="D14" s="71"/>
      <c r="E14" s="7"/>
      <c r="F14" s="72"/>
      <c r="G14" s="7"/>
      <c r="H14" s="7"/>
      <c r="I14" s="7"/>
      <c r="J14" s="7"/>
      <c r="K14" s="7"/>
      <c r="L14" s="7"/>
      <c r="M14" s="73"/>
      <c r="N14" s="73"/>
      <c r="O14" s="7"/>
      <c r="P14" s="7"/>
      <c r="Q14" s="7"/>
      <c r="R14" s="7"/>
      <c r="S14" s="7"/>
      <c r="T14" s="74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5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3"/>
      <c r="AW14" s="76"/>
      <c r="AX14" s="76"/>
      <c r="AY14" s="76"/>
      <c r="AZ14" s="77"/>
      <c r="BA14" s="78"/>
      <c r="BB14" s="7"/>
      <c r="BC14" s="7"/>
      <c r="BD14" s="7"/>
      <c r="BE14" s="7"/>
      <c r="BF14" s="7"/>
      <c r="BG14" s="7"/>
      <c r="BH14" s="7"/>
      <c r="BI14" s="76"/>
      <c r="BJ14" s="76"/>
      <c r="BK14" s="2"/>
      <c r="BL14" s="112" t="s">
        <v>110</v>
      </c>
      <c r="BM14" s="69" t="s">
        <v>147</v>
      </c>
      <c r="BN14" s="112" t="s">
        <v>108</v>
      </c>
      <c r="BO14" s="112" t="s">
        <v>109</v>
      </c>
      <c r="BP14" s="112" t="s">
        <v>111</v>
      </c>
      <c r="BQ14" s="112">
        <v>1</v>
      </c>
      <c r="BR14" s="112">
        <v>2</v>
      </c>
      <c r="BS14" s="111" t="s">
        <v>120</v>
      </c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ht="14.25" customHeight="1" thickTop="1" thickBot="1" x14ac:dyDescent="0.3">
      <c r="A15" s="2">
        <v>667</v>
      </c>
      <c r="B15" s="2">
        <v>1199</v>
      </c>
      <c r="C15" s="2"/>
      <c r="D15" s="79" t="s">
        <v>148</v>
      </c>
      <c r="E15" s="2" t="s">
        <v>106</v>
      </c>
      <c r="F15" s="63" t="s">
        <v>149</v>
      </c>
      <c r="G15" s="2" t="s">
        <v>150</v>
      </c>
      <c r="H15" s="2" t="s">
        <v>151</v>
      </c>
      <c r="I15" s="2" t="s">
        <v>152</v>
      </c>
      <c r="J15" s="2" t="s">
        <v>153</v>
      </c>
      <c r="K15" s="2" t="s">
        <v>112</v>
      </c>
      <c r="L15" s="2"/>
      <c r="M15" s="83" t="s">
        <v>154</v>
      </c>
      <c r="N15" s="83" t="s">
        <v>155</v>
      </c>
      <c r="O15" s="84" t="s">
        <v>156</v>
      </c>
      <c r="P15" s="85" t="s">
        <v>37</v>
      </c>
      <c r="Q15" s="85">
        <v>0.42</v>
      </c>
      <c r="R15" s="85" t="s">
        <v>157</v>
      </c>
      <c r="S15" s="85" t="s">
        <v>48</v>
      </c>
      <c r="T15" s="85"/>
      <c r="U15" s="85">
        <v>2</v>
      </c>
      <c r="V15" s="85" t="s">
        <v>17</v>
      </c>
      <c r="W15" s="85">
        <f>VLOOKUP(V15,Tables!$M$4:$N$7,2,FALSE)</f>
        <v>1</v>
      </c>
      <c r="X15" s="85">
        <f t="shared" ref="X15:X17" si="15">U15*W15</f>
        <v>2</v>
      </c>
      <c r="Y15" s="85"/>
      <c r="Z15" s="85" t="str">
        <f t="shared" ref="Z15:Z17" si="16">P15</f>
        <v>EC25</v>
      </c>
      <c r="AA15" s="85">
        <f>VLOOKUP(Z15,Tables!C$5:D$21,2,FALSE)</f>
        <v>2.5</v>
      </c>
      <c r="AB15" s="85">
        <f t="shared" ref="AB15:AB17" si="17">X15/AA15</f>
        <v>0.8</v>
      </c>
      <c r="AC15" s="85" t="str">
        <f t="shared" ref="AC15:AC17" si="18">S15</f>
        <v>Acute</v>
      </c>
      <c r="AD15" s="85">
        <f>VLOOKUP(AC15,Tables!C$24:D$25,2,FALSE)</f>
        <v>2</v>
      </c>
      <c r="AE15" s="85">
        <f t="shared" ref="AE15:AE17" si="19">AB15/AD15</f>
        <v>0.4</v>
      </c>
      <c r="AF15" s="7"/>
      <c r="AG15" s="86" t="str">
        <f t="shared" ref="AG15:AG17" si="20">F15</f>
        <v>Acropora formosa</v>
      </c>
      <c r="AH15" s="85" t="str">
        <f t="shared" ref="AH15:AH17" si="21">P15</f>
        <v>EC25</v>
      </c>
      <c r="AI15" s="85" t="str">
        <f t="shared" ref="AI15:AI17" si="22">S15</f>
        <v>Acute</v>
      </c>
      <c r="AJ15" s="85"/>
      <c r="AK15" s="85">
        <f>VLOOKUP(SUM(AA15,AD15),Tables!J$5:K$10,2,FALSE)</f>
        <v>4</v>
      </c>
      <c r="AL15" s="66" t="str">
        <f t="shared" ref="AL15:AL17" si="23">IF(AK15=MIN($AK$15:$AK$17),"YES!!!","Reject")</f>
        <v>Reject</v>
      </c>
      <c r="AM15" s="87"/>
      <c r="AN15" s="85"/>
      <c r="AO15" s="85"/>
      <c r="AP15" s="85"/>
      <c r="AQ15" s="85"/>
      <c r="AR15" s="85"/>
      <c r="AS15" s="85"/>
      <c r="AT15" s="87"/>
      <c r="AU15" s="87"/>
      <c r="AV15" s="67" t="s">
        <v>120</v>
      </c>
      <c r="AW15" s="2"/>
      <c r="AX15" s="2"/>
      <c r="AY15" s="2"/>
      <c r="AZ15" s="85"/>
      <c r="BA15" s="88"/>
      <c r="BB15" s="85"/>
      <c r="BC15" s="85"/>
      <c r="BD15" s="85"/>
      <c r="BE15" s="85"/>
      <c r="BF15" s="85"/>
      <c r="BG15" s="85"/>
      <c r="BH15" s="85"/>
      <c r="BI15" s="89"/>
      <c r="BJ15" s="89"/>
      <c r="BK15" s="2"/>
      <c r="BL15" s="112" t="s">
        <v>110</v>
      </c>
      <c r="BM15" s="124" t="s">
        <v>158</v>
      </c>
      <c r="BN15" s="112" t="s">
        <v>108</v>
      </c>
      <c r="BO15" s="112" t="s">
        <v>109</v>
      </c>
      <c r="BP15" s="112" t="s">
        <v>111</v>
      </c>
      <c r="BQ15" s="112">
        <v>1</v>
      </c>
      <c r="BR15" s="120">
        <v>1443.5549868293899</v>
      </c>
      <c r="BS15" s="111" t="s">
        <v>120</v>
      </c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ht="14.25" customHeight="1" thickTop="1" thickBot="1" x14ac:dyDescent="0.3">
      <c r="A16" s="2">
        <v>667</v>
      </c>
      <c r="B16" s="2">
        <v>1200</v>
      </c>
      <c r="C16" s="2"/>
      <c r="D16" s="80"/>
      <c r="E16" s="2" t="s">
        <v>106</v>
      </c>
      <c r="F16" s="63" t="s">
        <v>149</v>
      </c>
      <c r="G16" s="2" t="s">
        <v>150</v>
      </c>
      <c r="H16" s="2" t="s">
        <v>151</v>
      </c>
      <c r="I16" s="2" t="s">
        <v>152</v>
      </c>
      <c r="J16" s="2" t="s">
        <v>153</v>
      </c>
      <c r="K16" s="2" t="s">
        <v>112</v>
      </c>
      <c r="L16" s="2"/>
      <c r="M16" s="83" t="s">
        <v>154</v>
      </c>
      <c r="N16" s="83" t="s">
        <v>155</v>
      </c>
      <c r="O16" s="84" t="s">
        <v>156</v>
      </c>
      <c r="P16" s="85" t="s">
        <v>38</v>
      </c>
      <c r="Q16" s="85">
        <v>0.42</v>
      </c>
      <c r="R16" s="85" t="s">
        <v>157</v>
      </c>
      <c r="S16" s="85" t="s">
        <v>48</v>
      </c>
      <c r="T16" s="85"/>
      <c r="U16" s="85">
        <v>5.0999999999999996</v>
      </c>
      <c r="V16" s="85" t="s">
        <v>17</v>
      </c>
      <c r="W16" s="85">
        <f>VLOOKUP(V16,Tables!$M$4:$N$7,2,FALSE)</f>
        <v>1</v>
      </c>
      <c r="X16" s="85">
        <f t="shared" si="15"/>
        <v>5.0999999999999996</v>
      </c>
      <c r="Y16" s="85"/>
      <c r="Z16" s="85" t="str">
        <f t="shared" si="16"/>
        <v>EC50</v>
      </c>
      <c r="AA16" s="85">
        <f>VLOOKUP(Z16,Tables!C$5:D$21,2,FALSE)</f>
        <v>5</v>
      </c>
      <c r="AB16" s="85">
        <f t="shared" si="17"/>
        <v>1.02</v>
      </c>
      <c r="AC16" s="85" t="str">
        <f t="shared" si="18"/>
        <v>Acute</v>
      </c>
      <c r="AD16" s="85">
        <f>VLOOKUP(AC16,Tables!C$24:D$25,2,FALSE)</f>
        <v>2</v>
      </c>
      <c r="AE16" s="85">
        <f t="shared" si="19"/>
        <v>0.51</v>
      </c>
      <c r="AF16" s="7"/>
      <c r="AG16" s="86" t="str">
        <f t="shared" si="20"/>
        <v>Acropora formosa</v>
      </c>
      <c r="AH16" s="85" t="str">
        <f t="shared" si="21"/>
        <v>EC50</v>
      </c>
      <c r="AI16" s="85" t="str">
        <f t="shared" si="22"/>
        <v>Acute</v>
      </c>
      <c r="AJ16" s="85"/>
      <c r="AK16" s="85">
        <f>VLOOKUP(SUM(AA16,AD16),Tables!J$5:K$10,2,FALSE)</f>
        <v>4</v>
      </c>
      <c r="AL16" s="66" t="str">
        <f t="shared" si="23"/>
        <v>Reject</v>
      </c>
      <c r="AM16" s="87"/>
      <c r="AN16" s="85"/>
      <c r="AO16" s="85"/>
      <c r="AP16" s="85"/>
      <c r="AQ16" s="85"/>
      <c r="AR16" s="85"/>
      <c r="AS16" s="85"/>
      <c r="AT16" s="85"/>
      <c r="AU16" s="85"/>
      <c r="AV16" s="67" t="s">
        <v>120</v>
      </c>
      <c r="AW16" s="2"/>
      <c r="AX16" s="2"/>
      <c r="AY16" s="2"/>
      <c r="AZ16" s="85"/>
      <c r="BA16" s="88"/>
      <c r="BB16" s="85"/>
      <c r="BC16" s="85"/>
      <c r="BD16" s="85"/>
      <c r="BE16" s="85"/>
      <c r="BF16" s="85"/>
      <c r="BG16" s="85"/>
      <c r="BH16" s="85"/>
      <c r="BI16" s="89"/>
      <c r="BJ16" s="89"/>
      <c r="BK16" s="2"/>
      <c r="BL16" s="112" t="s">
        <v>110</v>
      </c>
      <c r="BM16" s="124" t="s">
        <v>159</v>
      </c>
      <c r="BN16" s="112" t="s">
        <v>108</v>
      </c>
      <c r="BO16" s="112" t="s">
        <v>160</v>
      </c>
      <c r="BP16" s="112" t="s">
        <v>111</v>
      </c>
      <c r="BQ16" s="112">
        <v>1</v>
      </c>
      <c r="BR16" s="120">
        <v>1.2037441588643327</v>
      </c>
      <c r="BS16" s="111" t="s">
        <v>120</v>
      </c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ht="14.25" customHeight="1" thickTop="1" thickBot="1" x14ac:dyDescent="0.3">
      <c r="A17" s="2">
        <v>667</v>
      </c>
      <c r="B17" s="2">
        <v>1202</v>
      </c>
      <c r="C17" s="2"/>
      <c r="D17" s="82"/>
      <c r="E17" s="2" t="s">
        <v>106</v>
      </c>
      <c r="F17" s="63" t="s">
        <v>149</v>
      </c>
      <c r="G17" s="2" t="s">
        <v>150</v>
      </c>
      <c r="H17" s="2" t="s">
        <v>151</v>
      </c>
      <c r="I17" s="2" t="s">
        <v>152</v>
      </c>
      <c r="J17" s="2" t="s">
        <v>153</v>
      </c>
      <c r="K17" s="2" t="s">
        <v>112</v>
      </c>
      <c r="L17" s="2"/>
      <c r="M17" s="83" t="s">
        <v>154</v>
      </c>
      <c r="N17" s="83" t="s">
        <v>155</v>
      </c>
      <c r="O17" s="84" t="s">
        <v>156</v>
      </c>
      <c r="P17" s="85" t="s">
        <v>27</v>
      </c>
      <c r="Q17" s="85">
        <v>0.42</v>
      </c>
      <c r="R17" s="85" t="s">
        <v>157</v>
      </c>
      <c r="S17" s="85" t="s">
        <v>48</v>
      </c>
      <c r="T17" s="85"/>
      <c r="U17" s="85">
        <v>0.3</v>
      </c>
      <c r="V17" s="85" t="s">
        <v>17</v>
      </c>
      <c r="W17" s="85">
        <f>VLOOKUP(V17,Tables!$M$4:$N$7,2,FALSE)</f>
        <v>1</v>
      </c>
      <c r="X17" s="85">
        <f t="shared" si="15"/>
        <v>0.3</v>
      </c>
      <c r="Y17" s="85"/>
      <c r="Z17" s="85" t="str">
        <f t="shared" si="16"/>
        <v>NOEC</v>
      </c>
      <c r="AA17" s="85">
        <f>VLOOKUP(Z17,Tables!C$5:D$21,2,FALSE)</f>
        <v>1</v>
      </c>
      <c r="AB17" s="85">
        <f t="shared" si="17"/>
        <v>0.3</v>
      </c>
      <c r="AC17" s="85" t="str">
        <f t="shared" si="18"/>
        <v>Acute</v>
      </c>
      <c r="AD17" s="85">
        <f>VLOOKUP(AC17,Tables!C$24:D$25,2,FALSE)</f>
        <v>2</v>
      </c>
      <c r="AE17" s="85">
        <f t="shared" si="19"/>
        <v>0.15</v>
      </c>
      <c r="AF17" s="7"/>
      <c r="AG17" s="86" t="str">
        <f t="shared" si="20"/>
        <v>Acropora formosa</v>
      </c>
      <c r="AH17" s="85" t="str">
        <f t="shared" si="21"/>
        <v>NOEC</v>
      </c>
      <c r="AI17" s="85" t="str">
        <f t="shared" si="22"/>
        <v>Acute</v>
      </c>
      <c r="AJ17" s="85"/>
      <c r="AK17" s="85">
        <f>VLOOKUP(SUM(AA17,AD17),Tables!J$5:K$10,2,FALSE)</f>
        <v>3</v>
      </c>
      <c r="AL17" s="66" t="str">
        <f t="shared" si="23"/>
        <v>YES!!!</v>
      </c>
      <c r="AM17" s="87"/>
      <c r="AN17" s="85"/>
      <c r="AO17" s="85"/>
      <c r="AP17" s="85"/>
      <c r="AQ17" s="85"/>
      <c r="AR17" s="85"/>
      <c r="AS17" s="85"/>
      <c r="AT17" s="87"/>
      <c r="AU17" s="87"/>
      <c r="AV17" s="67" t="s">
        <v>120</v>
      </c>
      <c r="AW17" s="2"/>
      <c r="AX17" s="2"/>
      <c r="AY17" s="2"/>
      <c r="AZ17" s="85"/>
      <c r="BA17" s="88"/>
      <c r="BB17" s="85"/>
      <c r="BC17" s="85"/>
      <c r="BD17" s="85"/>
      <c r="BE17" s="85"/>
      <c r="BF17" s="85"/>
      <c r="BG17" s="85"/>
      <c r="BH17" s="85"/>
      <c r="BI17" s="89"/>
      <c r="BJ17" s="89"/>
      <c r="BK17" s="2"/>
      <c r="BL17" s="112" t="s">
        <v>110</v>
      </c>
      <c r="BM17" s="124" t="s">
        <v>161</v>
      </c>
      <c r="BN17" s="112" t="s">
        <v>108</v>
      </c>
      <c r="BO17" s="112" t="s">
        <v>160</v>
      </c>
      <c r="BP17" s="112" t="s">
        <v>111</v>
      </c>
      <c r="BQ17" s="112">
        <v>1</v>
      </c>
      <c r="BR17" s="120">
        <v>3.6986484017813859</v>
      </c>
      <c r="BS17" s="111" t="s">
        <v>120</v>
      </c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ht="14.25" customHeight="1" thickTop="1" thickBot="1" x14ac:dyDescent="0.3">
      <c r="A18" s="7"/>
      <c r="B18" s="7"/>
      <c r="C18" s="7"/>
      <c r="D18" s="71"/>
      <c r="E18" s="7"/>
      <c r="F18" s="72"/>
      <c r="G18" s="7"/>
      <c r="H18" s="7"/>
      <c r="I18" s="7"/>
      <c r="J18" s="7"/>
      <c r="K18" s="7"/>
      <c r="L18" s="7"/>
      <c r="M18" s="73"/>
      <c r="N18" s="73"/>
      <c r="O18" s="7"/>
      <c r="P18" s="7"/>
      <c r="Q18" s="7"/>
      <c r="R18" s="7"/>
      <c r="S18" s="7"/>
      <c r="T18" s="74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5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3"/>
      <c r="AW18" s="76"/>
      <c r="AX18" s="76"/>
      <c r="AY18" s="76"/>
      <c r="AZ18" s="77"/>
      <c r="BA18" s="78"/>
      <c r="BB18" s="7"/>
      <c r="BC18" s="7"/>
      <c r="BD18" s="7"/>
      <c r="BE18" s="7"/>
      <c r="BF18" s="7"/>
      <c r="BG18" s="7"/>
      <c r="BH18" s="7"/>
      <c r="BI18" s="76"/>
      <c r="BJ18" s="76"/>
      <c r="BK18" s="2"/>
      <c r="BL18" s="112" t="s">
        <v>110</v>
      </c>
      <c r="BM18" s="124" t="s">
        <v>162</v>
      </c>
      <c r="BN18" s="112" t="s">
        <v>108</v>
      </c>
      <c r="BO18" s="112" t="s">
        <v>160</v>
      </c>
      <c r="BP18" s="112" t="s">
        <v>111</v>
      </c>
      <c r="BQ18" s="112">
        <v>1</v>
      </c>
      <c r="BR18" s="120">
        <v>17.389652095427326</v>
      </c>
      <c r="BS18" s="111" t="s">
        <v>120</v>
      </c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ht="14.25" customHeight="1" thickTop="1" thickBot="1" x14ac:dyDescent="0.3">
      <c r="A19" s="2">
        <v>676</v>
      </c>
      <c r="B19" s="2">
        <v>1224</v>
      </c>
      <c r="C19" s="2"/>
      <c r="D19" s="80" t="s">
        <v>148</v>
      </c>
      <c r="E19" s="2" t="s">
        <v>106</v>
      </c>
      <c r="F19" s="63" t="s">
        <v>163</v>
      </c>
      <c r="G19" s="2" t="s">
        <v>150</v>
      </c>
      <c r="H19" s="2" t="s">
        <v>151</v>
      </c>
      <c r="I19" s="2" t="s">
        <v>152</v>
      </c>
      <c r="J19" s="2" t="s">
        <v>153</v>
      </c>
      <c r="K19" s="2" t="s">
        <v>112</v>
      </c>
      <c r="L19" s="2"/>
      <c r="M19" s="83" t="s">
        <v>154</v>
      </c>
      <c r="N19" s="83" t="s">
        <v>155</v>
      </c>
      <c r="O19" s="84" t="s">
        <v>156</v>
      </c>
      <c r="P19" s="85" t="s">
        <v>27</v>
      </c>
      <c r="Q19" s="85">
        <v>4</v>
      </c>
      <c r="R19" s="85" t="s">
        <v>157</v>
      </c>
      <c r="S19" s="85" t="s">
        <v>48</v>
      </c>
      <c r="T19" s="85"/>
      <c r="U19" s="85">
        <v>0.1</v>
      </c>
      <c r="V19" s="85" t="s">
        <v>17</v>
      </c>
      <c r="W19" s="85">
        <f>VLOOKUP(V19,Tables!$M$4:$N$7,2,FALSE)</f>
        <v>1</v>
      </c>
      <c r="X19" s="85">
        <f t="shared" ref="X19:X23" si="24">U19*W19</f>
        <v>0.1</v>
      </c>
      <c r="Y19" s="85"/>
      <c r="Z19" s="85" t="str">
        <f t="shared" ref="Z19:Z23" si="25">P19</f>
        <v>NOEC</v>
      </c>
      <c r="AA19" s="85">
        <f>VLOOKUP(Z19,Tables!C$5:D$21,2,FALSE)</f>
        <v>1</v>
      </c>
      <c r="AB19" s="85">
        <f t="shared" ref="AB19:AB23" si="26">X19/AA19</f>
        <v>0.1</v>
      </c>
      <c r="AC19" s="85" t="str">
        <f t="shared" ref="AC19:AC23" si="27">S19</f>
        <v>Acute</v>
      </c>
      <c r="AD19" s="85">
        <f>VLOOKUP(AC19,Tables!C$24:D$25,2,FALSE)</f>
        <v>2</v>
      </c>
      <c r="AE19" s="85">
        <f t="shared" ref="AE19:AE23" si="28">AB19/AD19</f>
        <v>0.05</v>
      </c>
      <c r="AF19" s="7"/>
      <c r="AG19" s="86" t="str">
        <f t="shared" ref="AG19:AG23" si="29">F19</f>
        <v>Acropora millepora</v>
      </c>
      <c r="AH19" s="85" t="str">
        <f t="shared" ref="AH19:AH23" si="30">P19</f>
        <v>NOEC</v>
      </c>
      <c r="AI19" s="85" t="str">
        <f t="shared" ref="AI19:AI23" si="31">S19</f>
        <v>Acute</v>
      </c>
      <c r="AJ19" s="85"/>
      <c r="AK19" s="85">
        <f>VLOOKUP(SUM(AA19,AD19),Tables!J$5:K$10,2,FALSE)</f>
        <v>3</v>
      </c>
      <c r="AL19" s="66" t="str">
        <f t="shared" ref="AL19:AL23" si="32">IF(AK19=MIN($AK$19:$AK$23),"YES!!!","Reject")</f>
        <v>YES!!!</v>
      </c>
      <c r="AM19" s="87"/>
      <c r="AN19" s="85"/>
      <c r="AO19" s="85"/>
      <c r="AP19" s="85"/>
      <c r="AQ19" s="85"/>
      <c r="AR19" s="85"/>
      <c r="AS19" s="85"/>
      <c r="AT19" s="87"/>
      <c r="AU19" s="87"/>
      <c r="AV19" s="67" t="s">
        <v>120</v>
      </c>
      <c r="AW19" s="2"/>
      <c r="AX19" s="2"/>
      <c r="AY19" s="2"/>
      <c r="AZ19" s="85"/>
      <c r="BA19" s="88"/>
      <c r="BB19" s="85"/>
      <c r="BC19" s="85"/>
      <c r="BD19" s="85"/>
      <c r="BE19" s="85"/>
      <c r="BF19" s="85"/>
      <c r="BG19" s="85"/>
      <c r="BH19" s="85"/>
      <c r="BI19" s="3"/>
      <c r="BJ19" s="3"/>
      <c r="BK19" s="2"/>
      <c r="BL19" s="112" t="s">
        <v>110</v>
      </c>
      <c r="BM19" s="124" t="s">
        <v>164</v>
      </c>
      <c r="BN19" s="112" t="s">
        <v>108</v>
      </c>
      <c r="BO19" s="112" t="s">
        <v>109</v>
      </c>
      <c r="BP19" s="112" t="s">
        <v>111</v>
      </c>
      <c r="BQ19" s="112">
        <v>1</v>
      </c>
      <c r="BR19" s="120">
        <v>218.88809926535524</v>
      </c>
      <c r="BS19" s="111" t="s">
        <v>120</v>
      </c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ht="14.25" customHeight="1" thickTop="1" thickBot="1" x14ac:dyDescent="0.3">
      <c r="A20" s="2">
        <v>676</v>
      </c>
      <c r="B20" s="2">
        <v>1225</v>
      </c>
      <c r="C20" s="2"/>
      <c r="D20" s="3"/>
      <c r="E20" s="2" t="s">
        <v>106</v>
      </c>
      <c r="F20" s="63" t="s">
        <v>163</v>
      </c>
      <c r="G20" s="2" t="s">
        <v>150</v>
      </c>
      <c r="H20" s="2" t="s">
        <v>151</v>
      </c>
      <c r="I20" s="2" t="s">
        <v>152</v>
      </c>
      <c r="J20" s="2" t="s">
        <v>153</v>
      </c>
      <c r="K20" s="2" t="s">
        <v>165</v>
      </c>
      <c r="L20" s="2"/>
      <c r="M20" s="64" t="s">
        <v>166</v>
      </c>
      <c r="N20" s="64" t="s">
        <v>167</v>
      </c>
      <c r="O20" s="65" t="s">
        <v>166</v>
      </c>
      <c r="P20" s="2" t="s">
        <v>27</v>
      </c>
      <c r="Q20" s="2">
        <v>96</v>
      </c>
      <c r="R20" s="2" t="s">
        <v>116</v>
      </c>
      <c r="S20" s="2" t="s">
        <v>48</v>
      </c>
      <c r="T20" s="2"/>
      <c r="U20" s="2">
        <v>1000</v>
      </c>
      <c r="V20" s="2" t="s">
        <v>17</v>
      </c>
      <c r="W20" s="2">
        <f>VLOOKUP(V20,Tables!$M$4:$N$7,2,FALSE)</f>
        <v>1</v>
      </c>
      <c r="X20" s="2">
        <f t="shared" si="24"/>
        <v>1000</v>
      </c>
      <c r="Y20" s="2"/>
      <c r="Z20" s="2" t="str">
        <f t="shared" si="25"/>
        <v>NOEC</v>
      </c>
      <c r="AA20" s="2">
        <f>VLOOKUP(Z20,Tables!C$5:D$21,2,FALSE)</f>
        <v>1</v>
      </c>
      <c r="AB20" s="2">
        <f t="shared" si="26"/>
        <v>1000</v>
      </c>
      <c r="AC20" s="2" t="str">
        <f t="shared" si="27"/>
        <v>Acute</v>
      </c>
      <c r="AD20" s="2">
        <f>VLOOKUP(AC20,Tables!C$24:D$25,2,FALSE)</f>
        <v>2</v>
      </c>
      <c r="AE20" s="2">
        <f t="shared" si="28"/>
        <v>500</v>
      </c>
      <c r="AF20" s="7"/>
      <c r="AG20" s="8" t="str">
        <f t="shared" si="29"/>
        <v>Acropora millepora</v>
      </c>
      <c r="AH20" s="2" t="str">
        <f t="shared" si="30"/>
        <v>NOEC</v>
      </c>
      <c r="AI20" s="2" t="str">
        <f t="shared" si="31"/>
        <v>Acute</v>
      </c>
      <c r="AJ20" s="2"/>
      <c r="AK20" s="2">
        <f>VLOOKUP(SUM(AA20,AD20),Tables!J$5:K$10,2,FALSE)</f>
        <v>3</v>
      </c>
      <c r="AL20" s="66" t="str">
        <f t="shared" si="32"/>
        <v>YES!!!</v>
      </c>
      <c r="AM20" s="3" t="str">
        <f t="shared" ref="AM20:AM21" si="33">O20</f>
        <v>Fertilisation rate</v>
      </c>
      <c r="AN20" s="2" t="s">
        <v>118</v>
      </c>
      <c r="AO20" s="2" t="str">
        <f t="shared" ref="AO20:AO21" si="34">CONCATENATE(Q20," ",R20)</f>
        <v>96 Hour</v>
      </c>
      <c r="AP20" s="2" t="s">
        <v>119</v>
      </c>
      <c r="AQ20" s="2"/>
      <c r="AR20" s="2">
        <f t="shared" ref="AR20:AR21" si="35">AE20</f>
        <v>500</v>
      </c>
      <c r="AS20" s="2">
        <f t="shared" ref="AS20:AS21" si="36">GEOMEAN(AR20)</f>
        <v>500</v>
      </c>
      <c r="AT20" s="3">
        <f t="shared" ref="AT20:AT21" si="37">MIN(AS20)</f>
        <v>500</v>
      </c>
      <c r="AU20" s="3">
        <f>MIN(AT20:AT21)</f>
        <v>500</v>
      </c>
      <c r="AV20" s="67" t="s">
        <v>120</v>
      </c>
      <c r="AW20" s="2"/>
      <c r="AX20" s="2"/>
      <c r="AY20" s="2"/>
      <c r="AZ20" s="2" t="str">
        <f>I20</f>
        <v>Coral</v>
      </c>
      <c r="BA20" s="68" t="str">
        <f t="shared" ref="BA20:BC20" si="38">F20</f>
        <v>Acropora millepora</v>
      </c>
      <c r="BB20" s="2" t="str">
        <f t="shared" si="38"/>
        <v>Cnidaria</v>
      </c>
      <c r="BC20" s="2" t="str">
        <f t="shared" si="38"/>
        <v>Anthozoa</v>
      </c>
      <c r="BD20" s="2" t="str">
        <f>J20</f>
        <v>Heterotroph</v>
      </c>
      <c r="BE20" s="2">
        <f>AK20</f>
        <v>3</v>
      </c>
      <c r="BF20" s="2">
        <f>AU20</f>
        <v>500</v>
      </c>
      <c r="BG20" s="67" t="s">
        <v>120</v>
      </c>
      <c r="BH20" s="67" t="s">
        <v>120</v>
      </c>
      <c r="BI20" s="2"/>
      <c r="BJ20" s="2"/>
      <c r="BK20" s="2"/>
      <c r="BL20" s="112" t="s">
        <v>110</v>
      </c>
      <c r="BM20" s="69" t="s">
        <v>168</v>
      </c>
      <c r="BN20" s="112" t="s">
        <v>143</v>
      </c>
      <c r="BO20" s="112" t="s">
        <v>144</v>
      </c>
      <c r="BP20" s="112" t="s">
        <v>111</v>
      </c>
      <c r="BQ20" s="112">
        <v>1</v>
      </c>
      <c r="BR20" s="112">
        <v>1.0900000000000001</v>
      </c>
      <c r="BS20" s="111" t="s">
        <v>120</v>
      </c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ht="14.25" customHeight="1" thickTop="1" thickBot="1" x14ac:dyDescent="0.3">
      <c r="A21" s="2">
        <v>676</v>
      </c>
      <c r="B21" s="2"/>
      <c r="C21" s="2"/>
      <c r="D21" s="3"/>
      <c r="E21" s="2" t="s">
        <v>106</v>
      </c>
      <c r="F21" s="63" t="s">
        <v>163</v>
      </c>
      <c r="G21" s="2" t="s">
        <v>150</v>
      </c>
      <c r="H21" s="2" t="s">
        <v>151</v>
      </c>
      <c r="I21" s="2" t="s">
        <v>152</v>
      </c>
      <c r="J21" s="2" t="s">
        <v>153</v>
      </c>
      <c r="K21" s="2" t="s">
        <v>165</v>
      </c>
      <c r="L21" s="2"/>
      <c r="M21" s="64" t="s">
        <v>169</v>
      </c>
      <c r="N21" s="64" t="s">
        <v>170</v>
      </c>
      <c r="O21" s="65" t="s">
        <v>170</v>
      </c>
      <c r="P21" s="2" t="s">
        <v>27</v>
      </c>
      <c r="Q21" s="2">
        <v>96</v>
      </c>
      <c r="R21" s="2" t="s">
        <v>116</v>
      </c>
      <c r="S21" s="2" t="s">
        <v>48</v>
      </c>
      <c r="T21" s="2"/>
      <c r="U21" s="2">
        <v>1000</v>
      </c>
      <c r="V21" s="2" t="s">
        <v>17</v>
      </c>
      <c r="W21" s="2">
        <f>VLOOKUP(V21,Tables!$M$4:$N$7,2,FALSE)</f>
        <v>1</v>
      </c>
      <c r="X21" s="2">
        <f t="shared" si="24"/>
        <v>1000</v>
      </c>
      <c r="Y21" s="2"/>
      <c r="Z21" s="2" t="str">
        <f t="shared" si="25"/>
        <v>NOEC</v>
      </c>
      <c r="AA21" s="2">
        <f>VLOOKUP(Z21,Tables!C$5:D$21,2,FALSE)</f>
        <v>1</v>
      </c>
      <c r="AB21" s="2">
        <f t="shared" si="26"/>
        <v>1000</v>
      </c>
      <c r="AC21" s="2" t="str">
        <f t="shared" si="27"/>
        <v>Acute</v>
      </c>
      <c r="AD21" s="2">
        <f>VLOOKUP(AC21,Tables!C$24:D$25,2,FALSE)</f>
        <v>2</v>
      </c>
      <c r="AE21" s="2">
        <f t="shared" si="28"/>
        <v>500</v>
      </c>
      <c r="AF21" s="7"/>
      <c r="AG21" s="8" t="str">
        <f t="shared" si="29"/>
        <v>Acropora millepora</v>
      </c>
      <c r="AH21" s="2" t="str">
        <f t="shared" si="30"/>
        <v>NOEC</v>
      </c>
      <c r="AI21" s="2" t="str">
        <f t="shared" si="31"/>
        <v>Acute</v>
      </c>
      <c r="AJ21" s="2"/>
      <c r="AK21" s="2">
        <f>VLOOKUP(SUM(AA21,AD21),Tables!J$5:K$10,2,FALSE)</f>
        <v>3</v>
      </c>
      <c r="AL21" s="66" t="str">
        <f t="shared" si="32"/>
        <v>YES!!!</v>
      </c>
      <c r="AM21" s="3" t="str">
        <f t="shared" si="33"/>
        <v>Survival</v>
      </c>
      <c r="AN21" s="2" t="s">
        <v>171</v>
      </c>
      <c r="AO21" s="2" t="str">
        <f t="shared" si="34"/>
        <v>96 Hour</v>
      </c>
      <c r="AP21" s="2" t="s">
        <v>172</v>
      </c>
      <c r="AQ21" s="2"/>
      <c r="AR21" s="2">
        <f t="shared" si="35"/>
        <v>500</v>
      </c>
      <c r="AS21" s="2">
        <f t="shared" si="36"/>
        <v>500</v>
      </c>
      <c r="AT21" s="3">
        <f t="shared" si="37"/>
        <v>500</v>
      </c>
      <c r="AU21" s="3"/>
      <c r="AV21" s="67" t="s">
        <v>120</v>
      </c>
      <c r="AW21" s="2"/>
      <c r="AX21" s="2"/>
      <c r="AY21" s="2"/>
      <c r="AZ21" s="2"/>
      <c r="BA21" s="68"/>
      <c r="BB21" s="2"/>
      <c r="BC21" s="2"/>
      <c r="BD21" s="2"/>
      <c r="BE21" s="2"/>
      <c r="BF21" s="2"/>
      <c r="BG21" s="89"/>
      <c r="BH21" s="2"/>
      <c r="BI21" s="2"/>
      <c r="BJ21" s="2"/>
      <c r="BK21" s="2"/>
      <c r="BL21" s="112" t="s">
        <v>173</v>
      </c>
      <c r="BM21" s="124" t="s">
        <v>174</v>
      </c>
      <c r="BN21" s="112" t="s">
        <v>175</v>
      </c>
      <c r="BO21" s="112" t="s">
        <v>176</v>
      </c>
      <c r="BP21" s="112" t="s">
        <v>111</v>
      </c>
      <c r="BQ21" s="112">
        <v>1</v>
      </c>
      <c r="BR21" s="112">
        <v>2.4900000000000002</v>
      </c>
      <c r="BS21" s="111" t="s">
        <v>120</v>
      </c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ht="14.25" customHeight="1" thickTop="1" thickBot="1" x14ac:dyDescent="0.3">
      <c r="A22" s="2">
        <v>673</v>
      </c>
      <c r="B22" s="2">
        <v>1265</v>
      </c>
      <c r="C22" s="2"/>
      <c r="D22" s="80" t="s">
        <v>148</v>
      </c>
      <c r="E22" s="2" t="s">
        <v>106</v>
      </c>
      <c r="F22" s="63" t="s">
        <v>163</v>
      </c>
      <c r="G22" s="2" t="s">
        <v>150</v>
      </c>
      <c r="H22" s="2" t="s">
        <v>151</v>
      </c>
      <c r="I22" s="2" t="s">
        <v>152</v>
      </c>
      <c r="J22" s="2" t="s">
        <v>153</v>
      </c>
      <c r="K22" s="2" t="s">
        <v>112</v>
      </c>
      <c r="L22" s="2"/>
      <c r="M22" s="83" t="s">
        <v>154</v>
      </c>
      <c r="N22" s="83" t="s">
        <v>177</v>
      </c>
      <c r="O22" s="84" t="s">
        <v>177</v>
      </c>
      <c r="P22" s="85" t="s">
        <v>14</v>
      </c>
      <c r="Q22" s="85">
        <v>1</v>
      </c>
      <c r="R22" s="85" t="s">
        <v>157</v>
      </c>
      <c r="S22" s="85" t="s">
        <v>48</v>
      </c>
      <c r="T22" s="2"/>
      <c r="U22" s="85">
        <v>0.48</v>
      </c>
      <c r="V22" s="85" t="s">
        <v>17</v>
      </c>
      <c r="W22" s="85">
        <f>VLOOKUP(V22,Tables!$M$4:$N$7,2,FALSE)</f>
        <v>1</v>
      </c>
      <c r="X22" s="85">
        <f t="shared" si="24"/>
        <v>0.48</v>
      </c>
      <c r="Y22" s="85"/>
      <c r="Z22" s="85" t="str">
        <f t="shared" si="25"/>
        <v>EC10</v>
      </c>
      <c r="AA22" s="85">
        <f>VLOOKUP(Z22,Tables!C$5:D$21,2,FALSE)</f>
        <v>1</v>
      </c>
      <c r="AB22" s="85">
        <f t="shared" si="26"/>
        <v>0.48</v>
      </c>
      <c r="AC22" s="85" t="str">
        <f t="shared" si="27"/>
        <v>Acute</v>
      </c>
      <c r="AD22" s="85">
        <f>VLOOKUP(AC22,Tables!C$24:D$25,2,FALSE)</f>
        <v>2</v>
      </c>
      <c r="AE22" s="85">
        <f t="shared" si="28"/>
        <v>0.24</v>
      </c>
      <c r="AF22" s="7"/>
      <c r="AG22" s="86" t="str">
        <f t="shared" si="29"/>
        <v>Acropora millepora</v>
      </c>
      <c r="AH22" s="85" t="str">
        <f t="shared" si="30"/>
        <v>EC10</v>
      </c>
      <c r="AI22" s="85" t="str">
        <f t="shared" si="31"/>
        <v>Acute</v>
      </c>
      <c r="AJ22" s="85"/>
      <c r="AK22" s="85">
        <f>VLOOKUP(SUM(AA22,AD22),Tables!J$5:K$10,2,FALSE)</f>
        <v>3</v>
      </c>
      <c r="AL22" s="87" t="str">
        <f t="shared" si="32"/>
        <v>YES!!!</v>
      </c>
      <c r="AM22" s="87"/>
      <c r="AN22" s="85"/>
      <c r="AO22" s="85"/>
      <c r="AP22" s="85"/>
      <c r="AQ22" s="85"/>
      <c r="AR22" s="85"/>
      <c r="AS22" s="85"/>
      <c r="AT22" s="87"/>
      <c r="AU22" s="85"/>
      <c r="AV22" s="67" t="s">
        <v>120</v>
      </c>
      <c r="AW22" s="2"/>
      <c r="AX22" s="2"/>
      <c r="AY22" s="2"/>
      <c r="AZ22" s="85"/>
      <c r="BA22" s="88"/>
      <c r="BB22" s="85"/>
      <c r="BC22" s="85"/>
      <c r="BD22" s="85"/>
      <c r="BE22" s="85"/>
      <c r="BF22" s="85"/>
      <c r="BG22" s="85"/>
      <c r="BH22" s="85"/>
      <c r="BI22" s="89"/>
      <c r="BJ22" s="89"/>
      <c r="BK22" s="2"/>
      <c r="BL22" s="112" t="s">
        <v>110</v>
      </c>
      <c r="BM22" s="124" t="s">
        <v>178</v>
      </c>
      <c r="BN22" s="112" t="s">
        <v>108</v>
      </c>
      <c r="BO22" s="112" t="s">
        <v>109</v>
      </c>
      <c r="BP22" s="112" t="s">
        <v>111</v>
      </c>
      <c r="BQ22" s="112">
        <v>1</v>
      </c>
      <c r="BR22" s="120">
        <v>82.060952955714569</v>
      </c>
      <c r="BS22" s="111" t="s">
        <v>120</v>
      </c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ht="14.25" customHeight="1" thickTop="1" thickBot="1" x14ac:dyDescent="0.3">
      <c r="A23" s="2">
        <v>673</v>
      </c>
      <c r="B23" s="2">
        <v>1266</v>
      </c>
      <c r="C23" s="2"/>
      <c r="D23" s="80"/>
      <c r="E23" s="2" t="s">
        <v>106</v>
      </c>
      <c r="F23" s="63" t="s">
        <v>163</v>
      </c>
      <c r="G23" s="2" t="s">
        <v>150</v>
      </c>
      <c r="H23" s="2" t="s">
        <v>151</v>
      </c>
      <c r="I23" s="2" t="s">
        <v>152</v>
      </c>
      <c r="J23" s="2" t="s">
        <v>153</v>
      </c>
      <c r="K23" s="2" t="s">
        <v>112</v>
      </c>
      <c r="L23" s="2"/>
      <c r="M23" s="83" t="s">
        <v>154</v>
      </c>
      <c r="N23" s="83" t="s">
        <v>177</v>
      </c>
      <c r="O23" s="84" t="s">
        <v>177</v>
      </c>
      <c r="P23" s="85" t="s">
        <v>38</v>
      </c>
      <c r="Q23" s="85">
        <v>1</v>
      </c>
      <c r="R23" s="85" t="s">
        <v>157</v>
      </c>
      <c r="S23" s="85" t="s">
        <v>48</v>
      </c>
      <c r="T23" s="2"/>
      <c r="U23" s="85">
        <v>2.9</v>
      </c>
      <c r="V23" s="85" t="s">
        <v>17</v>
      </c>
      <c r="W23" s="85">
        <f>VLOOKUP(V23,Tables!$M$4:$N$7,2,FALSE)</f>
        <v>1</v>
      </c>
      <c r="X23" s="85">
        <f t="shared" si="24"/>
        <v>2.9</v>
      </c>
      <c r="Y23" s="85"/>
      <c r="Z23" s="85" t="str">
        <f t="shared" si="25"/>
        <v>EC50</v>
      </c>
      <c r="AA23" s="85">
        <f>VLOOKUP(Z23,Tables!C$5:D$21,2,FALSE)</f>
        <v>5</v>
      </c>
      <c r="AB23" s="85">
        <f t="shared" si="26"/>
        <v>0.57999999999999996</v>
      </c>
      <c r="AC23" s="85" t="str">
        <f t="shared" si="27"/>
        <v>Acute</v>
      </c>
      <c r="AD23" s="85">
        <f>VLOOKUP(AC23,Tables!C$24:D$25,2,FALSE)</f>
        <v>2</v>
      </c>
      <c r="AE23" s="85">
        <f t="shared" si="28"/>
        <v>0.28999999999999998</v>
      </c>
      <c r="AF23" s="7"/>
      <c r="AG23" s="86" t="str">
        <f t="shared" si="29"/>
        <v>Acropora millepora</v>
      </c>
      <c r="AH23" s="85" t="str">
        <f t="shared" si="30"/>
        <v>EC50</v>
      </c>
      <c r="AI23" s="85" t="str">
        <f t="shared" si="31"/>
        <v>Acute</v>
      </c>
      <c r="AJ23" s="85"/>
      <c r="AK23" s="85">
        <f>VLOOKUP(SUM(AA23,AD23),Tables!J$5:K$10,2,FALSE)</f>
        <v>4</v>
      </c>
      <c r="AL23" s="87" t="str">
        <f t="shared" si="32"/>
        <v>Reject</v>
      </c>
      <c r="AM23" s="87"/>
      <c r="AN23" s="85"/>
      <c r="AO23" s="85"/>
      <c r="AP23" s="85"/>
      <c r="AQ23" s="85"/>
      <c r="AR23" s="85"/>
      <c r="AS23" s="85"/>
      <c r="AT23" s="85"/>
      <c r="AU23" s="85"/>
      <c r="AV23" s="67" t="s">
        <v>120</v>
      </c>
      <c r="AW23" s="2"/>
      <c r="AX23" s="2"/>
      <c r="AY23" s="2"/>
      <c r="AZ23" s="85"/>
      <c r="BA23" s="88"/>
      <c r="BB23" s="85"/>
      <c r="BC23" s="85"/>
      <c r="BD23" s="85"/>
      <c r="BE23" s="85"/>
      <c r="BF23" s="85"/>
      <c r="BG23" s="85"/>
      <c r="BH23" s="85"/>
      <c r="BI23" s="89"/>
      <c r="BJ23" s="89"/>
      <c r="BK23" s="2"/>
      <c r="BL23" s="112" t="s">
        <v>110</v>
      </c>
      <c r="BM23" s="124" t="s">
        <v>644</v>
      </c>
      <c r="BN23" s="112" t="s">
        <v>108</v>
      </c>
      <c r="BO23" s="112" t="s">
        <v>109</v>
      </c>
      <c r="BP23" s="112" t="s">
        <v>111</v>
      </c>
      <c r="BQ23" s="112">
        <v>1</v>
      </c>
      <c r="BR23" s="112">
        <v>9.17</v>
      </c>
      <c r="BS23" s="111" t="s">
        <v>120</v>
      </c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14.25" customHeight="1" thickTop="1" thickBot="1" x14ac:dyDescent="0.3">
      <c r="A24" s="7"/>
      <c r="B24" s="7"/>
      <c r="C24" s="7"/>
      <c r="D24" s="7"/>
      <c r="E24" s="7"/>
      <c r="F24" s="72"/>
      <c r="G24" s="7"/>
      <c r="H24" s="7"/>
      <c r="I24" s="7"/>
      <c r="J24" s="7"/>
      <c r="K24" s="7"/>
      <c r="L24" s="7"/>
      <c r="M24" s="73"/>
      <c r="N24" s="73"/>
      <c r="O24" s="7"/>
      <c r="P24" s="7"/>
      <c r="Q24" s="7"/>
      <c r="R24" s="7"/>
      <c r="S24" s="7"/>
      <c r="T24" s="74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5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3"/>
      <c r="AW24" s="76"/>
      <c r="AX24" s="76"/>
      <c r="AY24" s="76"/>
      <c r="AZ24" s="77"/>
      <c r="BA24" s="78"/>
      <c r="BB24" s="7"/>
      <c r="BC24" s="7"/>
      <c r="BD24" s="7"/>
      <c r="BE24" s="7"/>
      <c r="BF24" s="7"/>
      <c r="BG24" s="7"/>
      <c r="BH24" s="7"/>
      <c r="BI24" s="76"/>
      <c r="BJ24" s="76"/>
      <c r="BK24" s="2"/>
      <c r="BL24" s="112" t="s">
        <v>110</v>
      </c>
      <c r="BM24" s="69" t="s">
        <v>179</v>
      </c>
      <c r="BN24" s="112" t="s">
        <v>180</v>
      </c>
      <c r="BO24" s="112" t="s">
        <v>181</v>
      </c>
      <c r="BP24" s="112" t="s">
        <v>111</v>
      </c>
      <c r="BQ24" s="112">
        <v>1</v>
      </c>
      <c r="BR24" s="112">
        <v>2.2000000000000002</v>
      </c>
      <c r="BS24" s="111" t="s">
        <v>120</v>
      </c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ht="14.25" customHeight="1" thickTop="1" thickBot="1" x14ac:dyDescent="0.3">
      <c r="A25" s="2">
        <v>679</v>
      </c>
      <c r="B25" s="2">
        <v>1244</v>
      </c>
      <c r="C25" s="2"/>
      <c r="D25" s="90" t="s">
        <v>148</v>
      </c>
      <c r="E25" s="2" t="s">
        <v>106</v>
      </c>
      <c r="F25" s="63" t="s">
        <v>183</v>
      </c>
      <c r="G25" s="2" t="s">
        <v>150</v>
      </c>
      <c r="H25" s="2" t="s">
        <v>151</v>
      </c>
      <c r="I25" s="2" t="s">
        <v>152</v>
      </c>
      <c r="J25" s="2" t="s">
        <v>153</v>
      </c>
      <c r="K25" s="2" t="s">
        <v>112</v>
      </c>
      <c r="L25" s="2"/>
      <c r="M25" s="83" t="s">
        <v>154</v>
      </c>
      <c r="N25" s="83" t="s">
        <v>177</v>
      </c>
      <c r="O25" s="84" t="s">
        <v>177</v>
      </c>
      <c r="P25" s="85" t="s">
        <v>33</v>
      </c>
      <c r="Q25" s="85">
        <v>53</v>
      </c>
      <c r="R25" s="85" t="s">
        <v>157</v>
      </c>
      <c r="S25" s="85" t="s">
        <v>47</v>
      </c>
      <c r="T25" s="2"/>
      <c r="U25" s="85">
        <v>0.91</v>
      </c>
      <c r="V25" s="85" t="s">
        <v>17</v>
      </c>
      <c r="W25" s="85">
        <f>VLOOKUP(V25,Tables!$M$4:$N$7,2,FALSE)</f>
        <v>1</v>
      </c>
      <c r="X25" s="127">
        <f>U25*W25</f>
        <v>0.91</v>
      </c>
      <c r="Y25" s="85"/>
      <c r="Z25" s="85" t="str">
        <f>P25</f>
        <v>LOEC</v>
      </c>
      <c r="AA25" s="85">
        <f>VLOOKUP(Z25,Tables!C$5:D$21,2,FALSE)</f>
        <v>2.5</v>
      </c>
      <c r="AB25" s="85">
        <f>X25/AA25</f>
        <v>0.36399999999999999</v>
      </c>
      <c r="AC25" s="85" t="str">
        <f>S25</f>
        <v>Chronic</v>
      </c>
      <c r="AD25" s="85">
        <f>VLOOKUP(AC25,Tables!C$24:D$25,2,FALSE)</f>
        <v>1</v>
      </c>
      <c r="AE25" s="85">
        <f>AB25/AD25</f>
        <v>0.36399999999999999</v>
      </c>
      <c r="AF25" s="7"/>
      <c r="AG25" s="86" t="str">
        <f>F25</f>
        <v>Acropora tenuis</v>
      </c>
      <c r="AH25" s="85" t="str">
        <f>P25</f>
        <v>LOEC</v>
      </c>
      <c r="AI25" s="85" t="str">
        <f>S25</f>
        <v>Chronic</v>
      </c>
      <c r="AJ25" s="85"/>
      <c r="AK25" s="85">
        <f>VLOOKUP(SUM(AA25,AD25),Tables!J$5:K$10,2,FALSE)</f>
        <v>2</v>
      </c>
      <c r="AL25" s="87" t="str">
        <f>IF(AK25=MIN($AK$25),"YES!!!","Reject")</f>
        <v>YES!!!</v>
      </c>
      <c r="AM25" s="87"/>
      <c r="AN25" s="85"/>
      <c r="AO25" s="85"/>
      <c r="AP25" s="85"/>
      <c r="AQ25" s="85"/>
      <c r="AR25" s="85"/>
      <c r="AS25" s="85"/>
      <c r="AT25" s="87"/>
      <c r="AU25" s="87"/>
      <c r="AV25" s="67" t="s">
        <v>120</v>
      </c>
      <c r="AW25" s="2"/>
      <c r="AX25" s="2"/>
      <c r="AY25" s="2"/>
      <c r="AZ25" s="85"/>
      <c r="BA25" s="88"/>
      <c r="BB25" s="85"/>
      <c r="BC25" s="85"/>
      <c r="BD25" s="85"/>
      <c r="BE25" s="85"/>
      <c r="BF25" s="85"/>
      <c r="BG25" s="85"/>
      <c r="BH25" s="85"/>
      <c r="BI25" s="89"/>
      <c r="BJ25" s="89"/>
      <c r="BK25" s="2"/>
      <c r="BL25" s="112" t="s">
        <v>110</v>
      </c>
      <c r="BM25" s="69" t="s">
        <v>182</v>
      </c>
      <c r="BN25" s="112" t="s">
        <v>108</v>
      </c>
      <c r="BO25" s="112" t="s">
        <v>109</v>
      </c>
      <c r="BP25" s="112" t="s">
        <v>111</v>
      </c>
      <c r="BQ25" s="112">
        <v>1</v>
      </c>
      <c r="BR25" s="112">
        <v>2</v>
      </c>
      <c r="BS25" s="111" t="s">
        <v>120</v>
      </c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ht="14.25" customHeight="1" thickTop="1" thickBot="1" x14ac:dyDescent="0.3">
      <c r="A26" s="7"/>
      <c r="B26" s="7"/>
      <c r="C26" s="7"/>
      <c r="D26" s="7"/>
      <c r="E26" s="7"/>
      <c r="F26" s="72"/>
      <c r="G26" s="7"/>
      <c r="H26" s="7"/>
      <c r="I26" s="7"/>
      <c r="J26" s="7"/>
      <c r="K26" s="7"/>
      <c r="L26" s="7"/>
      <c r="M26" s="73"/>
      <c r="N26" s="73"/>
      <c r="O26" s="7"/>
      <c r="P26" s="7"/>
      <c r="Q26" s="7"/>
      <c r="R26" s="7"/>
      <c r="S26" s="7"/>
      <c r="T26" s="74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3"/>
      <c r="AW26" s="76"/>
      <c r="AX26" s="76"/>
      <c r="AY26" s="76"/>
      <c r="AZ26" s="77"/>
      <c r="BA26" s="78"/>
      <c r="BB26" s="7"/>
      <c r="BC26" s="7"/>
      <c r="BD26" s="7"/>
      <c r="BE26" s="7"/>
      <c r="BF26" s="7"/>
      <c r="BG26" s="7"/>
      <c r="BH26" s="7"/>
      <c r="BI26" s="76"/>
      <c r="BJ26" s="76"/>
      <c r="BK26" s="2"/>
      <c r="BL26" s="112" t="s">
        <v>110</v>
      </c>
      <c r="BM26" s="124" t="s">
        <v>184</v>
      </c>
      <c r="BN26" s="112" t="s">
        <v>108</v>
      </c>
      <c r="BO26" s="112" t="s">
        <v>109</v>
      </c>
      <c r="BP26" s="112" t="s">
        <v>111</v>
      </c>
      <c r="BQ26" s="112">
        <v>1</v>
      </c>
      <c r="BR26" s="120">
        <v>200.69877926883362</v>
      </c>
      <c r="BS26" s="111" t="s">
        <v>120</v>
      </c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ht="14.25" customHeight="1" thickTop="1" thickBot="1" x14ac:dyDescent="0.3">
      <c r="A27" s="2" t="s">
        <v>188</v>
      </c>
      <c r="B27" s="2" t="s">
        <v>189</v>
      </c>
      <c r="C27" s="2"/>
      <c r="D27" s="2"/>
      <c r="E27" s="2" t="s">
        <v>106</v>
      </c>
      <c r="F27" s="63" t="s">
        <v>190</v>
      </c>
      <c r="G27" s="2" t="s">
        <v>150</v>
      </c>
      <c r="H27" s="2" t="s">
        <v>151</v>
      </c>
      <c r="I27" s="2" t="s">
        <v>152</v>
      </c>
      <c r="J27" s="2" t="s">
        <v>153</v>
      </c>
      <c r="K27" s="2" t="s">
        <v>165</v>
      </c>
      <c r="L27" s="2"/>
      <c r="M27" s="64" t="s">
        <v>191</v>
      </c>
      <c r="N27" s="64" t="s">
        <v>191</v>
      </c>
      <c r="O27" s="65" t="s">
        <v>191</v>
      </c>
      <c r="P27" s="2" t="s">
        <v>39</v>
      </c>
      <c r="Q27" s="2">
        <v>24</v>
      </c>
      <c r="R27" s="2" t="s">
        <v>116</v>
      </c>
      <c r="S27" s="2" t="s">
        <v>48</v>
      </c>
      <c r="T27" s="2"/>
      <c r="U27" s="2">
        <v>91</v>
      </c>
      <c r="V27" s="2" t="s">
        <v>17</v>
      </c>
      <c r="W27" s="2">
        <f>VLOOKUP(V27,Tables!$M$4:$N$7,2,FALSE)</f>
        <v>1</v>
      </c>
      <c r="X27" s="2">
        <f t="shared" ref="X27:X28" si="39">U27*W27</f>
        <v>91</v>
      </c>
      <c r="Y27" s="2"/>
      <c r="Z27" s="2" t="str">
        <f t="shared" ref="Z27:Z28" si="40">P27</f>
        <v>LC10</v>
      </c>
      <c r="AA27" s="2">
        <f>VLOOKUP(Z27,Tables!C$5:D$21,2,FALSE)</f>
        <v>1</v>
      </c>
      <c r="AB27" s="2">
        <f t="shared" ref="AB27:AB28" si="41">X27/AA27</f>
        <v>91</v>
      </c>
      <c r="AC27" s="2" t="str">
        <f t="shared" ref="AC27:AC28" si="42">S27</f>
        <v>Acute</v>
      </c>
      <c r="AD27" s="2">
        <f>VLOOKUP(AC27,Tables!C$24:D$25,2,FALSE)</f>
        <v>2</v>
      </c>
      <c r="AE27" s="2">
        <f t="shared" ref="AE27:AE28" si="43">AB27/AD27</f>
        <v>45.5</v>
      </c>
      <c r="AF27" s="7"/>
      <c r="AG27" s="8" t="str">
        <f t="shared" ref="AG27:AG28" si="44">F27</f>
        <v>Acropora tumida</v>
      </c>
      <c r="AH27" s="2" t="str">
        <f t="shared" ref="AH27:AH28" si="45">P27</f>
        <v>LC10</v>
      </c>
      <c r="AI27" s="2" t="str">
        <f t="shared" ref="AI27:AI28" si="46">S27</f>
        <v>Acute</v>
      </c>
      <c r="AJ27" s="2"/>
      <c r="AK27" s="2">
        <f>VLOOKUP(SUM(AA27,AD27),Tables!J$5:K$10,2,FALSE)</f>
        <v>3</v>
      </c>
      <c r="AL27" s="66" t="str">
        <f t="shared" ref="AL27:AL28" si="47">IF(AK27=MIN($AK$27:$AK$28),"YES!!!","Reject")</f>
        <v>YES!!!</v>
      </c>
      <c r="AM27" s="3" t="str">
        <f>O27</f>
        <v>Mortality</v>
      </c>
      <c r="AN27" s="2" t="s">
        <v>118</v>
      </c>
      <c r="AO27" s="2" t="str">
        <f>CONCATENATE(Q27," ",R27)</f>
        <v>24 Hour</v>
      </c>
      <c r="AP27" s="2" t="s">
        <v>119</v>
      </c>
      <c r="AQ27" s="2"/>
      <c r="AR27" s="2">
        <f>AE27</f>
        <v>45.5</v>
      </c>
      <c r="AS27" s="2">
        <f>GEOMEAN(AR27)</f>
        <v>45.5</v>
      </c>
      <c r="AT27" s="3">
        <f>MIN(AS27)</f>
        <v>45.5</v>
      </c>
      <c r="AU27" s="3">
        <f>MIN(AT27:AT28)</f>
        <v>45.5</v>
      </c>
      <c r="AV27" s="67" t="s">
        <v>120</v>
      </c>
      <c r="AW27" s="2"/>
      <c r="AX27" s="2"/>
      <c r="AY27" s="2"/>
      <c r="AZ27" s="2" t="str">
        <f>I27</f>
        <v>Coral</v>
      </c>
      <c r="BA27" s="68" t="str">
        <f t="shared" ref="BA27:BC27" si="48">F27</f>
        <v>Acropora tumida</v>
      </c>
      <c r="BB27" s="2" t="str">
        <f t="shared" si="48"/>
        <v>Cnidaria</v>
      </c>
      <c r="BC27" s="2" t="str">
        <f t="shared" si="48"/>
        <v>Anthozoa</v>
      </c>
      <c r="BD27" s="2" t="str">
        <f>J27</f>
        <v>Heterotroph</v>
      </c>
      <c r="BE27" s="2">
        <f>AK27</f>
        <v>3</v>
      </c>
      <c r="BF27" s="2">
        <f>AU27</f>
        <v>45.5</v>
      </c>
      <c r="BG27" s="67" t="s">
        <v>120</v>
      </c>
      <c r="BH27" s="67" t="s">
        <v>120</v>
      </c>
      <c r="BI27" s="2"/>
      <c r="BJ27" s="2"/>
      <c r="BK27" s="2"/>
      <c r="BL27" s="112" t="s">
        <v>110</v>
      </c>
      <c r="BM27" s="69" t="s">
        <v>185</v>
      </c>
      <c r="BN27" s="112" t="s">
        <v>186</v>
      </c>
      <c r="BO27" s="112" t="s">
        <v>187</v>
      </c>
      <c r="BP27" s="112" t="s">
        <v>111</v>
      </c>
      <c r="BQ27" s="112">
        <v>1</v>
      </c>
      <c r="BR27" s="112">
        <v>1.68</v>
      </c>
      <c r="BS27" s="111" t="s">
        <v>120</v>
      </c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ht="14.25" customHeight="1" thickTop="1" thickBot="1" x14ac:dyDescent="0.3">
      <c r="A28" s="2" t="s">
        <v>188</v>
      </c>
      <c r="B28" s="2" t="s">
        <v>196</v>
      </c>
      <c r="C28" s="2"/>
      <c r="D28" s="2"/>
      <c r="E28" s="2" t="s">
        <v>106</v>
      </c>
      <c r="F28" s="63" t="s">
        <v>190</v>
      </c>
      <c r="G28" s="2" t="s">
        <v>150</v>
      </c>
      <c r="H28" s="2" t="s">
        <v>151</v>
      </c>
      <c r="I28" s="2" t="s">
        <v>152</v>
      </c>
      <c r="J28" s="2" t="s">
        <v>153</v>
      </c>
      <c r="K28" s="2" t="s">
        <v>165</v>
      </c>
      <c r="L28" s="2"/>
      <c r="M28" s="64" t="s">
        <v>191</v>
      </c>
      <c r="N28" s="64" t="s">
        <v>191</v>
      </c>
      <c r="O28" s="65" t="s">
        <v>191</v>
      </c>
      <c r="P28" s="2" t="s">
        <v>40</v>
      </c>
      <c r="Q28" s="2">
        <v>24</v>
      </c>
      <c r="R28" s="2" t="s">
        <v>116</v>
      </c>
      <c r="S28" s="2" t="s">
        <v>48</v>
      </c>
      <c r="T28" s="2"/>
      <c r="U28" s="2">
        <v>4800</v>
      </c>
      <c r="V28" s="2" t="s">
        <v>17</v>
      </c>
      <c r="W28" s="2">
        <f>VLOOKUP(V28,Tables!$M$4:$N$7,2,FALSE)</f>
        <v>1</v>
      </c>
      <c r="X28" s="2">
        <f t="shared" si="39"/>
        <v>4800</v>
      </c>
      <c r="Y28" s="2"/>
      <c r="Z28" s="2" t="str">
        <f t="shared" si="40"/>
        <v>LC50</v>
      </c>
      <c r="AA28" s="2">
        <f>VLOOKUP(Z28,Tables!C$5:D$21,2,FALSE)</f>
        <v>5</v>
      </c>
      <c r="AB28" s="2">
        <f t="shared" si="41"/>
        <v>960</v>
      </c>
      <c r="AC28" s="2" t="str">
        <f t="shared" si="42"/>
        <v>Acute</v>
      </c>
      <c r="AD28" s="2">
        <f>VLOOKUP(AC28,Tables!C$24:D$25,2,FALSE)</f>
        <v>2</v>
      </c>
      <c r="AE28" s="2">
        <f t="shared" si="43"/>
        <v>480</v>
      </c>
      <c r="AF28" s="7"/>
      <c r="AG28" s="8" t="str">
        <f t="shared" si="44"/>
        <v>Acropora tumida</v>
      </c>
      <c r="AH28" s="2" t="str">
        <f t="shared" si="45"/>
        <v>LC50</v>
      </c>
      <c r="AI28" s="2" t="str">
        <f t="shared" si="46"/>
        <v>Acute</v>
      </c>
      <c r="AJ28" s="2"/>
      <c r="AK28" s="2">
        <f>VLOOKUP(SUM(AA28,AD28),Tables!J$5:K$10,2,FALSE)</f>
        <v>4</v>
      </c>
      <c r="AL28" s="66" t="str">
        <f t="shared" si="47"/>
        <v>Reject</v>
      </c>
      <c r="AM28" s="2"/>
      <c r="AN28" s="2"/>
      <c r="AO28" s="2"/>
      <c r="AP28" s="2"/>
      <c r="AQ28" s="2"/>
      <c r="AR28" s="2"/>
      <c r="AS28" s="2"/>
      <c r="AT28" s="2"/>
      <c r="AU28" s="2"/>
      <c r="AV28" s="67" t="s">
        <v>120</v>
      </c>
      <c r="AW28" s="2"/>
      <c r="AX28" s="2"/>
      <c r="AY28" s="2"/>
      <c r="AZ28" s="2"/>
      <c r="BA28" s="68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112" t="s">
        <v>192</v>
      </c>
      <c r="BM28" s="69" t="s">
        <v>193</v>
      </c>
      <c r="BN28" s="112" t="s">
        <v>194</v>
      </c>
      <c r="BO28" s="112" t="s">
        <v>195</v>
      </c>
      <c r="BP28" s="112" t="s">
        <v>111</v>
      </c>
      <c r="BQ28" s="112">
        <v>1</v>
      </c>
      <c r="BR28" s="112">
        <v>2.2999999999999998</v>
      </c>
      <c r="BS28" s="111" t="s">
        <v>120</v>
      </c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14.25" customHeight="1" thickTop="1" thickBot="1" x14ac:dyDescent="0.3">
      <c r="A29" s="7"/>
      <c r="B29" s="7"/>
      <c r="C29" s="7"/>
      <c r="D29" s="71"/>
      <c r="E29" s="7"/>
      <c r="F29" s="72"/>
      <c r="G29" s="7"/>
      <c r="H29" s="7"/>
      <c r="I29" s="7"/>
      <c r="J29" s="7"/>
      <c r="K29" s="7"/>
      <c r="L29" s="7"/>
      <c r="M29" s="73"/>
      <c r="N29" s="73"/>
      <c r="O29" s="7"/>
      <c r="P29" s="7"/>
      <c r="Q29" s="7"/>
      <c r="R29" s="7"/>
      <c r="S29" s="7"/>
      <c r="T29" s="74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5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3"/>
      <c r="AW29" s="76"/>
      <c r="AX29" s="76"/>
      <c r="AY29" s="76"/>
      <c r="AZ29" s="77"/>
      <c r="BA29" s="78"/>
      <c r="BB29" s="7"/>
      <c r="BC29" s="7"/>
      <c r="BD29" s="7"/>
      <c r="BE29" s="7"/>
      <c r="BF29" s="7"/>
      <c r="BG29" s="7"/>
      <c r="BH29" s="7"/>
      <c r="BI29" s="76"/>
      <c r="BJ29" s="76"/>
      <c r="BK29" s="2"/>
      <c r="BL29" s="112" t="s">
        <v>110</v>
      </c>
      <c r="BM29" s="124" t="s">
        <v>197</v>
      </c>
      <c r="BN29" s="112" t="s">
        <v>180</v>
      </c>
      <c r="BO29" s="112" t="s">
        <v>198</v>
      </c>
      <c r="BP29" s="112" t="s">
        <v>111</v>
      </c>
      <c r="BQ29" s="112">
        <v>1</v>
      </c>
      <c r="BR29" s="112">
        <v>2.2999999999999998</v>
      </c>
      <c r="BS29" s="111" t="s">
        <v>120</v>
      </c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ht="14.25" customHeight="1" thickTop="1" thickBot="1" x14ac:dyDescent="0.3">
      <c r="A30" s="2" t="s">
        <v>200</v>
      </c>
      <c r="B30" s="2">
        <v>206270</v>
      </c>
      <c r="C30" s="2"/>
      <c r="D30" s="2"/>
      <c r="E30" s="2" t="s">
        <v>106</v>
      </c>
      <c r="F30" s="63" t="s">
        <v>201</v>
      </c>
      <c r="G30" s="2" t="s">
        <v>202</v>
      </c>
      <c r="H30" s="2" t="s">
        <v>203</v>
      </c>
      <c r="I30" s="2" t="s">
        <v>204</v>
      </c>
      <c r="J30" s="2" t="s">
        <v>153</v>
      </c>
      <c r="K30" s="2" t="s">
        <v>112</v>
      </c>
      <c r="L30" s="2"/>
      <c r="M30" s="64" t="s">
        <v>191</v>
      </c>
      <c r="N30" s="64" t="s">
        <v>191</v>
      </c>
      <c r="O30" s="65" t="s">
        <v>191</v>
      </c>
      <c r="P30" s="2" t="s">
        <v>40</v>
      </c>
      <c r="Q30" s="2">
        <v>96</v>
      </c>
      <c r="R30" s="2" t="s">
        <v>116</v>
      </c>
      <c r="S30" s="2" t="s">
        <v>48</v>
      </c>
      <c r="T30" s="2"/>
      <c r="U30" s="2">
        <v>1200</v>
      </c>
      <c r="V30" s="2" t="s">
        <v>17</v>
      </c>
      <c r="W30" s="2">
        <f>VLOOKUP(V30,Tables!$M$4:$N$7,2,FALSE)</f>
        <v>1</v>
      </c>
      <c r="X30" s="2">
        <f>U30*W30</f>
        <v>1200</v>
      </c>
      <c r="Y30" s="2"/>
      <c r="Z30" s="2" t="str">
        <f>P30</f>
        <v>LC50</v>
      </c>
      <c r="AA30" s="2">
        <f>VLOOKUP(Z30,Tables!C$5:D$21,2,FALSE)</f>
        <v>5</v>
      </c>
      <c r="AB30" s="2">
        <f>X30/AA30</f>
        <v>240</v>
      </c>
      <c r="AC30" s="2" t="str">
        <f>S30</f>
        <v>Acute</v>
      </c>
      <c r="AD30" s="2">
        <f>VLOOKUP(AC30,Tables!C$24:D$25,2,FALSE)</f>
        <v>2</v>
      </c>
      <c r="AE30" s="2">
        <f>AB30/AD30</f>
        <v>120</v>
      </c>
      <c r="AF30" s="7"/>
      <c r="AG30" s="8" t="str">
        <f>F30</f>
        <v>Aedes aegypti</v>
      </c>
      <c r="AH30" s="2" t="str">
        <f>P30</f>
        <v>LC50</v>
      </c>
      <c r="AI30" s="2" t="str">
        <f>S30</f>
        <v>Acute</v>
      </c>
      <c r="AJ30" s="2"/>
      <c r="AK30" s="2">
        <f>VLOOKUP(SUM(AA30,AD30),Tables!J$5:K$10,2,FALSE)</f>
        <v>4</v>
      </c>
      <c r="AL30" s="66" t="str">
        <f>IF(AK30=MIN($AK$30),"YES!!!","Reject")</f>
        <v>YES!!!</v>
      </c>
      <c r="AM30" s="3" t="str">
        <f>O30</f>
        <v>Mortality</v>
      </c>
      <c r="AN30" s="2" t="s">
        <v>118</v>
      </c>
      <c r="AO30" s="2" t="str">
        <f>CONCATENATE(Q30," ",R30)</f>
        <v>96 Hour</v>
      </c>
      <c r="AP30" s="2" t="s">
        <v>119</v>
      </c>
      <c r="AQ30" s="2"/>
      <c r="AR30" s="2">
        <f>AE30</f>
        <v>120</v>
      </c>
      <c r="AS30" s="2">
        <f>GEOMEAN(AR30)</f>
        <v>120</v>
      </c>
      <c r="AT30" s="3">
        <f>MIN(AS30)</f>
        <v>120</v>
      </c>
      <c r="AU30" s="3">
        <f>MIN(AT30:AT31)</f>
        <v>120</v>
      </c>
      <c r="AV30" s="67" t="s">
        <v>120</v>
      </c>
      <c r="AW30" s="2"/>
      <c r="AX30" s="2"/>
      <c r="AY30" s="2"/>
      <c r="AZ30" s="2" t="str">
        <f>I30</f>
        <v>Macroinvertebrate</v>
      </c>
      <c r="BA30" s="68" t="str">
        <f t="shared" ref="BA30:BC30" si="49">F30</f>
        <v>Aedes aegypti</v>
      </c>
      <c r="BB30" s="2" t="str">
        <f t="shared" si="49"/>
        <v>Arthropoda</v>
      </c>
      <c r="BC30" s="2" t="str">
        <f t="shared" si="49"/>
        <v>Insecta</v>
      </c>
      <c r="BD30" s="2" t="str">
        <f>J30</f>
        <v>Heterotroph</v>
      </c>
      <c r="BE30" s="2">
        <f>AK30</f>
        <v>4</v>
      </c>
      <c r="BF30" s="2">
        <f>AU30</f>
        <v>120</v>
      </c>
      <c r="BG30" s="67" t="s">
        <v>120</v>
      </c>
      <c r="BH30" s="67" t="s">
        <v>120</v>
      </c>
      <c r="BI30" s="2"/>
      <c r="BJ30" s="2"/>
      <c r="BK30" s="2"/>
      <c r="BL30" s="112" t="s">
        <v>110</v>
      </c>
      <c r="BM30" s="124" t="s">
        <v>199</v>
      </c>
      <c r="BN30" s="112" t="s">
        <v>180</v>
      </c>
      <c r="BO30" s="112" t="s">
        <v>198</v>
      </c>
      <c r="BP30" s="112" t="s">
        <v>111</v>
      </c>
      <c r="BQ30" s="112">
        <v>1</v>
      </c>
      <c r="BR30" s="112">
        <v>0.44</v>
      </c>
      <c r="BS30" s="111" t="s">
        <v>120</v>
      </c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ht="14.25" customHeight="1" thickTop="1" thickBot="1" x14ac:dyDescent="0.3">
      <c r="A31" s="7"/>
      <c r="B31" s="7"/>
      <c r="C31" s="7"/>
      <c r="D31" s="71"/>
      <c r="E31" s="7"/>
      <c r="F31" s="72"/>
      <c r="G31" s="7"/>
      <c r="H31" s="7"/>
      <c r="I31" s="7"/>
      <c r="J31" s="7"/>
      <c r="K31" s="7"/>
      <c r="L31" s="7"/>
      <c r="M31" s="73"/>
      <c r="N31" s="73"/>
      <c r="O31" s="7"/>
      <c r="P31" s="7"/>
      <c r="Q31" s="7"/>
      <c r="R31" s="7"/>
      <c r="S31" s="7"/>
      <c r="T31" s="7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5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3"/>
      <c r="AW31" s="76"/>
      <c r="AX31" s="76"/>
      <c r="AY31" s="76"/>
      <c r="AZ31" s="77"/>
      <c r="BA31" s="78"/>
      <c r="BB31" s="7"/>
      <c r="BC31" s="7"/>
      <c r="BD31" s="7"/>
      <c r="BE31" s="7"/>
      <c r="BF31" s="7"/>
      <c r="BG31" s="7"/>
      <c r="BH31" s="7"/>
      <c r="BI31" s="76"/>
      <c r="BJ31" s="76"/>
      <c r="BK31" s="2"/>
      <c r="BL31" s="112" t="s">
        <v>110</v>
      </c>
      <c r="BM31" s="124" t="s">
        <v>643</v>
      </c>
      <c r="BN31" s="112" t="s">
        <v>215</v>
      </c>
      <c r="BO31" s="112" t="s">
        <v>216</v>
      </c>
      <c r="BP31" s="112" t="s">
        <v>111</v>
      </c>
      <c r="BQ31" s="112">
        <v>1</v>
      </c>
      <c r="BR31" s="112">
        <v>1.1399999999999999</v>
      </c>
      <c r="BS31" s="111" t="s">
        <v>120</v>
      </c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ht="14.25" customHeight="1" thickTop="1" thickBot="1" x14ac:dyDescent="0.3">
      <c r="A32" s="2">
        <v>1882</v>
      </c>
      <c r="B32" s="2" t="s">
        <v>207</v>
      </c>
      <c r="C32" s="2"/>
      <c r="D32" s="2"/>
      <c r="E32" s="2" t="s">
        <v>106</v>
      </c>
      <c r="F32" s="63" t="s">
        <v>208</v>
      </c>
      <c r="G32" s="2" t="s">
        <v>202</v>
      </c>
      <c r="H32" s="2" t="s">
        <v>209</v>
      </c>
      <c r="I32" s="2" t="s">
        <v>204</v>
      </c>
      <c r="J32" s="2" t="s">
        <v>153</v>
      </c>
      <c r="K32" s="2" t="s">
        <v>112</v>
      </c>
      <c r="L32" s="2"/>
      <c r="M32" s="64" t="s">
        <v>191</v>
      </c>
      <c r="N32" s="64" t="s">
        <v>191</v>
      </c>
      <c r="O32" s="65" t="s">
        <v>191</v>
      </c>
      <c r="P32" s="2" t="s">
        <v>40</v>
      </c>
      <c r="Q32" s="2">
        <v>96</v>
      </c>
      <c r="R32" s="2" t="s">
        <v>116</v>
      </c>
      <c r="S32" s="2" t="s">
        <v>48</v>
      </c>
      <c r="T32" s="2"/>
      <c r="U32" s="2">
        <v>1.1000000000000001</v>
      </c>
      <c r="V32" s="2" t="s">
        <v>26</v>
      </c>
      <c r="W32" s="2">
        <f>VLOOKUP(V32,Tables!$M$5:$N$8,2,FALSE)</f>
        <v>1000</v>
      </c>
      <c r="X32" s="2">
        <f t="shared" ref="X32:X35" si="50">U32*W32</f>
        <v>1100</v>
      </c>
      <c r="Y32" s="2"/>
      <c r="Z32" s="2" t="str">
        <f t="shared" ref="Z32:Z35" si="51">P32</f>
        <v>LC50</v>
      </c>
      <c r="AA32" s="2">
        <f>VLOOKUP(Z32,Tables!C$5:D$21,2,FALSE)</f>
        <v>5</v>
      </c>
      <c r="AB32" s="2">
        <f t="shared" ref="AB32:AB35" si="52">X32/AA32</f>
        <v>220</v>
      </c>
      <c r="AC32" s="2" t="str">
        <f t="shared" ref="AC32:AC35" si="53">S32</f>
        <v>Acute</v>
      </c>
      <c r="AD32" s="2">
        <f>VLOOKUP(AC32,Tables!C$24:D$25,2,FALSE)</f>
        <v>2</v>
      </c>
      <c r="AE32" s="2">
        <f t="shared" ref="AE32:AE35" si="54">AB32/AD32</f>
        <v>110</v>
      </c>
      <c r="AF32" s="7"/>
      <c r="AG32" s="8" t="str">
        <f t="shared" ref="AG32:AG35" si="55">F32</f>
        <v>Americamysis bahia</v>
      </c>
      <c r="AH32" s="2" t="str">
        <f t="shared" ref="AH32:AH35" si="56">P32</f>
        <v>LC50</v>
      </c>
      <c r="AI32" s="2" t="str">
        <f t="shared" ref="AI32:AI35" si="57">S32</f>
        <v>Acute</v>
      </c>
      <c r="AJ32" s="2"/>
      <c r="AK32" s="2">
        <f>VLOOKUP(SUM(AA32,AD32),Tables!J$5:K$10,2,FALSE)</f>
        <v>4</v>
      </c>
      <c r="AL32" s="66" t="str">
        <f t="shared" ref="AL32:AL35" si="58">IF(AK32=MIN($AK$32:$AK$35),"YES!!!","Reject")</f>
        <v>Reject</v>
      </c>
      <c r="AM32" s="2"/>
      <c r="AN32" s="2"/>
      <c r="AO32" s="2"/>
      <c r="AP32" s="2"/>
      <c r="AQ32" s="2"/>
      <c r="AR32" s="2"/>
      <c r="AS32" s="2"/>
      <c r="AT32" s="2"/>
      <c r="AU32" s="2"/>
      <c r="AV32" s="67" t="s">
        <v>120</v>
      </c>
      <c r="AW32" s="2"/>
      <c r="AX32" s="2"/>
      <c r="AY32" s="2"/>
      <c r="AZ32" s="2"/>
      <c r="BA32" s="68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112" t="s">
        <v>110</v>
      </c>
      <c r="BM32" s="69" t="s">
        <v>205</v>
      </c>
      <c r="BN32" s="112" t="s">
        <v>180</v>
      </c>
      <c r="BO32" s="112">
        <v>0</v>
      </c>
      <c r="BP32" s="112" t="s">
        <v>111</v>
      </c>
      <c r="BQ32" s="112">
        <v>1</v>
      </c>
      <c r="BR32" s="112">
        <v>1.64</v>
      </c>
      <c r="BS32" s="111" t="s">
        <v>120</v>
      </c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ht="14.25" customHeight="1" thickTop="1" thickBot="1" x14ac:dyDescent="0.3">
      <c r="A33" s="2">
        <v>12242</v>
      </c>
      <c r="B33" s="2" t="s">
        <v>211</v>
      </c>
      <c r="C33" s="2"/>
      <c r="D33" s="2"/>
      <c r="E33" s="2" t="s">
        <v>106</v>
      </c>
      <c r="F33" s="63" t="s">
        <v>208</v>
      </c>
      <c r="G33" s="2" t="s">
        <v>202</v>
      </c>
      <c r="H33" s="2" t="s">
        <v>209</v>
      </c>
      <c r="I33" s="2" t="s">
        <v>204</v>
      </c>
      <c r="J33" s="2" t="s">
        <v>153</v>
      </c>
      <c r="K33" s="2" t="s">
        <v>212</v>
      </c>
      <c r="L33" s="2"/>
      <c r="M33" s="64" t="s">
        <v>191</v>
      </c>
      <c r="N33" s="64" t="s">
        <v>191</v>
      </c>
      <c r="O33" s="65" t="s">
        <v>191</v>
      </c>
      <c r="P33" s="2" t="s">
        <v>33</v>
      </c>
      <c r="Q33" s="2">
        <v>28</v>
      </c>
      <c r="R33" s="2" t="s">
        <v>157</v>
      </c>
      <c r="S33" s="2" t="s">
        <v>47</v>
      </c>
      <c r="T33" s="2"/>
      <c r="U33" s="2">
        <v>0.56000000000000005</v>
      </c>
      <c r="V33" s="2" t="s">
        <v>26</v>
      </c>
      <c r="W33" s="2">
        <f>VLOOKUP(V33,Tables!$M$5:$N$8,2,FALSE)</f>
        <v>1000</v>
      </c>
      <c r="X33" s="125">
        <f t="shared" si="50"/>
        <v>560</v>
      </c>
      <c r="Y33" s="2"/>
      <c r="Z33" s="2" t="str">
        <f t="shared" si="51"/>
        <v>LOEC</v>
      </c>
      <c r="AA33" s="2">
        <f>VLOOKUP(Z33,Tables!C$5:D$21,2,FALSE)</f>
        <v>2.5</v>
      </c>
      <c r="AB33" s="2">
        <f t="shared" si="52"/>
        <v>224</v>
      </c>
      <c r="AC33" s="2" t="str">
        <f t="shared" si="53"/>
        <v>Chronic</v>
      </c>
      <c r="AD33" s="2">
        <f>VLOOKUP(AC33,Tables!C$24:D$25,2,FALSE)</f>
        <v>1</v>
      </c>
      <c r="AE33" s="2">
        <f t="shared" si="54"/>
        <v>224</v>
      </c>
      <c r="AF33" s="7"/>
      <c r="AG33" s="8" t="str">
        <f t="shared" si="55"/>
        <v>Americamysis bahia</v>
      </c>
      <c r="AH33" s="2" t="str">
        <f t="shared" si="56"/>
        <v>LOEC</v>
      </c>
      <c r="AI33" s="2" t="str">
        <f t="shared" si="57"/>
        <v>Chronic</v>
      </c>
      <c r="AJ33" s="2"/>
      <c r="AK33" s="2">
        <f>VLOOKUP(SUM(AA33,AD33),Tables!J$5:K$10,2,FALSE)</f>
        <v>2</v>
      </c>
      <c r="AL33" s="66" t="str">
        <f t="shared" si="58"/>
        <v>Reject</v>
      </c>
      <c r="AM33" s="2"/>
      <c r="AN33" s="2"/>
      <c r="AO33" s="2"/>
      <c r="AP33" s="2"/>
      <c r="AQ33" s="2"/>
      <c r="AR33" s="2"/>
      <c r="AS33" s="2"/>
      <c r="AT33" s="2"/>
      <c r="AU33" s="2"/>
      <c r="AV33" s="67" t="s">
        <v>120</v>
      </c>
      <c r="AW33" s="2"/>
      <c r="AX33" s="2"/>
      <c r="AY33" s="2"/>
      <c r="AZ33" s="2"/>
      <c r="BA33" s="68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112" t="s">
        <v>110</v>
      </c>
      <c r="BM33" s="69" t="s">
        <v>206</v>
      </c>
      <c r="BN33" s="112" t="s">
        <v>143</v>
      </c>
      <c r="BO33" s="112" t="s">
        <v>144</v>
      </c>
      <c r="BP33" s="112" t="s">
        <v>111</v>
      </c>
      <c r="BQ33" s="112">
        <v>1</v>
      </c>
      <c r="BR33" s="112">
        <v>0.6845436436049932</v>
      </c>
      <c r="BS33" s="111" t="s">
        <v>120</v>
      </c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ht="14.25" customHeight="1" thickTop="1" thickBot="1" x14ac:dyDescent="0.3">
      <c r="A34" s="2">
        <v>1882</v>
      </c>
      <c r="B34" s="2" t="s">
        <v>207</v>
      </c>
      <c r="C34" s="2"/>
      <c r="D34" s="2"/>
      <c r="E34" s="2" t="s">
        <v>106</v>
      </c>
      <c r="F34" s="63" t="s">
        <v>208</v>
      </c>
      <c r="G34" s="2" t="s">
        <v>202</v>
      </c>
      <c r="H34" s="2" t="s">
        <v>209</v>
      </c>
      <c r="I34" s="2" t="s">
        <v>204</v>
      </c>
      <c r="J34" s="2" t="s">
        <v>153</v>
      </c>
      <c r="K34" s="2" t="s">
        <v>112</v>
      </c>
      <c r="L34" s="2"/>
      <c r="M34" s="64" t="s">
        <v>191</v>
      </c>
      <c r="N34" s="64" t="s">
        <v>191</v>
      </c>
      <c r="O34" s="65" t="s">
        <v>191</v>
      </c>
      <c r="P34" s="2" t="s">
        <v>24</v>
      </c>
      <c r="Q34" s="2">
        <v>96</v>
      </c>
      <c r="R34" s="2" t="s">
        <v>116</v>
      </c>
      <c r="S34" s="2" t="s">
        <v>48</v>
      </c>
      <c r="T34" s="2"/>
      <c r="U34" s="2">
        <v>0.6</v>
      </c>
      <c r="V34" s="2" t="s">
        <v>26</v>
      </c>
      <c r="W34" s="2">
        <f>VLOOKUP(V34,Tables!$M$5:$N$8,2,FALSE)</f>
        <v>1000</v>
      </c>
      <c r="X34" s="2">
        <f t="shared" si="50"/>
        <v>600</v>
      </c>
      <c r="Y34" s="2"/>
      <c r="Z34" s="2" t="str">
        <f t="shared" si="51"/>
        <v>NOEL</v>
      </c>
      <c r="AA34" s="2">
        <f>VLOOKUP(Z34,Tables!C$5:D$21,2,FALSE)</f>
        <v>1</v>
      </c>
      <c r="AB34" s="2">
        <f t="shared" si="52"/>
        <v>600</v>
      </c>
      <c r="AC34" s="2" t="str">
        <f t="shared" si="53"/>
        <v>Acute</v>
      </c>
      <c r="AD34" s="2">
        <f>VLOOKUP(AC34,Tables!C$24:D$25,2,FALSE)</f>
        <v>2</v>
      </c>
      <c r="AE34" s="2">
        <f t="shared" si="54"/>
        <v>300</v>
      </c>
      <c r="AF34" s="7"/>
      <c r="AG34" s="8" t="str">
        <f t="shared" si="55"/>
        <v>Americamysis bahia</v>
      </c>
      <c r="AH34" s="2" t="str">
        <f t="shared" si="56"/>
        <v>NOEL</v>
      </c>
      <c r="AI34" s="2" t="str">
        <f t="shared" si="57"/>
        <v>Acute</v>
      </c>
      <c r="AJ34" s="2"/>
      <c r="AK34" s="2">
        <f>VLOOKUP(SUM(AA34,AD34),Tables!J$5:K$10,2,FALSE)</f>
        <v>3</v>
      </c>
      <c r="AL34" s="66" t="str">
        <f t="shared" si="58"/>
        <v>Reject</v>
      </c>
      <c r="AM34" s="2"/>
      <c r="AN34" s="2"/>
      <c r="AO34" s="2"/>
      <c r="AP34" s="2"/>
      <c r="AQ34" s="2"/>
      <c r="AR34" s="2"/>
      <c r="AS34" s="2"/>
      <c r="AT34" s="2"/>
      <c r="AU34" s="2"/>
      <c r="AV34" s="67" t="s">
        <v>120</v>
      </c>
      <c r="AW34" s="2"/>
      <c r="AX34" s="2"/>
      <c r="AY34" s="2"/>
      <c r="AZ34" s="2"/>
      <c r="BA34" s="68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112" t="s">
        <v>173</v>
      </c>
      <c r="BM34" s="69" t="s">
        <v>210</v>
      </c>
      <c r="BN34" s="112" t="s">
        <v>175</v>
      </c>
      <c r="BO34" s="112" t="s">
        <v>176</v>
      </c>
      <c r="BP34" s="112" t="s">
        <v>111</v>
      </c>
      <c r="BQ34" s="112">
        <v>1</v>
      </c>
      <c r="BR34" s="120">
        <v>2.5</v>
      </c>
      <c r="BS34" s="111" t="s">
        <v>120</v>
      </c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ht="14.25" customHeight="1" thickTop="1" thickBot="1" x14ac:dyDescent="0.3">
      <c r="A35" s="2">
        <v>12242</v>
      </c>
      <c r="B35" s="2" t="s">
        <v>211</v>
      </c>
      <c r="C35" s="2"/>
      <c r="D35" s="2"/>
      <c r="E35" s="2" t="s">
        <v>106</v>
      </c>
      <c r="F35" s="63" t="s">
        <v>208</v>
      </c>
      <c r="G35" s="2" t="s">
        <v>202</v>
      </c>
      <c r="H35" s="2" t="s">
        <v>209</v>
      </c>
      <c r="I35" s="2" t="s">
        <v>204</v>
      </c>
      <c r="J35" s="2" t="s">
        <v>153</v>
      </c>
      <c r="K35" s="2" t="s">
        <v>212</v>
      </c>
      <c r="L35" s="2"/>
      <c r="M35" s="64" t="s">
        <v>191</v>
      </c>
      <c r="N35" s="64" t="s">
        <v>191</v>
      </c>
      <c r="O35" s="65" t="s">
        <v>191</v>
      </c>
      <c r="P35" s="2" t="s">
        <v>24</v>
      </c>
      <c r="Q35" s="2">
        <v>28</v>
      </c>
      <c r="R35" s="2" t="s">
        <v>157</v>
      </c>
      <c r="S35" s="2" t="s">
        <v>47</v>
      </c>
      <c r="T35" s="2"/>
      <c r="U35" s="2">
        <v>0.27</v>
      </c>
      <c r="V35" s="2" t="s">
        <v>26</v>
      </c>
      <c r="W35" s="2">
        <f>VLOOKUP(V35,Tables!$M$5:$N$8,2,FALSE)</f>
        <v>1000</v>
      </c>
      <c r="X35" s="125">
        <f t="shared" si="50"/>
        <v>270</v>
      </c>
      <c r="Y35" s="2"/>
      <c r="Z35" s="2" t="str">
        <f t="shared" si="51"/>
        <v>NOEL</v>
      </c>
      <c r="AA35" s="2">
        <f>VLOOKUP(Z35,Tables!C$5:D$21,2,FALSE)</f>
        <v>1</v>
      </c>
      <c r="AB35" s="2">
        <f t="shared" si="52"/>
        <v>270</v>
      </c>
      <c r="AC35" s="2" t="str">
        <f t="shared" si="53"/>
        <v>Chronic</v>
      </c>
      <c r="AD35" s="2">
        <f>VLOOKUP(AC35,Tables!C$24:D$25,2,FALSE)</f>
        <v>1</v>
      </c>
      <c r="AE35" s="2">
        <f t="shared" si="54"/>
        <v>270</v>
      </c>
      <c r="AF35" s="7"/>
      <c r="AG35" s="8" t="str">
        <f t="shared" si="55"/>
        <v>Americamysis bahia</v>
      </c>
      <c r="AH35" s="2" t="str">
        <f t="shared" si="56"/>
        <v>NOEL</v>
      </c>
      <c r="AI35" s="2" t="str">
        <f t="shared" si="57"/>
        <v>Chronic</v>
      </c>
      <c r="AJ35" s="2"/>
      <c r="AK35" s="2">
        <f>VLOOKUP(SUM(AA35,AD35),Tables!J$5:K$10,2,FALSE)</f>
        <v>1</v>
      </c>
      <c r="AL35" s="66" t="str">
        <f t="shared" si="58"/>
        <v>YES!!!</v>
      </c>
      <c r="AM35" s="3" t="str">
        <f>O35</f>
        <v>Mortality</v>
      </c>
      <c r="AN35" s="2" t="s">
        <v>118</v>
      </c>
      <c r="AO35" s="2" t="str">
        <f>CONCATENATE(Q35," ",R35)</f>
        <v>28 Day</v>
      </c>
      <c r="AP35" s="2" t="s">
        <v>119</v>
      </c>
      <c r="AQ35" s="2"/>
      <c r="AR35" s="2">
        <f>AE35</f>
        <v>270</v>
      </c>
      <c r="AS35" s="2">
        <f>GEOMEAN(AR35)</f>
        <v>270</v>
      </c>
      <c r="AT35" s="3">
        <f>MIN(AS35)</f>
        <v>270</v>
      </c>
      <c r="AU35" s="3">
        <f>MIN(AT35:AT36)</f>
        <v>270</v>
      </c>
      <c r="AV35" s="67" t="s">
        <v>120</v>
      </c>
      <c r="AW35" s="2"/>
      <c r="AX35" s="2"/>
      <c r="AY35" s="2"/>
      <c r="AZ35" s="2" t="str">
        <f>I35</f>
        <v>Macroinvertebrate</v>
      </c>
      <c r="BA35" s="68" t="str">
        <f t="shared" ref="BA35:BC35" si="59">F35</f>
        <v>Americamysis bahia</v>
      </c>
      <c r="BB35" s="2" t="str">
        <f t="shared" si="59"/>
        <v>Arthropoda</v>
      </c>
      <c r="BC35" s="2" t="str">
        <f t="shared" si="59"/>
        <v>Malacostraca</v>
      </c>
      <c r="BD35" s="2" t="str">
        <f>J35</f>
        <v>Heterotroph</v>
      </c>
      <c r="BE35" s="2">
        <f>AK35</f>
        <v>1</v>
      </c>
      <c r="BF35" s="2">
        <f>AU35</f>
        <v>270</v>
      </c>
      <c r="BG35" s="67" t="s">
        <v>120</v>
      </c>
      <c r="BH35" s="67" t="s">
        <v>120</v>
      </c>
      <c r="BI35" s="2"/>
      <c r="BJ35" s="2"/>
      <c r="BK35" s="2"/>
      <c r="BL35" s="112" t="s">
        <v>110</v>
      </c>
      <c r="BM35" s="69" t="s">
        <v>107</v>
      </c>
      <c r="BN35" s="112" t="s">
        <v>108</v>
      </c>
      <c r="BO35" s="112" t="s">
        <v>109</v>
      </c>
      <c r="BP35" s="112" t="s">
        <v>111</v>
      </c>
      <c r="BQ35" s="112">
        <v>2</v>
      </c>
      <c r="BR35" s="112">
        <v>4.8</v>
      </c>
      <c r="BS35" s="111" t="s">
        <v>120</v>
      </c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14.25" customHeight="1" thickTop="1" thickBot="1" x14ac:dyDescent="0.3">
      <c r="A36" s="7"/>
      <c r="B36" s="7"/>
      <c r="C36" s="7"/>
      <c r="D36" s="71"/>
      <c r="E36" s="7"/>
      <c r="F36" s="72"/>
      <c r="G36" s="7"/>
      <c r="H36" s="7"/>
      <c r="I36" s="7"/>
      <c r="J36" s="7"/>
      <c r="K36" s="7"/>
      <c r="L36" s="7"/>
      <c r="M36" s="73"/>
      <c r="N36" s="73"/>
      <c r="O36" s="7"/>
      <c r="P36" s="7"/>
      <c r="Q36" s="7"/>
      <c r="R36" s="7"/>
      <c r="S36" s="7"/>
      <c r="T36" s="74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5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3"/>
      <c r="AW36" s="76"/>
      <c r="AX36" s="76"/>
      <c r="AY36" s="76"/>
      <c r="AZ36" s="77"/>
      <c r="BA36" s="78"/>
      <c r="BB36" s="7"/>
      <c r="BC36" s="7"/>
      <c r="BD36" s="7"/>
      <c r="BE36" s="7"/>
      <c r="BF36" s="7"/>
      <c r="BG36" s="7"/>
      <c r="BH36" s="7"/>
      <c r="BI36" s="76"/>
      <c r="BJ36" s="76"/>
      <c r="BK36" s="2"/>
      <c r="BL36" s="112" t="s">
        <v>110</v>
      </c>
      <c r="BM36" s="69" t="s">
        <v>213</v>
      </c>
      <c r="BN36" s="112" t="s">
        <v>108</v>
      </c>
      <c r="BO36" s="112" t="s">
        <v>109</v>
      </c>
      <c r="BP36" s="112" t="s">
        <v>111</v>
      </c>
      <c r="BQ36" s="112">
        <v>2</v>
      </c>
      <c r="BR36" s="112">
        <v>6.2</v>
      </c>
      <c r="BS36" s="111" t="s">
        <v>120</v>
      </c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ht="14.25" customHeight="1" thickTop="1" thickBot="1" x14ac:dyDescent="0.3">
      <c r="A37" s="2">
        <v>1873</v>
      </c>
      <c r="B37" s="2" t="s">
        <v>105</v>
      </c>
      <c r="C37" s="2"/>
      <c r="D37" s="2"/>
      <c r="E37" s="2" t="s">
        <v>106</v>
      </c>
      <c r="F37" s="63" t="s">
        <v>213</v>
      </c>
      <c r="G37" s="2" t="s">
        <v>108</v>
      </c>
      <c r="H37" s="2" t="s">
        <v>109</v>
      </c>
      <c r="I37" s="2" t="s">
        <v>110</v>
      </c>
      <c r="J37" s="2" t="s">
        <v>111</v>
      </c>
      <c r="K37" s="2" t="s">
        <v>112</v>
      </c>
      <c r="L37" s="2"/>
      <c r="M37" s="64" t="s">
        <v>113</v>
      </c>
      <c r="N37" s="64" t="s">
        <v>114</v>
      </c>
      <c r="O37" s="65" t="s">
        <v>115</v>
      </c>
      <c r="P37" s="2" t="s">
        <v>38</v>
      </c>
      <c r="Q37" s="2">
        <v>72</v>
      </c>
      <c r="R37" s="2" t="s">
        <v>116</v>
      </c>
      <c r="S37" s="2" t="s">
        <v>47</v>
      </c>
      <c r="T37" s="2"/>
      <c r="U37" s="2" t="s">
        <v>220</v>
      </c>
      <c r="V37" s="2" t="s">
        <v>20</v>
      </c>
      <c r="W37" s="2">
        <f>VLOOKUP(V37,Tables!$M$4:$N$7,2,FALSE)</f>
        <v>1</v>
      </c>
      <c r="X37" s="2">
        <f>U37*W37</f>
        <v>31</v>
      </c>
      <c r="Y37" s="2"/>
      <c r="Z37" s="2" t="str">
        <f>P37</f>
        <v>EC50</v>
      </c>
      <c r="AA37" s="2">
        <f>VLOOKUP(Z37,Tables!C$5:D$21,2,FALSE)</f>
        <v>5</v>
      </c>
      <c r="AB37" s="2">
        <f>X37/AA37</f>
        <v>6.2</v>
      </c>
      <c r="AC37" s="2" t="str">
        <f>S37</f>
        <v>Chronic</v>
      </c>
      <c r="AD37" s="2">
        <f>VLOOKUP(AC37,Tables!C$24:D$25,2,FALSE)</f>
        <v>1</v>
      </c>
      <c r="AE37" s="2">
        <f>AB37/AD37</f>
        <v>6.2</v>
      </c>
      <c r="AF37" s="7"/>
      <c r="AG37" s="8" t="str">
        <f>F37</f>
        <v>Amphora exigua</v>
      </c>
      <c r="AH37" s="2" t="str">
        <f>P37</f>
        <v>EC50</v>
      </c>
      <c r="AI37" s="2" t="str">
        <f>S37</f>
        <v>Chronic</v>
      </c>
      <c r="AJ37" s="2"/>
      <c r="AK37" s="2">
        <f>VLOOKUP(SUM(AA37,AD37),Tables!J$5:K$10,2,FALSE)</f>
        <v>2</v>
      </c>
      <c r="AL37" s="66" t="str">
        <f>IF(AK37=MIN($AK$37),"YES!!!","Reject")</f>
        <v>YES!!!</v>
      </c>
      <c r="AM37" s="3" t="str">
        <f>O37</f>
        <v>Biomass Yield, Growth Rate, AUC</v>
      </c>
      <c r="AN37" s="2" t="s">
        <v>118</v>
      </c>
      <c r="AO37" s="2" t="str">
        <f>CONCATENATE(Q37," ",R37)</f>
        <v>72 Hour</v>
      </c>
      <c r="AP37" s="2" t="s">
        <v>119</v>
      </c>
      <c r="AQ37" s="2"/>
      <c r="AR37" s="2">
        <f>AE37</f>
        <v>6.2</v>
      </c>
      <c r="AS37" s="2">
        <f>GEOMEAN(AR37)</f>
        <v>6.2</v>
      </c>
      <c r="AT37" s="3">
        <f>MIN(AS37)</f>
        <v>6.2</v>
      </c>
      <c r="AU37" s="3">
        <f>MIN(AT37:AT38)</f>
        <v>6.2</v>
      </c>
      <c r="AV37" s="67" t="s">
        <v>120</v>
      </c>
      <c r="AW37" s="2"/>
      <c r="AX37" s="2"/>
      <c r="AY37" s="2"/>
      <c r="AZ37" s="2" t="str">
        <f>I37</f>
        <v>Microalgae</v>
      </c>
      <c r="BA37" s="68" t="str">
        <f t="shared" ref="BA37:BC37" si="60">F37</f>
        <v>Amphora exigua</v>
      </c>
      <c r="BB37" s="2" t="str">
        <f t="shared" si="60"/>
        <v>Bacillariophyta</v>
      </c>
      <c r="BC37" s="2" t="str">
        <f t="shared" si="60"/>
        <v>Bacillariophyceae</v>
      </c>
      <c r="BD37" s="2" t="str">
        <f>J37</f>
        <v>Phototroph</v>
      </c>
      <c r="BE37" s="2">
        <f>AK37</f>
        <v>2</v>
      </c>
      <c r="BF37" s="2">
        <f>AU37</f>
        <v>6.2</v>
      </c>
      <c r="BG37" s="67" t="s">
        <v>120</v>
      </c>
      <c r="BH37" s="67" t="s">
        <v>120</v>
      </c>
      <c r="BI37" s="2"/>
      <c r="BJ37" s="2"/>
      <c r="BK37" s="2"/>
      <c r="BL37" s="112" t="s">
        <v>110</v>
      </c>
      <c r="BM37" s="124" t="s">
        <v>214</v>
      </c>
      <c r="BN37" s="112" t="s">
        <v>215</v>
      </c>
      <c r="BO37" s="112" t="s">
        <v>216</v>
      </c>
      <c r="BP37" s="112" t="s">
        <v>111</v>
      </c>
      <c r="BQ37" s="112">
        <v>2</v>
      </c>
      <c r="BR37" s="112">
        <v>9.7979589711327115</v>
      </c>
      <c r="BS37" s="111" t="s">
        <v>120</v>
      </c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ht="14.25" customHeight="1" thickTop="1" thickBot="1" x14ac:dyDescent="0.3">
      <c r="A38" s="7"/>
      <c r="B38" s="7"/>
      <c r="C38" s="7"/>
      <c r="D38" s="71"/>
      <c r="E38" s="7"/>
      <c r="F38" s="72"/>
      <c r="G38" s="7"/>
      <c r="H38" s="7"/>
      <c r="I38" s="7"/>
      <c r="J38" s="7"/>
      <c r="K38" s="7"/>
      <c r="L38" s="7"/>
      <c r="M38" s="73"/>
      <c r="N38" s="73"/>
      <c r="O38" s="7"/>
      <c r="P38" s="7"/>
      <c r="Q38" s="7"/>
      <c r="R38" s="7"/>
      <c r="S38" s="7"/>
      <c r="T38" s="74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5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3"/>
      <c r="AW38" s="76"/>
      <c r="AX38" s="76"/>
      <c r="AY38" s="76"/>
      <c r="AZ38" s="77"/>
      <c r="BA38" s="78"/>
      <c r="BB38" s="7"/>
      <c r="BC38" s="7"/>
      <c r="BD38" s="7"/>
      <c r="BE38" s="7"/>
      <c r="BF38" s="7"/>
      <c r="BG38" s="7"/>
      <c r="BH38" s="7"/>
      <c r="BI38" s="76"/>
      <c r="BJ38" s="76"/>
      <c r="BK38" s="2"/>
      <c r="BL38" s="112" t="s">
        <v>192</v>
      </c>
      <c r="BM38" s="69" t="s">
        <v>217</v>
      </c>
      <c r="BN38" s="112" t="s">
        <v>218</v>
      </c>
      <c r="BO38" s="112" t="s">
        <v>219</v>
      </c>
      <c r="BP38" s="112" t="s">
        <v>111</v>
      </c>
      <c r="BQ38" s="112">
        <v>2</v>
      </c>
      <c r="BR38" s="112">
        <v>0.67999999999999994</v>
      </c>
      <c r="BS38" s="111" t="s">
        <v>120</v>
      </c>
      <c r="BT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ht="14.25" customHeight="1" thickTop="1" thickBot="1" x14ac:dyDescent="0.3">
      <c r="A39" s="2">
        <v>627</v>
      </c>
      <c r="B39" s="2">
        <v>175</v>
      </c>
      <c r="C39" s="3"/>
      <c r="D39" s="92" t="s">
        <v>223</v>
      </c>
      <c r="E39" s="2" t="s">
        <v>121</v>
      </c>
      <c r="F39" s="63" t="s">
        <v>214</v>
      </c>
      <c r="G39" s="2" t="s">
        <v>215</v>
      </c>
      <c r="H39" s="2" t="s">
        <v>216</v>
      </c>
      <c r="I39" s="2" t="s">
        <v>110</v>
      </c>
      <c r="J39" s="2" t="s">
        <v>111</v>
      </c>
      <c r="K39" s="2" t="s">
        <v>112</v>
      </c>
      <c r="L39" s="2"/>
      <c r="M39" s="64" t="s">
        <v>224</v>
      </c>
      <c r="N39" s="64" t="s">
        <v>155</v>
      </c>
      <c r="O39" s="65" t="s">
        <v>156</v>
      </c>
      <c r="P39" s="2" t="s">
        <v>38</v>
      </c>
      <c r="Q39" s="2">
        <v>12</v>
      </c>
      <c r="R39" s="2" t="s">
        <v>157</v>
      </c>
      <c r="S39" s="2" t="s">
        <v>47</v>
      </c>
      <c r="T39" s="2"/>
      <c r="U39" s="2">
        <v>0.08</v>
      </c>
      <c r="V39" s="2" t="s">
        <v>23</v>
      </c>
      <c r="W39" s="2">
        <f>VLOOKUP(V39,Tables!$M$4:$N$7,2,FALSE)</f>
        <v>1000</v>
      </c>
      <c r="X39" s="2">
        <f t="shared" ref="X39:X40" si="61">U39*W39</f>
        <v>80</v>
      </c>
      <c r="Y39" s="2"/>
      <c r="Z39" s="2" t="str">
        <f t="shared" ref="Z39:Z40" si="62">P39</f>
        <v>EC50</v>
      </c>
      <c r="AA39" s="2">
        <f>VLOOKUP(Z39,Tables!C$5:D$21,2,FALSE)</f>
        <v>5</v>
      </c>
      <c r="AB39" s="2">
        <f t="shared" ref="AB39:AB40" si="63">X39/AA39</f>
        <v>16</v>
      </c>
      <c r="AC39" s="2" t="str">
        <f t="shared" ref="AC39:AC40" si="64">S39</f>
        <v>Chronic</v>
      </c>
      <c r="AD39" s="2">
        <f>VLOOKUP(AC39,Tables!C$24:D$25,2,FALSE)</f>
        <v>1</v>
      </c>
      <c r="AE39" s="2">
        <f t="shared" ref="AE39:AE40" si="65">AB39/AD39</f>
        <v>16</v>
      </c>
      <c r="AF39" s="7"/>
      <c r="AG39" s="8" t="str">
        <f t="shared" ref="AG39:AG40" si="66">F39</f>
        <v>Anabaena variabilis</v>
      </c>
      <c r="AH39" s="2" t="str">
        <f t="shared" ref="AH39:AH40" si="67">P39</f>
        <v>EC50</v>
      </c>
      <c r="AI39" s="2" t="str">
        <f t="shared" ref="AI39:AI40" si="68">S39</f>
        <v>Chronic</v>
      </c>
      <c r="AJ39" s="2"/>
      <c r="AK39" s="2">
        <f>VLOOKUP(SUM(AA39,AD39),Tables!J$5:K$10,2,FALSE)</f>
        <v>2</v>
      </c>
      <c r="AL39" s="66" t="str">
        <f t="shared" ref="AL39:AL40" si="69">IF(AK39=MIN($AK$39:$AK$40),"YES!!!","Reject")</f>
        <v>YES!!!</v>
      </c>
      <c r="AM39" s="3" t="str">
        <f t="shared" ref="AM39:AM40" si="70">O39</f>
        <v>Fluorescence</v>
      </c>
      <c r="AN39" s="2" t="s">
        <v>118</v>
      </c>
      <c r="AO39" s="2" t="str">
        <f t="shared" ref="AO39:AO40" si="71">CONCATENATE(Q39," ",R39)</f>
        <v>12 Day</v>
      </c>
      <c r="AP39" s="2" t="s">
        <v>119</v>
      </c>
      <c r="AQ39" s="2"/>
      <c r="AR39" s="2">
        <f t="shared" ref="AR39:AR40" si="72">AE39</f>
        <v>16</v>
      </c>
      <c r="AS39" s="2">
        <f>GEOMEAN(AR39:AR40)</f>
        <v>9.7979589711327115</v>
      </c>
      <c r="AT39" s="3">
        <f>MIN(AS39)</f>
        <v>9.7979589711327115</v>
      </c>
      <c r="AU39" s="3">
        <f>MIN(AT39:AT41)</f>
        <v>9.7979589711327115</v>
      </c>
      <c r="AV39" s="67" t="s">
        <v>120</v>
      </c>
      <c r="AW39" s="2"/>
      <c r="AX39" s="2"/>
      <c r="AY39" s="2"/>
      <c r="AZ39" s="2" t="str">
        <f>I39</f>
        <v>Microalgae</v>
      </c>
      <c r="BA39" s="68" t="str">
        <f t="shared" ref="BA39:BC39" si="73">F39</f>
        <v>Anabaena variabilis</v>
      </c>
      <c r="BB39" s="2" t="str">
        <f t="shared" si="73"/>
        <v>Cyanobacteria</v>
      </c>
      <c r="BC39" s="2" t="str">
        <f t="shared" si="73"/>
        <v>Cyanophyceae</v>
      </c>
      <c r="BD39" s="2" t="str">
        <f>J39</f>
        <v>Phototroph</v>
      </c>
      <c r="BE39" s="2">
        <f>AK39</f>
        <v>2</v>
      </c>
      <c r="BF39" s="2">
        <f>AU39</f>
        <v>9.7979589711327115</v>
      </c>
      <c r="BG39" s="67" t="s">
        <v>120</v>
      </c>
      <c r="BH39" s="67" t="s">
        <v>120</v>
      </c>
      <c r="BI39" s="2"/>
      <c r="BJ39" s="2"/>
      <c r="BK39" s="2"/>
      <c r="BL39" s="112" t="s">
        <v>110</v>
      </c>
      <c r="BM39" s="69" t="s">
        <v>221</v>
      </c>
      <c r="BN39" s="112" t="s">
        <v>108</v>
      </c>
      <c r="BO39" s="112" t="s">
        <v>137</v>
      </c>
      <c r="BP39" s="112" t="s">
        <v>111</v>
      </c>
      <c r="BQ39" s="112">
        <v>2</v>
      </c>
      <c r="BR39" s="112">
        <v>7.2</v>
      </c>
      <c r="BS39" s="111" t="s">
        <v>120</v>
      </c>
      <c r="BT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ht="14.25" customHeight="1" thickTop="1" thickBot="1" x14ac:dyDescent="0.3">
      <c r="A40" s="2">
        <v>627</v>
      </c>
      <c r="B40" s="2">
        <v>175</v>
      </c>
      <c r="C40" s="3"/>
      <c r="D40" s="92" t="s">
        <v>226</v>
      </c>
      <c r="E40" s="2" t="s">
        <v>121</v>
      </c>
      <c r="F40" s="63" t="s">
        <v>214</v>
      </c>
      <c r="G40" s="2" t="s">
        <v>215</v>
      </c>
      <c r="H40" s="2" t="s">
        <v>216</v>
      </c>
      <c r="I40" s="2" t="s">
        <v>110</v>
      </c>
      <c r="J40" s="2" t="s">
        <v>111</v>
      </c>
      <c r="K40" s="2" t="s">
        <v>112</v>
      </c>
      <c r="L40" s="2"/>
      <c r="M40" s="64" t="s">
        <v>224</v>
      </c>
      <c r="N40" s="64" t="s">
        <v>155</v>
      </c>
      <c r="O40" s="65" t="s">
        <v>156</v>
      </c>
      <c r="P40" s="2" t="s">
        <v>38</v>
      </c>
      <c r="Q40" s="2">
        <v>12</v>
      </c>
      <c r="R40" s="2" t="s">
        <v>157</v>
      </c>
      <c r="S40" s="2" t="s">
        <v>47</v>
      </c>
      <c r="T40" s="2"/>
      <c r="U40" s="2">
        <v>0.03</v>
      </c>
      <c r="V40" s="2" t="s">
        <v>23</v>
      </c>
      <c r="W40" s="2">
        <f>VLOOKUP(V40,Tables!$M$4:$N$7,2,FALSE)</f>
        <v>1000</v>
      </c>
      <c r="X40" s="2">
        <f t="shared" si="61"/>
        <v>30</v>
      </c>
      <c r="Y40" s="2"/>
      <c r="Z40" s="2" t="str">
        <f t="shared" si="62"/>
        <v>EC50</v>
      </c>
      <c r="AA40" s="2">
        <f>VLOOKUP(Z40,Tables!C$5:D$21,2,FALSE)</f>
        <v>5</v>
      </c>
      <c r="AB40" s="2">
        <f t="shared" si="63"/>
        <v>6</v>
      </c>
      <c r="AC40" s="2" t="str">
        <f t="shared" si="64"/>
        <v>Chronic</v>
      </c>
      <c r="AD40" s="2">
        <f>VLOOKUP(AC40,Tables!C$24:D$25,2,FALSE)</f>
        <v>1</v>
      </c>
      <c r="AE40" s="2">
        <f t="shared" si="65"/>
        <v>6</v>
      </c>
      <c r="AF40" s="7"/>
      <c r="AG40" s="8" t="str">
        <f t="shared" si="66"/>
        <v>Anabaena variabilis</v>
      </c>
      <c r="AH40" s="2" t="str">
        <f t="shared" si="67"/>
        <v>EC50</v>
      </c>
      <c r="AI40" s="2" t="str">
        <f t="shared" si="68"/>
        <v>Chronic</v>
      </c>
      <c r="AJ40" s="2"/>
      <c r="AK40" s="2">
        <f>VLOOKUP(SUM(AA40,AD40),Tables!J$5:K$10,2,FALSE)</f>
        <v>2</v>
      </c>
      <c r="AL40" s="66" t="str">
        <f t="shared" si="69"/>
        <v>YES!!!</v>
      </c>
      <c r="AM40" s="3" t="str">
        <f t="shared" si="70"/>
        <v>Fluorescence</v>
      </c>
      <c r="AN40" s="2" t="s">
        <v>118</v>
      </c>
      <c r="AO40" s="2" t="str">
        <f t="shared" si="71"/>
        <v>12 Day</v>
      </c>
      <c r="AP40" s="2" t="s">
        <v>119</v>
      </c>
      <c r="AQ40" s="2"/>
      <c r="AR40" s="2">
        <f t="shared" si="72"/>
        <v>6</v>
      </c>
      <c r="AS40" s="2"/>
      <c r="AT40" s="3"/>
      <c r="AU40" s="3"/>
      <c r="AV40" s="67" t="s">
        <v>120</v>
      </c>
      <c r="AW40" s="2"/>
      <c r="AX40" s="2"/>
      <c r="AY40" s="2"/>
      <c r="AZ40" s="2"/>
      <c r="BA40" s="68"/>
      <c r="BB40" s="2"/>
      <c r="BC40" s="2"/>
      <c r="BD40" s="2"/>
      <c r="BE40" s="2"/>
      <c r="BF40" s="2"/>
      <c r="BG40" s="89"/>
      <c r="BH40" s="2"/>
      <c r="BI40" s="2"/>
      <c r="BJ40" s="2"/>
      <c r="BK40" s="2"/>
      <c r="BL40" s="112" t="s">
        <v>110</v>
      </c>
      <c r="BM40" s="124" t="s">
        <v>645</v>
      </c>
      <c r="BN40" s="112" t="s">
        <v>180</v>
      </c>
      <c r="BO40" s="112" t="s">
        <v>198</v>
      </c>
      <c r="BP40" s="112" t="s">
        <v>111</v>
      </c>
      <c r="BQ40" s="112">
        <v>2</v>
      </c>
      <c r="BR40" s="112">
        <v>0.47000000000000003</v>
      </c>
      <c r="BS40" s="111" t="s">
        <v>120</v>
      </c>
      <c r="BT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ht="14.25" customHeight="1" thickTop="1" thickBot="1" x14ac:dyDescent="0.3">
      <c r="A41" s="7"/>
      <c r="B41" s="7"/>
      <c r="C41" s="7"/>
      <c r="D41" s="71"/>
      <c r="E41" s="7"/>
      <c r="F41" s="72"/>
      <c r="G41" s="7"/>
      <c r="H41" s="7"/>
      <c r="I41" s="7"/>
      <c r="J41" s="7"/>
      <c r="K41" s="7"/>
      <c r="L41" s="7"/>
      <c r="M41" s="73"/>
      <c r="N41" s="73"/>
      <c r="O41" s="7"/>
      <c r="P41" s="7"/>
      <c r="Q41" s="7"/>
      <c r="R41" s="7"/>
      <c r="S41" s="7"/>
      <c r="T41" s="74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5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3"/>
      <c r="AW41" s="76"/>
      <c r="AX41" s="76"/>
      <c r="AY41" s="76"/>
      <c r="AZ41" s="77"/>
      <c r="BA41" s="78"/>
      <c r="BB41" s="7"/>
      <c r="BC41" s="7"/>
      <c r="BD41" s="7"/>
      <c r="BE41" s="7"/>
      <c r="BF41" s="7"/>
      <c r="BG41" s="7"/>
      <c r="BH41" s="7"/>
      <c r="BI41" s="76"/>
      <c r="BJ41" s="76"/>
      <c r="BK41" s="2"/>
      <c r="BL41" s="112" t="s">
        <v>110</v>
      </c>
      <c r="BM41" s="69" t="s">
        <v>222</v>
      </c>
      <c r="BN41" s="112" t="s">
        <v>108</v>
      </c>
      <c r="BO41" s="112" t="s">
        <v>137</v>
      </c>
      <c r="BP41" s="112" t="s">
        <v>111</v>
      </c>
      <c r="BQ41" s="112">
        <v>2</v>
      </c>
      <c r="BR41" s="112">
        <v>7.8</v>
      </c>
      <c r="BS41" s="111" t="s">
        <v>120</v>
      </c>
      <c r="BT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ht="14.25" customHeight="1" thickTop="1" thickBot="1" x14ac:dyDescent="0.3">
      <c r="A42" s="2" t="s">
        <v>229</v>
      </c>
      <c r="B42" s="2" t="s">
        <v>230</v>
      </c>
      <c r="C42" s="2"/>
      <c r="D42" s="2"/>
      <c r="E42" s="2" t="s">
        <v>106</v>
      </c>
      <c r="F42" s="63" t="s">
        <v>231</v>
      </c>
      <c r="G42" s="2" t="s">
        <v>202</v>
      </c>
      <c r="H42" s="2" t="s">
        <v>232</v>
      </c>
      <c r="I42" s="2" t="s">
        <v>204</v>
      </c>
      <c r="J42" s="2" t="s">
        <v>153</v>
      </c>
      <c r="K42" s="2" t="s">
        <v>233</v>
      </c>
      <c r="L42" s="2"/>
      <c r="M42" s="64" t="s">
        <v>191</v>
      </c>
      <c r="N42" s="64" t="s">
        <v>191</v>
      </c>
      <c r="O42" s="65" t="s">
        <v>191</v>
      </c>
      <c r="P42" s="2" t="s">
        <v>40</v>
      </c>
      <c r="Q42" s="2">
        <v>24</v>
      </c>
      <c r="R42" s="2" t="s">
        <v>116</v>
      </c>
      <c r="S42" s="2" t="s">
        <v>48</v>
      </c>
      <c r="T42" s="2"/>
      <c r="U42" s="2">
        <v>12.01</v>
      </c>
      <c r="V42" s="2" t="s">
        <v>23</v>
      </c>
      <c r="W42" s="2">
        <f>VLOOKUP(V42,Tables!$M$4:$N$7,2,FALSE)</f>
        <v>1000</v>
      </c>
      <c r="X42" s="2">
        <f>U42*W42</f>
        <v>12010</v>
      </c>
      <c r="Y42" s="2"/>
      <c r="Z42" s="2" t="str">
        <f>P42</f>
        <v>LC50</v>
      </c>
      <c r="AA42" s="2">
        <f>VLOOKUP(Z42,Tables!C$5:D$21,2,FALSE)</f>
        <v>5</v>
      </c>
      <c r="AB42" s="2">
        <f>X42/AA42</f>
        <v>2402</v>
      </c>
      <c r="AC42" s="2" t="str">
        <f>S42</f>
        <v>Acute</v>
      </c>
      <c r="AD42" s="2">
        <f>VLOOKUP(AC42,Tables!C$24:D$25,2,FALSE)</f>
        <v>2</v>
      </c>
      <c r="AE42" s="2">
        <f>AB42/AD42</f>
        <v>1201</v>
      </c>
      <c r="AF42" s="7"/>
      <c r="AG42" s="8" t="str">
        <f>F42</f>
        <v>Artemia salina</v>
      </c>
      <c r="AH42" s="2" t="str">
        <f>P42</f>
        <v>LC50</v>
      </c>
      <c r="AI42" s="2" t="str">
        <f>S42</f>
        <v>Acute</v>
      </c>
      <c r="AJ42" s="2"/>
      <c r="AK42" s="2">
        <f>VLOOKUP(SUM(AA42,AD42),Tables!J$5:K$10,2,FALSE)</f>
        <v>4</v>
      </c>
      <c r="AL42" s="66" t="str">
        <f>IF(AK42=MIN($AK$42),"YES!!!","Reject")</f>
        <v>YES!!!</v>
      </c>
      <c r="AM42" s="3" t="str">
        <f>O42</f>
        <v>Mortality</v>
      </c>
      <c r="AN42" s="2" t="s">
        <v>118</v>
      </c>
      <c r="AO42" s="2" t="str">
        <f>CONCATENATE(Q42," ",R42)</f>
        <v>24 Hour</v>
      </c>
      <c r="AP42" s="2" t="s">
        <v>119</v>
      </c>
      <c r="AQ42" s="2"/>
      <c r="AR42" s="2">
        <f>AE42</f>
        <v>1201</v>
      </c>
      <c r="AS42" s="2">
        <f>GEOMEAN(AR42)</f>
        <v>1201</v>
      </c>
      <c r="AT42" s="3">
        <f>MIN(AS42)</f>
        <v>1201</v>
      </c>
      <c r="AU42" s="3">
        <f>MIN(AT42:AT43)</f>
        <v>1201</v>
      </c>
      <c r="AV42" s="67" t="s">
        <v>120</v>
      </c>
      <c r="AW42" s="2"/>
      <c r="AX42" s="2"/>
      <c r="AY42" s="2"/>
      <c r="AZ42" s="2" t="str">
        <f>I42</f>
        <v>Macroinvertebrate</v>
      </c>
      <c r="BA42" s="68" t="str">
        <f t="shared" ref="BA42:BC42" si="74">F42</f>
        <v>Artemia salina</v>
      </c>
      <c r="BB42" s="2" t="str">
        <f t="shared" si="74"/>
        <v>Arthropoda</v>
      </c>
      <c r="BC42" s="2" t="str">
        <f t="shared" si="74"/>
        <v>Branchiopoda</v>
      </c>
      <c r="BD42" s="2" t="str">
        <f>J42</f>
        <v>Heterotroph</v>
      </c>
      <c r="BE42" s="2">
        <f>AK42</f>
        <v>4</v>
      </c>
      <c r="BF42" s="2">
        <f>AU42</f>
        <v>1201</v>
      </c>
      <c r="BG42" s="67" t="s">
        <v>120</v>
      </c>
      <c r="BH42" s="67" t="s">
        <v>120</v>
      </c>
      <c r="BI42" s="2"/>
      <c r="BJ42" s="2"/>
      <c r="BK42" s="2"/>
      <c r="BL42" s="112" t="s">
        <v>110</v>
      </c>
      <c r="BM42" s="69" t="s">
        <v>225</v>
      </c>
      <c r="BN42" s="112" t="s">
        <v>180</v>
      </c>
      <c r="BO42" s="112" t="s">
        <v>198</v>
      </c>
      <c r="BP42" s="112" t="s">
        <v>111</v>
      </c>
      <c r="BQ42" s="112">
        <v>2</v>
      </c>
      <c r="BR42" s="120">
        <v>1.6723635968293498</v>
      </c>
      <c r="BS42" s="111" t="s">
        <v>120</v>
      </c>
      <c r="BT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ht="14.25" customHeight="1" thickTop="1" thickBot="1" x14ac:dyDescent="0.3">
      <c r="A43" s="7"/>
      <c r="B43" s="7"/>
      <c r="C43" s="7"/>
      <c r="D43" s="71"/>
      <c r="E43" s="7"/>
      <c r="F43" s="72"/>
      <c r="G43" s="7"/>
      <c r="H43" s="7"/>
      <c r="I43" s="7"/>
      <c r="J43" s="7"/>
      <c r="K43" s="7"/>
      <c r="L43" s="7"/>
      <c r="M43" s="73"/>
      <c r="N43" s="73"/>
      <c r="O43" s="7"/>
      <c r="P43" s="7"/>
      <c r="Q43" s="7"/>
      <c r="R43" s="7"/>
      <c r="S43" s="7"/>
      <c r="T43" s="74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5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3"/>
      <c r="AW43" s="76"/>
      <c r="AX43" s="76"/>
      <c r="AY43" s="76"/>
      <c r="AZ43" s="77"/>
      <c r="BA43" s="78"/>
      <c r="BB43" s="7"/>
      <c r="BC43" s="7"/>
      <c r="BD43" s="7"/>
      <c r="BE43" s="7"/>
      <c r="BF43" s="7"/>
      <c r="BG43" s="7"/>
      <c r="BH43" s="7"/>
      <c r="BI43" s="76"/>
      <c r="BJ43" s="76"/>
      <c r="BK43" s="2"/>
      <c r="BL43" s="112" t="s">
        <v>110</v>
      </c>
      <c r="BM43" s="124" t="s">
        <v>227</v>
      </c>
      <c r="BN43" s="112" t="s">
        <v>108</v>
      </c>
      <c r="BO43" s="112" t="s">
        <v>109</v>
      </c>
      <c r="BP43" s="112" t="s">
        <v>111</v>
      </c>
      <c r="BQ43" s="112">
        <v>2</v>
      </c>
      <c r="BR43" s="112">
        <v>18.2</v>
      </c>
      <c r="BS43" s="111" t="s">
        <v>120</v>
      </c>
      <c r="BT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ht="14.25" customHeight="1" thickTop="1" thickBot="1" x14ac:dyDescent="0.3">
      <c r="A44" s="2" t="s">
        <v>200</v>
      </c>
      <c r="B44" s="2">
        <v>200666</v>
      </c>
      <c r="C44" s="2"/>
      <c r="D44" s="2"/>
      <c r="E44" s="2" t="s">
        <v>121</v>
      </c>
      <c r="F44" s="63" t="s">
        <v>236</v>
      </c>
      <c r="G44" s="2" t="s">
        <v>202</v>
      </c>
      <c r="H44" s="2" t="s">
        <v>209</v>
      </c>
      <c r="I44" s="2" t="s">
        <v>204</v>
      </c>
      <c r="J44" s="2" t="s">
        <v>153</v>
      </c>
      <c r="K44" s="2" t="s">
        <v>112</v>
      </c>
      <c r="L44" s="2"/>
      <c r="M44" s="64" t="s">
        <v>191</v>
      </c>
      <c r="N44" s="64" t="s">
        <v>191</v>
      </c>
      <c r="O44" s="65" t="s">
        <v>191</v>
      </c>
      <c r="P44" s="2" t="s">
        <v>40</v>
      </c>
      <c r="Q44" s="2">
        <v>96</v>
      </c>
      <c r="R44" s="2" t="s">
        <v>116</v>
      </c>
      <c r="S44" s="2" t="s">
        <v>48</v>
      </c>
      <c r="T44" s="2"/>
      <c r="U44" s="2">
        <v>15500</v>
      </c>
      <c r="V44" s="2" t="s">
        <v>17</v>
      </c>
      <c r="W44" s="2">
        <f>VLOOKUP(V44,Tables!$M$4:$N$7,2,FALSE)</f>
        <v>1</v>
      </c>
      <c r="X44" s="2">
        <f>U44*W44</f>
        <v>15500</v>
      </c>
      <c r="Y44" s="2"/>
      <c r="Z44" s="2" t="str">
        <f>P44</f>
        <v>LC50</v>
      </c>
      <c r="AA44" s="2">
        <f>VLOOKUP(Z44,Tables!C$5:D$21,2,FALSE)</f>
        <v>5</v>
      </c>
      <c r="AB44" s="2">
        <f>X44/AA44</f>
        <v>3100</v>
      </c>
      <c r="AC44" s="2" t="str">
        <f>S44</f>
        <v>Acute</v>
      </c>
      <c r="AD44" s="2">
        <f>VLOOKUP(AC44,Tables!C$24:D$25,2,FALSE)</f>
        <v>2</v>
      </c>
      <c r="AE44" s="2">
        <f>AB44/AD44</f>
        <v>1550</v>
      </c>
      <c r="AF44" s="7"/>
      <c r="AG44" s="8" t="str">
        <f>F44</f>
        <v>Asellus brevicaudus</v>
      </c>
      <c r="AH44" s="2" t="str">
        <f>P44</f>
        <v>LC50</v>
      </c>
      <c r="AI44" s="2" t="str">
        <f>S44</f>
        <v>Acute</v>
      </c>
      <c r="AJ44" s="2"/>
      <c r="AK44" s="2">
        <f>VLOOKUP(SUM(AA44,AD44),Tables!J$5:K$10,2,FALSE)</f>
        <v>4</v>
      </c>
      <c r="AL44" s="66" t="str">
        <f>IF(AK44=MIN($AK$44),"YES!!!","Reject")</f>
        <v>YES!!!</v>
      </c>
      <c r="AM44" s="3" t="str">
        <f>O44</f>
        <v>Mortality</v>
      </c>
      <c r="AN44" s="2" t="s">
        <v>118</v>
      </c>
      <c r="AO44" s="2" t="str">
        <f>CONCATENATE(Q44," ",R44)</f>
        <v>96 Hour</v>
      </c>
      <c r="AP44" s="2" t="s">
        <v>119</v>
      </c>
      <c r="AQ44" s="2"/>
      <c r="AR44" s="2">
        <f>AE44</f>
        <v>1550</v>
      </c>
      <c r="AS44" s="2">
        <f>GEOMEAN(AR44)</f>
        <v>1550</v>
      </c>
      <c r="AT44" s="3">
        <f>MIN(AS44)</f>
        <v>1550</v>
      </c>
      <c r="AU44" s="3">
        <f>MIN(AT44:AT45)</f>
        <v>1550</v>
      </c>
      <c r="AV44" s="67" t="s">
        <v>120</v>
      </c>
      <c r="AW44" s="2"/>
      <c r="AX44" s="2"/>
      <c r="AY44" s="2"/>
      <c r="AZ44" s="2" t="str">
        <f>I44</f>
        <v>Macroinvertebrate</v>
      </c>
      <c r="BA44" s="68" t="str">
        <f t="shared" ref="BA44:BC44" si="75">F44</f>
        <v>Asellus brevicaudus</v>
      </c>
      <c r="BB44" s="2" t="str">
        <f t="shared" si="75"/>
        <v>Arthropoda</v>
      </c>
      <c r="BC44" s="2" t="str">
        <f t="shared" si="75"/>
        <v>Malacostraca</v>
      </c>
      <c r="BD44" s="2" t="str">
        <f>J44</f>
        <v>Heterotroph</v>
      </c>
      <c r="BE44" s="2">
        <f>AK44</f>
        <v>4</v>
      </c>
      <c r="BF44" s="2">
        <f>AU44</f>
        <v>1550</v>
      </c>
      <c r="BG44" s="67" t="s">
        <v>120</v>
      </c>
      <c r="BH44" s="67" t="s">
        <v>120</v>
      </c>
      <c r="BI44" s="2"/>
      <c r="BJ44" s="2"/>
      <c r="BK44" s="2"/>
      <c r="BL44" s="112" t="s">
        <v>110</v>
      </c>
      <c r="BM44" s="124" t="s">
        <v>228</v>
      </c>
      <c r="BN44" s="112" t="s">
        <v>108</v>
      </c>
      <c r="BO44" s="112" t="s">
        <v>160</v>
      </c>
      <c r="BP44" s="112" t="s">
        <v>111</v>
      </c>
      <c r="BQ44" s="112">
        <v>2</v>
      </c>
      <c r="BR44" s="112">
        <v>42</v>
      </c>
      <c r="BS44" s="111" t="s">
        <v>120</v>
      </c>
      <c r="BT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ht="14.25" customHeight="1" thickTop="1" thickBot="1" x14ac:dyDescent="0.3">
      <c r="A45" s="7"/>
      <c r="B45" s="7"/>
      <c r="C45" s="7"/>
      <c r="D45" s="71"/>
      <c r="E45" s="7"/>
      <c r="F45" s="72"/>
      <c r="G45" s="7"/>
      <c r="H45" s="7"/>
      <c r="I45" s="7"/>
      <c r="J45" s="7"/>
      <c r="K45" s="7"/>
      <c r="L45" s="7"/>
      <c r="M45" s="73"/>
      <c r="N45" s="73"/>
      <c r="O45" s="7"/>
      <c r="P45" s="7"/>
      <c r="Q45" s="7"/>
      <c r="R45" s="7"/>
      <c r="S45" s="7"/>
      <c r="T45" s="74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5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3"/>
      <c r="AW45" s="76"/>
      <c r="AX45" s="76"/>
      <c r="AY45" s="76"/>
      <c r="AZ45" s="77"/>
      <c r="BA45" s="78"/>
      <c r="BB45" s="7"/>
      <c r="BC45" s="7"/>
      <c r="BD45" s="7"/>
      <c r="BE45" s="7"/>
      <c r="BF45" s="7"/>
      <c r="BG45" s="7"/>
      <c r="BH45" s="7"/>
      <c r="BI45" s="76"/>
      <c r="BJ45" s="76"/>
      <c r="BK45" s="2"/>
      <c r="BL45" s="112" t="s">
        <v>110</v>
      </c>
      <c r="BM45" s="124" t="s">
        <v>234</v>
      </c>
      <c r="BN45" s="112" t="s">
        <v>108</v>
      </c>
      <c r="BO45" s="112" t="s">
        <v>109</v>
      </c>
      <c r="BP45" s="112" t="s">
        <v>111</v>
      </c>
      <c r="BQ45" s="112">
        <v>2</v>
      </c>
      <c r="BR45" s="112">
        <v>89.6</v>
      </c>
      <c r="BS45" s="111" t="s">
        <v>120</v>
      </c>
      <c r="BT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ht="14.25" customHeight="1" thickTop="1" thickBot="1" x14ac:dyDescent="0.3">
      <c r="A46" s="2" t="s">
        <v>188</v>
      </c>
      <c r="B46" s="2" t="s">
        <v>240</v>
      </c>
      <c r="C46" s="2"/>
      <c r="D46" s="2"/>
      <c r="E46" s="2" t="s">
        <v>106</v>
      </c>
      <c r="F46" s="63" t="s">
        <v>241</v>
      </c>
      <c r="G46" s="2" t="s">
        <v>202</v>
      </c>
      <c r="H46" s="2" t="s">
        <v>242</v>
      </c>
      <c r="I46" s="2" t="s">
        <v>243</v>
      </c>
      <c r="J46" s="2" t="s">
        <v>153</v>
      </c>
      <c r="K46" s="2" t="s">
        <v>165</v>
      </c>
      <c r="L46" s="2"/>
      <c r="M46" s="64" t="s">
        <v>191</v>
      </c>
      <c r="N46" s="64" t="s">
        <v>191</v>
      </c>
      <c r="O46" s="65" t="s">
        <v>191</v>
      </c>
      <c r="P46" s="2" t="s">
        <v>40</v>
      </c>
      <c r="Q46" s="2">
        <v>24</v>
      </c>
      <c r="R46" s="2" t="s">
        <v>116</v>
      </c>
      <c r="S46" s="2" t="s">
        <v>48</v>
      </c>
      <c r="T46" s="2"/>
      <c r="U46" s="2">
        <v>21000</v>
      </c>
      <c r="V46" s="2" t="s">
        <v>17</v>
      </c>
      <c r="W46" s="2">
        <f>VLOOKUP(V46,Tables!$M$4:$N$7,2,FALSE)</f>
        <v>1</v>
      </c>
      <c r="X46" s="2">
        <f>U46*W46</f>
        <v>21000</v>
      </c>
      <c r="Y46" s="2"/>
      <c r="Z46" s="2" t="str">
        <f>P46</f>
        <v>LC50</v>
      </c>
      <c r="AA46" s="2">
        <f>VLOOKUP(Z46,Tables!C$5:D$21,2,FALSE)</f>
        <v>5</v>
      </c>
      <c r="AB46" s="2">
        <f>X46/AA46</f>
        <v>4200</v>
      </c>
      <c r="AC46" s="2" t="str">
        <f>S46</f>
        <v>Acute</v>
      </c>
      <c r="AD46" s="2">
        <f>VLOOKUP(AC46,Tables!C$24:D$25,2,FALSE)</f>
        <v>2</v>
      </c>
      <c r="AE46" s="2">
        <f>AB46/AD46</f>
        <v>2100</v>
      </c>
      <c r="AF46" s="7"/>
      <c r="AG46" s="8" t="str">
        <f>F46</f>
        <v>Balanus amphitrite</v>
      </c>
      <c r="AH46" s="2" t="str">
        <f>P46</f>
        <v>LC50</v>
      </c>
      <c r="AI46" s="2" t="str">
        <f>S46</f>
        <v>Acute</v>
      </c>
      <c r="AJ46" s="2"/>
      <c r="AK46" s="2">
        <f>VLOOKUP(SUM(AA46,AD46),Tables!J$5:K$10,2,FALSE)</f>
        <v>4</v>
      </c>
      <c r="AL46" s="66" t="str">
        <f>IF(AK46=MIN($AK$46),"YES!!!","Reject")</f>
        <v>YES!!!</v>
      </c>
      <c r="AM46" s="3" t="str">
        <f>O46</f>
        <v>Mortality</v>
      </c>
      <c r="AN46" s="2" t="s">
        <v>118</v>
      </c>
      <c r="AO46" s="2" t="str">
        <f>CONCATENATE(Q46," ",R46)</f>
        <v>24 Hour</v>
      </c>
      <c r="AP46" s="2" t="s">
        <v>119</v>
      </c>
      <c r="AQ46" s="2"/>
      <c r="AR46" s="2">
        <f>AE46</f>
        <v>2100</v>
      </c>
      <c r="AS46" s="2">
        <f>GEOMEAN(AR46)</f>
        <v>2100</v>
      </c>
      <c r="AT46" s="3">
        <f>MIN(AS46)</f>
        <v>2100</v>
      </c>
      <c r="AU46" s="3">
        <f>MIN(AT46:AT47)</f>
        <v>2100</v>
      </c>
      <c r="AV46" s="67" t="s">
        <v>120</v>
      </c>
      <c r="AW46" s="2"/>
      <c r="AX46" s="2"/>
      <c r="AY46" s="2"/>
      <c r="AZ46" s="2" t="str">
        <f>I46</f>
        <v>Crustacean</v>
      </c>
      <c r="BA46" s="68" t="str">
        <f t="shared" ref="BA46:BC46" si="76">F46</f>
        <v>Balanus amphitrite</v>
      </c>
      <c r="BB46" s="2" t="str">
        <f t="shared" si="76"/>
        <v>Arthropoda</v>
      </c>
      <c r="BC46" s="2" t="str">
        <f t="shared" si="76"/>
        <v>Maxillopoda</v>
      </c>
      <c r="BD46" s="2" t="str">
        <f>J46</f>
        <v>Heterotroph</v>
      </c>
      <c r="BE46" s="2">
        <f>AK46</f>
        <v>4</v>
      </c>
      <c r="BF46" s="2">
        <f>AU46</f>
        <v>2100</v>
      </c>
      <c r="BG46" s="67" t="s">
        <v>120</v>
      </c>
      <c r="BH46" s="67" t="s">
        <v>120</v>
      </c>
      <c r="BI46" s="2"/>
      <c r="BJ46" s="2"/>
      <c r="BK46" s="2"/>
      <c r="BL46" s="112" t="s">
        <v>173</v>
      </c>
      <c r="BM46" s="124" t="s">
        <v>235</v>
      </c>
      <c r="BN46" s="112" t="s">
        <v>175</v>
      </c>
      <c r="BO46" s="112" t="s">
        <v>176</v>
      </c>
      <c r="BP46" s="112" t="s">
        <v>111</v>
      </c>
      <c r="BQ46" s="112">
        <v>2</v>
      </c>
      <c r="BR46" s="112">
        <v>3.1622776601683795</v>
      </c>
      <c r="BS46" s="111" t="s">
        <v>120</v>
      </c>
      <c r="BT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14.25" customHeight="1" thickTop="1" thickBot="1" x14ac:dyDescent="0.3">
      <c r="A47" s="7"/>
      <c r="B47" s="7"/>
      <c r="C47" s="7"/>
      <c r="D47" s="71"/>
      <c r="E47" s="7"/>
      <c r="F47" s="72"/>
      <c r="G47" s="7"/>
      <c r="H47" s="7"/>
      <c r="I47" s="7"/>
      <c r="J47" s="7"/>
      <c r="K47" s="7"/>
      <c r="L47" s="7"/>
      <c r="M47" s="73"/>
      <c r="N47" s="73"/>
      <c r="O47" s="7"/>
      <c r="P47" s="7"/>
      <c r="Q47" s="7"/>
      <c r="R47" s="7"/>
      <c r="S47" s="7"/>
      <c r="T47" s="7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5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3"/>
      <c r="AW47" s="76"/>
      <c r="AX47" s="76"/>
      <c r="AY47" s="76"/>
      <c r="AZ47" s="77"/>
      <c r="BA47" s="78"/>
      <c r="BB47" s="7"/>
      <c r="BC47" s="7"/>
      <c r="BD47" s="7"/>
      <c r="BE47" s="7"/>
      <c r="BF47" s="7"/>
      <c r="BG47" s="7"/>
      <c r="BH47" s="7"/>
      <c r="BI47" s="76"/>
      <c r="BJ47" s="76"/>
      <c r="BK47" s="2"/>
      <c r="BL47" s="112" t="s">
        <v>173</v>
      </c>
      <c r="BM47" s="124" t="s">
        <v>237</v>
      </c>
      <c r="BN47" s="112" t="s">
        <v>175</v>
      </c>
      <c r="BO47" s="112" t="s">
        <v>176</v>
      </c>
      <c r="BP47" s="112" t="s">
        <v>111</v>
      </c>
      <c r="BQ47" s="112">
        <v>2</v>
      </c>
      <c r="BR47" s="120">
        <v>2.1911399999999999</v>
      </c>
      <c r="BS47" s="111" t="s">
        <v>120</v>
      </c>
      <c r="BT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14.25" customHeight="1" thickTop="1" thickBot="1" x14ac:dyDescent="0.3">
      <c r="A48" s="2" t="s">
        <v>200</v>
      </c>
      <c r="B48" s="2">
        <v>215192</v>
      </c>
      <c r="C48" s="2"/>
      <c r="D48" s="2"/>
      <c r="E48" s="2" t="s">
        <v>121</v>
      </c>
      <c r="F48" s="63" t="s">
        <v>247</v>
      </c>
      <c r="G48" s="2" t="s">
        <v>248</v>
      </c>
      <c r="H48" s="2" t="s">
        <v>249</v>
      </c>
      <c r="I48" s="2" t="s">
        <v>250</v>
      </c>
      <c r="J48" s="2" t="s">
        <v>153</v>
      </c>
      <c r="K48" s="2" t="s">
        <v>112</v>
      </c>
      <c r="L48" s="2"/>
      <c r="M48" s="64" t="s">
        <v>191</v>
      </c>
      <c r="N48" s="64" t="s">
        <v>191</v>
      </c>
      <c r="O48" s="65" t="s">
        <v>191</v>
      </c>
      <c r="P48" s="2" t="s">
        <v>40</v>
      </c>
      <c r="Q48" s="2">
        <v>48</v>
      </c>
      <c r="R48" s="2" t="s">
        <v>116</v>
      </c>
      <c r="S48" s="2" t="s">
        <v>48</v>
      </c>
      <c r="T48" s="2"/>
      <c r="U48" s="2">
        <v>5800</v>
      </c>
      <c r="V48" s="2" t="s">
        <v>17</v>
      </c>
      <c r="W48" s="2">
        <f>VLOOKUP(V48,Tables!$M$4:$N$7,2,FALSE)</f>
        <v>1</v>
      </c>
      <c r="X48" s="2">
        <f>U48*W48</f>
        <v>5800</v>
      </c>
      <c r="Y48" s="2"/>
      <c r="Z48" s="2" t="str">
        <f>P48</f>
        <v>LC50</v>
      </c>
      <c r="AA48" s="2">
        <f>VLOOKUP(Z48,Tables!C$5:D$21,2,FALSE)</f>
        <v>5</v>
      </c>
      <c r="AB48" s="2">
        <f>X48/AA48</f>
        <v>1160</v>
      </c>
      <c r="AC48" s="2" t="str">
        <f>S48</f>
        <v>Acute</v>
      </c>
      <c r="AD48" s="2">
        <f>VLOOKUP(AC48,Tables!C$24:D$25,2,FALSE)</f>
        <v>2</v>
      </c>
      <c r="AE48" s="2">
        <f>AB48/AD48</f>
        <v>580</v>
      </c>
      <c r="AF48" s="7"/>
      <c r="AG48" s="8" t="str">
        <f>F48</f>
        <v>Carassius auratus</v>
      </c>
      <c r="AH48" s="2" t="str">
        <f>P48</f>
        <v>LC50</v>
      </c>
      <c r="AI48" s="2" t="str">
        <f>S48</f>
        <v>Acute</v>
      </c>
      <c r="AJ48" s="2"/>
      <c r="AK48" s="2">
        <f>VLOOKUP(SUM(AA48,AD48),Tables!J$5:K$10,2,FALSE)</f>
        <v>4</v>
      </c>
      <c r="AL48" s="66" t="str">
        <f>IF(AK48=MIN($AK$48),"YES!!!","Reject")</f>
        <v>YES!!!</v>
      </c>
      <c r="AM48" s="3" t="str">
        <f>O48</f>
        <v>Mortality</v>
      </c>
      <c r="AN48" s="2" t="s">
        <v>118</v>
      </c>
      <c r="AO48" s="2" t="str">
        <f>CONCATENATE(Q48," ",R48)</f>
        <v>48 Hour</v>
      </c>
      <c r="AP48" s="2" t="s">
        <v>119</v>
      </c>
      <c r="AQ48" s="2"/>
      <c r="AR48" s="2">
        <f>AE48</f>
        <v>580</v>
      </c>
      <c r="AS48" s="2">
        <f>GEOMEAN(AR48)</f>
        <v>580</v>
      </c>
      <c r="AT48" s="3">
        <f>MIN(AS48)</f>
        <v>580</v>
      </c>
      <c r="AU48" s="3">
        <f>MIN(AT48:AT49)</f>
        <v>580</v>
      </c>
      <c r="AV48" s="67" t="s">
        <v>120</v>
      </c>
      <c r="AW48" s="2"/>
      <c r="AX48" s="2"/>
      <c r="AY48" s="2"/>
      <c r="AZ48" s="2" t="str">
        <f>I48</f>
        <v>Fish</v>
      </c>
      <c r="BA48" s="68" t="str">
        <f t="shared" ref="BA48:BC48" si="77">F48</f>
        <v>Carassius auratus</v>
      </c>
      <c r="BB48" s="2" t="str">
        <f t="shared" si="77"/>
        <v>Chordata</v>
      </c>
      <c r="BC48" s="2" t="str">
        <f t="shared" si="77"/>
        <v>Actinopterygii</v>
      </c>
      <c r="BD48" s="2" t="str">
        <f>J48</f>
        <v>Heterotroph</v>
      </c>
      <c r="BE48" s="2">
        <f>AK48</f>
        <v>4</v>
      </c>
      <c r="BF48" s="2">
        <f>AU48</f>
        <v>580</v>
      </c>
      <c r="BG48" s="67" t="s">
        <v>120</v>
      </c>
      <c r="BH48" s="67" t="s">
        <v>120</v>
      </c>
      <c r="BI48" s="2"/>
      <c r="BJ48" s="2"/>
      <c r="BK48" s="2"/>
      <c r="BL48" s="112" t="s">
        <v>110</v>
      </c>
      <c r="BM48" s="69" t="s">
        <v>238</v>
      </c>
      <c r="BN48" s="112" t="s">
        <v>194</v>
      </c>
      <c r="BO48" s="112" t="s">
        <v>239</v>
      </c>
      <c r="BP48" s="112" t="s">
        <v>111</v>
      </c>
      <c r="BQ48" s="112">
        <v>2</v>
      </c>
      <c r="BR48" s="112">
        <v>3.6</v>
      </c>
      <c r="BS48" s="111" t="s">
        <v>120</v>
      </c>
      <c r="BT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ht="14.25" customHeight="1" thickTop="1" thickBot="1" x14ac:dyDescent="0.3">
      <c r="A49" s="7"/>
      <c r="B49" s="7"/>
      <c r="C49" s="7"/>
      <c r="D49" s="71"/>
      <c r="E49" s="7"/>
      <c r="F49" s="72"/>
      <c r="G49" s="7"/>
      <c r="H49" s="7"/>
      <c r="I49" s="7"/>
      <c r="J49" s="7"/>
      <c r="K49" s="7"/>
      <c r="L49" s="7"/>
      <c r="M49" s="73"/>
      <c r="N49" s="73"/>
      <c r="O49" s="7"/>
      <c r="P49" s="7"/>
      <c r="Q49" s="7"/>
      <c r="R49" s="7"/>
      <c r="S49" s="7"/>
      <c r="T49" s="74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5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3"/>
      <c r="AW49" s="76"/>
      <c r="AX49" s="76"/>
      <c r="AY49" s="76"/>
      <c r="AZ49" s="77"/>
      <c r="BA49" s="78"/>
      <c r="BB49" s="7"/>
      <c r="BC49" s="7"/>
      <c r="BD49" s="7"/>
      <c r="BE49" s="7"/>
      <c r="BF49" s="7"/>
      <c r="BG49" s="7"/>
      <c r="BH49" s="7"/>
      <c r="BI49" s="76"/>
      <c r="BJ49" s="76"/>
      <c r="BK49" s="2"/>
      <c r="BL49" s="112" t="s">
        <v>110</v>
      </c>
      <c r="BM49" s="69" t="s">
        <v>244</v>
      </c>
      <c r="BN49" s="112" t="s">
        <v>108</v>
      </c>
      <c r="BO49" s="112" t="s">
        <v>109</v>
      </c>
      <c r="BP49" s="112" t="s">
        <v>111</v>
      </c>
      <c r="BQ49" s="112">
        <v>2</v>
      </c>
      <c r="BR49" s="112">
        <v>18.600000000000001</v>
      </c>
      <c r="BS49" s="111" t="s">
        <v>120</v>
      </c>
      <c r="BT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ht="14.25" customHeight="1" thickTop="1" thickBot="1" x14ac:dyDescent="0.3">
      <c r="A50" s="2">
        <v>710</v>
      </c>
      <c r="B50" s="2">
        <v>1509</v>
      </c>
      <c r="C50" s="2"/>
      <c r="D50" s="2"/>
      <c r="E50" s="2" t="s">
        <v>106</v>
      </c>
      <c r="F50" s="63" t="s">
        <v>217</v>
      </c>
      <c r="G50" s="2" t="s">
        <v>218</v>
      </c>
      <c r="H50" s="2" t="s">
        <v>219</v>
      </c>
      <c r="I50" s="2" t="s">
        <v>192</v>
      </c>
      <c r="J50" s="2" t="s">
        <v>111</v>
      </c>
      <c r="K50" s="2" t="s">
        <v>112</v>
      </c>
      <c r="L50" s="2"/>
      <c r="M50" s="64" t="s">
        <v>224</v>
      </c>
      <c r="N50" s="64" t="s">
        <v>254</v>
      </c>
      <c r="O50" s="65" t="s">
        <v>254</v>
      </c>
      <c r="P50" s="2" t="s">
        <v>38</v>
      </c>
      <c r="Q50" s="2">
        <v>7</v>
      </c>
      <c r="R50" s="2" t="s">
        <v>157</v>
      </c>
      <c r="S50" s="2" t="s">
        <v>47</v>
      </c>
      <c r="T50" s="2"/>
      <c r="U50" s="2">
        <v>3.4</v>
      </c>
      <c r="V50" s="2" t="s">
        <v>17</v>
      </c>
      <c r="W50" s="2">
        <f>VLOOKUP(V50,Tables!$M$4:$N$7,2,FALSE)</f>
        <v>1</v>
      </c>
      <c r="X50" s="2">
        <f>U50*W50</f>
        <v>3.4</v>
      </c>
      <c r="Y50" s="2"/>
      <c r="Z50" s="2" t="str">
        <f>P50</f>
        <v>EC50</v>
      </c>
      <c r="AA50" s="2">
        <f>VLOOKUP(Z50,Tables!C$5:D$21,2,FALSE)</f>
        <v>5</v>
      </c>
      <c r="AB50" s="2">
        <f>X50/AA50</f>
        <v>0.67999999999999994</v>
      </c>
      <c r="AC50" s="2" t="str">
        <f>S50</f>
        <v>Chronic</v>
      </c>
      <c r="AD50" s="2">
        <f>VLOOKUP(AC50,Tables!C$24:D$25,2,FALSE)</f>
        <v>1</v>
      </c>
      <c r="AE50" s="2">
        <f>AB50/AD50</f>
        <v>0.67999999999999994</v>
      </c>
      <c r="AF50" s="7"/>
      <c r="AG50" s="8" t="str">
        <f>F50</f>
        <v>Ceramium tenuicorne</v>
      </c>
      <c r="AH50" s="2" t="str">
        <f>P50</f>
        <v>EC50</v>
      </c>
      <c r="AI50" s="2" t="str">
        <f>S50</f>
        <v>Chronic</v>
      </c>
      <c r="AJ50" s="2"/>
      <c r="AK50" s="2">
        <f>VLOOKUP(SUM(AA50,AD50),Tables!J$5:K$10,2,FALSE)</f>
        <v>2</v>
      </c>
      <c r="AL50" s="66" t="str">
        <f>IF(AK50=MIN($AK$50),"YES!!!","Reject")</f>
        <v>YES!!!</v>
      </c>
      <c r="AM50" s="3" t="str">
        <f>O50</f>
        <v>Growth</v>
      </c>
      <c r="AN50" s="2" t="s">
        <v>118</v>
      </c>
      <c r="AO50" s="2" t="str">
        <f>CONCATENATE(Q50," ",R50)</f>
        <v>7 Day</v>
      </c>
      <c r="AP50" s="2" t="s">
        <v>119</v>
      </c>
      <c r="AQ50" s="2"/>
      <c r="AR50" s="2">
        <f>AE50</f>
        <v>0.67999999999999994</v>
      </c>
      <c r="AS50" s="2">
        <f>GEOMEAN(AR50)</f>
        <v>0.67999999999999994</v>
      </c>
      <c r="AT50" s="3">
        <f>MIN(AS50)</f>
        <v>0.67999999999999994</v>
      </c>
      <c r="AU50" s="3">
        <f>MIN(AT50:AT51)</f>
        <v>0.67999999999999994</v>
      </c>
      <c r="AV50" s="67" t="s">
        <v>120</v>
      </c>
      <c r="AW50" s="2"/>
      <c r="AX50" s="2"/>
      <c r="AY50" s="2"/>
      <c r="AZ50" s="2" t="str">
        <f>I50</f>
        <v>Macroalgae</v>
      </c>
      <c r="BA50" s="68" t="str">
        <f t="shared" ref="BA50:BC50" si="78">F50</f>
        <v>Ceramium tenuicorne</v>
      </c>
      <c r="BB50" s="2" t="str">
        <f t="shared" si="78"/>
        <v>Rhodophyta</v>
      </c>
      <c r="BC50" s="2" t="str">
        <f t="shared" si="78"/>
        <v>Florideophyceae</v>
      </c>
      <c r="BD50" s="2" t="str">
        <f>J50</f>
        <v>Phototroph</v>
      </c>
      <c r="BE50" s="2">
        <f>AK50</f>
        <v>2</v>
      </c>
      <c r="BF50" s="2">
        <f>AU50</f>
        <v>0.67999999999999994</v>
      </c>
      <c r="BG50" s="67" t="s">
        <v>120</v>
      </c>
      <c r="BH50" s="67" t="s">
        <v>120</v>
      </c>
      <c r="BI50" s="2"/>
      <c r="BJ50" s="2"/>
      <c r="BK50" s="2"/>
      <c r="BL50" s="112" t="s">
        <v>110</v>
      </c>
      <c r="BM50" s="124" t="s">
        <v>646</v>
      </c>
      <c r="BN50" s="112" t="s">
        <v>180</v>
      </c>
      <c r="BO50" s="112" t="s">
        <v>198</v>
      </c>
      <c r="BP50" s="112" t="s">
        <v>111</v>
      </c>
      <c r="BQ50" s="112">
        <v>2</v>
      </c>
      <c r="BR50" s="112">
        <v>5.6</v>
      </c>
      <c r="BS50" s="111" t="s">
        <v>120</v>
      </c>
      <c r="BT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ht="14.25" customHeight="1" thickTop="1" thickBot="1" x14ac:dyDescent="0.3">
      <c r="A51" s="7"/>
      <c r="B51" s="7"/>
      <c r="C51" s="7"/>
      <c r="D51" s="71"/>
      <c r="E51" s="7"/>
      <c r="F51" s="72"/>
      <c r="G51" s="7"/>
      <c r="H51" s="7"/>
      <c r="I51" s="7"/>
      <c r="J51" s="7"/>
      <c r="K51" s="7"/>
      <c r="L51" s="7"/>
      <c r="M51" s="73"/>
      <c r="N51" s="73"/>
      <c r="O51" s="7"/>
      <c r="P51" s="7"/>
      <c r="Q51" s="7"/>
      <c r="R51" s="7"/>
      <c r="S51" s="7"/>
      <c r="T51" s="74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5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3"/>
      <c r="AW51" s="76"/>
      <c r="AX51" s="76"/>
      <c r="AY51" s="76"/>
      <c r="AZ51" s="77"/>
      <c r="BA51" s="78"/>
      <c r="BB51" s="7"/>
      <c r="BC51" s="7"/>
      <c r="BD51" s="7"/>
      <c r="BE51" s="7"/>
      <c r="BF51" s="7"/>
      <c r="BG51" s="7"/>
      <c r="BH51" s="7"/>
      <c r="BI51" s="76"/>
      <c r="BJ51" s="76"/>
      <c r="BK51" s="2"/>
      <c r="BL51" s="112" t="s">
        <v>110</v>
      </c>
      <c r="BM51" s="69" t="s">
        <v>245</v>
      </c>
      <c r="BN51" s="112" t="s">
        <v>108</v>
      </c>
      <c r="BO51" s="112" t="s">
        <v>246</v>
      </c>
      <c r="BP51" s="112" t="s">
        <v>111</v>
      </c>
      <c r="BQ51" s="112">
        <v>2</v>
      </c>
      <c r="BR51" s="112">
        <v>2</v>
      </c>
      <c r="BS51" s="111" t="s">
        <v>120</v>
      </c>
      <c r="BT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ht="14.25" customHeight="1" thickTop="1" thickBot="1" x14ac:dyDescent="0.3">
      <c r="A52" s="2">
        <v>647</v>
      </c>
      <c r="B52" s="2">
        <v>379</v>
      </c>
      <c r="C52" s="2"/>
      <c r="D52" s="2"/>
      <c r="E52" s="2" t="s">
        <v>121</v>
      </c>
      <c r="F52" s="63" t="s">
        <v>257</v>
      </c>
      <c r="G52" s="2" t="s">
        <v>202</v>
      </c>
      <c r="H52" s="2" t="s">
        <v>232</v>
      </c>
      <c r="I52" s="2" t="s">
        <v>258</v>
      </c>
      <c r="J52" s="2" t="s">
        <v>153</v>
      </c>
      <c r="K52" s="2" t="s">
        <v>112</v>
      </c>
      <c r="L52" s="2"/>
      <c r="M52" s="64" t="s">
        <v>191</v>
      </c>
      <c r="N52" s="64" t="s">
        <v>191</v>
      </c>
      <c r="O52" s="65" t="s">
        <v>191</v>
      </c>
      <c r="P52" s="2" t="s">
        <v>27</v>
      </c>
      <c r="Q52" s="2">
        <v>8</v>
      </c>
      <c r="R52" s="2" t="s">
        <v>157</v>
      </c>
      <c r="S52" s="2" t="s">
        <v>47</v>
      </c>
      <c r="T52" s="2"/>
      <c r="U52" s="2">
        <v>10</v>
      </c>
      <c r="V52" s="2" t="s">
        <v>17</v>
      </c>
      <c r="W52" s="2">
        <f>VLOOKUP(V52,Tables!$M$4:$N$7,2,FALSE)</f>
        <v>1</v>
      </c>
      <c r="X52" s="125">
        <f t="shared" ref="X52:X53" si="79">U52*W52</f>
        <v>10</v>
      </c>
      <c r="Y52" s="2"/>
      <c r="Z52" s="2" t="str">
        <f t="shared" ref="Z52:Z53" si="80">P52</f>
        <v>NOEC</v>
      </c>
      <c r="AA52" s="2">
        <f>VLOOKUP(Z52,Tables!C$5:D$21,2,FALSE)</f>
        <v>1</v>
      </c>
      <c r="AB52" s="2">
        <f t="shared" ref="AB52:AB53" si="81">X52/AA52</f>
        <v>10</v>
      </c>
      <c r="AC52" s="2" t="str">
        <f t="shared" ref="AC52:AC53" si="82">S52</f>
        <v>Chronic</v>
      </c>
      <c r="AD52" s="2">
        <f>VLOOKUP(AC52,Tables!C$24:D$25,2,FALSE)</f>
        <v>1</v>
      </c>
      <c r="AE52" s="2">
        <f t="shared" ref="AE52:AE53" si="83">AB52/AD52</f>
        <v>10</v>
      </c>
      <c r="AF52" s="7"/>
      <c r="AG52" s="8" t="str">
        <f t="shared" ref="AG52:AG53" si="84">F52</f>
        <v>Ceriodaphnia dubia</v>
      </c>
      <c r="AH52" s="2" t="str">
        <f t="shared" ref="AH52:AH53" si="85">P52</f>
        <v>NOEC</v>
      </c>
      <c r="AI52" s="2" t="str">
        <f t="shared" ref="AI52:AI53" si="86">S52</f>
        <v>Chronic</v>
      </c>
      <c r="AJ52" s="2"/>
      <c r="AK52" s="2">
        <f>VLOOKUP(SUM(AA52,AD52),Tables!J$5:K$10,2,FALSE)</f>
        <v>1</v>
      </c>
      <c r="AL52" s="66" t="str">
        <f t="shared" ref="AL52:AL53" si="87">IF(AK52=MIN($AK$52:$AK$53),"YES!!!","Reject")</f>
        <v>YES!!!</v>
      </c>
      <c r="AM52" s="3" t="str">
        <f t="shared" ref="AM52:AM53" si="88">O52</f>
        <v>Mortality</v>
      </c>
      <c r="AN52" s="2" t="s">
        <v>118</v>
      </c>
      <c r="AO52" s="2" t="str">
        <f t="shared" ref="AO52:AO53" si="89">CONCATENATE(Q52," ",R52)</f>
        <v>8 Day</v>
      </c>
      <c r="AP52" s="2" t="s">
        <v>119</v>
      </c>
      <c r="AQ52" s="2"/>
      <c r="AR52" s="2">
        <f t="shared" ref="AR52:AR53" si="90">AE52</f>
        <v>10</v>
      </c>
      <c r="AS52" s="2">
        <f t="shared" ref="AS52:AS53" si="91">GEOMEAN(AR52)</f>
        <v>10</v>
      </c>
      <c r="AT52" s="3">
        <f t="shared" ref="AT52:AT53" si="92">MIN(AS52)</f>
        <v>10</v>
      </c>
      <c r="AU52" s="3">
        <f>MIN(AT52:AT53)</f>
        <v>10</v>
      </c>
      <c r="AV52" s="67" t="s">
        <v>120</v>
      </c>
      <c r="AW52" s="2"/>
      <c r="AX52" s="2"/>
      <c r="AY52" s="2"/>
      <c r="AZ52" s="2" t="str">
        <f>I52</f>
        <v>Microinvertebrate</v>
      </c>
      <c r="BA52" s="68" t="str">
        <f t="shared" ref="BA52:BC52" si="93">F52</f>
        <v>Ceriodaphnia dubia</v>
      </c>
      <c r="BB52" s="2" t="str">
        <f t="shared" si="93"/>
        <v>Arthropoda</v>
      </c>
      <c r="BC52" s="2" t="str">
        <f t="shared" si="93"/>
        <v>Branchiopoda</v>
      </c>
      <c r="BD52" s="2" t="str">
        <f>J52</f>
        <v>Heterotroph</v>
      </c>
      <c r="BE52" s="2">
        <f>AK52</f>
        <v>1</v>
      </c>
      <c r="BF52" s="2">
        <f>AU52</f>
        <v>10</v>
      </c>
      <c r="BG52" s="67" t="s">
        <v>120</v>
      </c>
      <c r="BH52" s="67" t="s">
        <v>120</v>
      </c>
      <c r="BI52" s="2"/>
      <c r="BJ52" s="2"/>
      <c r="BK52" s="2"/>
      <c r="BL52" s="112" t="s">
        <v>110</v>
      </c>
      <c r="BM52" s="69" t="s">
        <v>647</v>
      </c>
      <c r="BN52" s="112" t="s">
        <v>180</v>
      </c>
      <c r="BO52" s="112" t="s">
        <v>198</v>
      </c>
      <c r="BP52" s="112" t="s">
        <v>111</v>
      </c>
      <c r="BQ52" s="112">
        <v>2</v>
      </c>
      <c r="BR52" s="120">
        <v>3.4</v>
      </c>
      <c r="BS52" s="111" t="s">
        <v>120</v>
      </c>
      <c r="BT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ht="14.25" customHeight="1" thickTop="1" thickBot="1" x14ac:dyDescent="0.3">
      <c r="A53" s="2">
        <v>647</v>
      </c>
      <c r="B53" s="2">
        <v>380</v>
      </c>
      <c r="C53" s="2"/>
      <c r="D53" s="2"/>
      <c r="E53" s="2" t="s">
        <v>121</v>
      </c>
      <c r="F53" s="63" t="s">
        <v>257</v>
      </c>
      <c r="G53" s="2" t="s">
        <v>202</v>
      </c>
      <c r="H53" s="2" t="s">
        <v>232</v>
      </c>
      <c r="I53" s="2" t="s">
        <v>258</v>
      </c>
      <c r="J53" s="2" t="s">
        <v>153</v>
      </c>
      <c r="K53" s="2" t="s">
        <v>112</v>
      </c>
      <c r="L53" s="2"/>
      <c r="M53" s="64" t="s">
        <v>260</v>
      </c>
      <c r="N53" s="64" t="s">
        <v>261</v>
      </c>
      <c r="O53" s="65" t="s">
        <v>261</v>
      </c>
      <c r="P53" s="2" t="s">
        <v>27</v>
      </c>
      <c r="Q53" s="2">
        <v>8</v>
      </c>
      <c r="R53" s="2" t="s">
        <v>157</v>
      </c>
      <c r="S53" s="2" t="s">
        <v>47</v>
      </c>
      <c r="T53" s="2"/>
      <c r="U53" s="2">
        <v>10</v>
      </c>
      <c r="V53" s="2" t="s">
        <v>17</v>
      </c>
      <c r="W53" s="2">
        <f>VLOOKUP(V53,Tables!$M$4:$N$7,2,FALSE)</f>
        <v>1</v>
      </c>
      <c r="X53" s="125">
        <f t="shared" si="79"/>
        <v>10</v>
      </c>
      <c r="Y53" s="2"/>
      <c r="Z53" s="2" t="str">
        <f t="shared" si="80"/>
        <v>NOEC</v>
      </c>
      <c r="AA53" s="2">
        <f>VLOOKUP(Z53,Tables!C$5:D$21,2,FALSE)</f>
        <v>1</v>
      </c>
      <c r="AB53" s="2">
        <f t="shared" si="81"/>
        <v>10</v>
      </c>
      <c r="AC53" s="2" t="str">
        <f t="shared" si="82"/>
        <v>Chronic</v>
      </c>
      <c r="AD53" s="2">
        <f>VLOOKUP(AC53,Tables!C$24:D$25,2,FALSE)</f>
        <v>1</v>
      </c>
      <c r="AE53" s="2">
        <f t="shared" si="83"/>
        <v>10</v>
      </c>
      <c r="AF53" s="7"/>
      <c r="AG53" s="8" t="str">
        <f t="shared" si="84"/>
        <v>Ceriodaphnia dubia</v>
      </c>
      <c r="AH53" s="2" t="str">
        <f t="shared" si="85"/>
        <v>NOEC</v>
      </c>
      <c r="AI53" s="2" t="str">
        <f t="shared" si="86"/>
        <v>Chronic</v>
      </c>
      <c r="AJ53" s="2"/>
      <c r="AK53" s="2">
        <f>VLOOKUP(SUM(AA53,AD53),Tables!J$5:K$10,2,FALSE)</f>
        <v>1</v>
      </c>
      <c r="AL53" s="66" t="str">
        <f t="shared" si="87"/>
        <v>YES!!!</v>
      </c>
      <c r="AM53" s="3" t="str">
        <f t="shared" si="88"/>
        <v>Progeny</v>
      </c>
      <c r="AN53" s="2" t="s">
        <v>171</v>
      </c>
      <c r="AO53" s="2" t="str">
        <f t="shared" si="89"/>
        <v>8 Day</v>
      </c>
      <c r="AP53" s="2" t="s">
        <v>172</v>
      </c>
      <c r="AQ53" s="2"/>
      <c r="AR53" s="2">
        <f t="shared" si="90"/>
        <v>10</v>
      </c>
      <c r="AS53" s="2">
        <f t="shared" si="91"/>
        <v>10</v>
      </c>
      <c r="AT53" s="3">
        <f t="shared" si="92"/>
        <v>10</v>
      </c>
      <c r="AU53" s="2"/>
      <c r="AV53" s="67" t="s">
        <v>120</v>
      </c>
      <c r="AW53" s="2"/>
      <c r="AX53" s="2"/>
      <c r="AY53" s="2"/>
      <c r="AZ53" s="2"/>
      <c r="BA53" s="68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112" t="s">
        <v>110</v>
      </c>
      <c r="BM53" s="69" t="s">
        <v>251</v>
      </c>
      <c r="BN53" s="112" t="s">
        <v>218</v>
      </c>
      <c r="BO53" s="112" t="s">
        <v>252</v>
      </c>
      <c r="BP53" s="112" t="s">
        <v>111</v>
      </c>
      <c r="BQ53" s="112">
        <v>2</v>
      </c>
      <c r="BR53" s="120">
        <v>4.8</v>
      </c>
      <c r="BS53" s="111" t="s">
        <v>120</v>
      </c>
      <c r="BT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ht="14.25" customHeight="1" thickTop="1" thickBot="1" x14ac:dyDescent="0.3">
      <c r="A54" s="7"/>
      <c r="B54" s="7"/>
      <c r="C54" s="7"/>
      <c r="D54" s="71"/>
      <c r="E54" s="7"/>
      <c r="F54" s="72"/>
      <c r="G54" s="7"/>
      <c r="H54" s="7"/>
      <c r="I54" s="7"/>
      <c r="J54" s="7"/>
      <c r="K54" s="7"/>
      <c r="L54" s="7"/>
      <c r="M54" s="73"/>
      <c r="N54" s="73"/>
      <c r="O54" s="7"/>
      <c r="P54" s="7"/>
      <c r="Q54" s="7"/>
      <c r="R54" s="7"/>
      <c r="S54" s="7"/>
      <c r="T54" s="74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5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3"/>
      <c r="AW54" s="76"/>
      <c r="AX54" s="76"/>
      <c r="AY54" s="76"/>
      <c r="AZ54" s="77"/>
      <c r="BA54" s="78"/>
      <c r="BB54" s="7"/>
      <c r="BC54" s="7"/>
      <c r="BD54" s="7"/>
      <c r="BE54" s="7"/>
      <c r="BF54" s="7"/>
      <c r="BG54" s="7"/>
      <c r="BH54" s="7"/>
      <c r="BI54" s="76"/>
      <c r="BJ54" s="76"/>
      <c r="BK54" s="2"/>
      <c r="BL54" s="112" t="s">
        <v>110</v>
      </c>
      <c r="BM54" s="124" t="s">
        <v>253</v>
      </c>
      <c r="BN54" s="112" t="s">
        <v>180</v>
      </c>
      <c r="BO54" s="112" t="s">
        <v>198</v>
      </c>
      <c r="BP54" s="112" t="s">
        <v>111</v>
      </c>
      <c r="BQ54" s="112">
        <v>2</v>
      </c>
      <c r="BR54" s="120">
        <v>2.8600000000000003</v>
      </c>
      <c r="BS54" s="111" t="s">
        <v>120</v>
      </c>
      <c r="BT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ht="14.25" customHeight="1" thickTop="1" thickBot="1" x14ac:dyDescent="0.3">
      <c r="A55" s="2">
        <v>711</v>
      </c>
      <c r="B55" s="2">
        <v>1510</v>
      </c>
      <c r="C55" s="2"/>
      <c r="D55" s="2"/>
      <c r="E55" s="2" t="s">
        <v>106</v>
      </c>
      <c r="F55" s="63" t="s">
        <v>221</v>
      </c>
      <c r="G55" s="2" t="s">
        <v>108</v>
      </c>
      <c r="H55" s="2" t="s">
        <v>137</v>
      </c>
      <c r="I55" s="2" t="s">
        <v>110</v>
      </c>
      <c r="J55" s="2" t="s">
        <v>111</v>
      </c>
      <c r="K55" s="2" t="s">
        <v>112</v>
      </c>
      <c r="L55" s="2"/>
      <c r="M55" s="64" t="s">
        <v>224</v>
      </c>
      <c r="N55" s="64" t="s">
        <v>264</v>
      </c>
      <c r="O55" s="65" t="s">
        <v>264</v>
      </c>
      <c r="P55" s="2" t="s">
        <v>38</v>
      </c>
      <c r="Q55" s="2">
        <v>3</v>
      </c>
      <c r="R55" s="2" t="s">
        <v>157</v>
      </c>
      <c r="S55" s="2" t="s">
        <v>47</v>
      </c>
      <c r="T55" s="2"/>
      <c r="U55" s="2">
        <v>36</v>
      </c>
      <c r="V55" s="2" t="s">
        <v>17</v>
      </c>
      <c r="W55" s="2">
        <f>VLOOKUP(V55,Tables!$M$4:$N$7,2,FALSE)</f>
        <v>1</v>
      </c>
      <c r="X55" s="2">
        <f>U55*W55</f>
        <v>36</v>
      </c>
      <c r="Y55" s="2"/>
      <c r="Z55" s="2" t="str">
        <f>P55</f>
        <v>EC50</v>
      </c>
      <c r="AA55" s="2">
        <f>VLOOKUP(Z55,Tables!C$5:D$21,2,FALSE)</f>
        <v>5</v>
      </c>
      <c r="AB55" s="2">
        <f>X55/AA55</f>
        <v>7.2</v>
      </c>
      <c r="AC55" s="2" t="str">
        <f>S55</f>
        <v>Chronic</v>
      </c>
      <c r="AD55" s="2">
        <f>VLOOKUP(AC55,Tables!C$24:D$25,2,FALSE)</f>
        <v>1</v>
      </c>
      <c r="AE55" s="2">
        <f>AB55/AD55</f>
        <v>7.2</v>
      </c>
      <c r="AF55" s="7"/>
      <c r="AG55" s="8" t="str">
        <f>F55</f>
        <v>Chaetoceros gracilis</v>
      </c>
      <c r="AH55" s="2" t="str">
        <f>P55</f>
        <v>EC50</v>
      </c>
      <c r="AI55" s="2" t="str">
        <f>S55</f>
        <v>Chronic</v>
      </c>
      <c r="AJ55" s="2"/>
      <c r="AK55" s="2">
        <f>VLOOKUP(SUM(AA55,AD55),Tables!J$5:K$10,2,FALSE)</f>
        <v>2</v>
      </c>
      <c r="AL55" s="66" t="str">
        <f>IF(AK55=MIN($AK$55),"YES!!!","Reject")</f>
        <v>YES!!!</v>
      </c>
      <c r="AM55" s="3" t="str">
        <f>O55</f>
        <v>Abundance</v>
      </c>
      <c r="AN55" s="2" t="s">
        <v>118</v>
      </c>
      <c r="AO55" s="2" t="str">
        <f>CONCATENATE(Q55," ",R55)</f>
        <v>3 Day</v>
      </c>
      <c r="AP55" s="2" t="s">
        <v>119</v>
      </c>
      <c r="AQ55" s="2"/>
      <c r="AR55" s="2">
        <f>AE55</f>
        <v>7.2</v>
      </c>
      <c r="AS55" s="2">
        <f>GEOMEAN(AR55)</f>
        <v>7.2</v>
      </c>
      <c r="AT55" s="3">
        <f>MIN(AS55)</f>
        <v>7.2</v>
      </c>
      <c r="AU55" s="3">
        <f>MIN(AT55:AT56)</f>
        <v>7.2</v>
      </c>
      <c r="AV55" s="67" t="s">
        <v>120</v>
      </c>
      <c r="AW55" s="2"/>
      <c r="AX55" s="2"/>
      <c r="AY55" s="2"/>
      <c r="AZ55" s="2" t="str">
        <f>I55</f>
        <v>Microalgae</v>
      </c>
      <c r="BA55" s="68" t="str">
        <f t="shared" ref="BA55:BC55" si="94">F55</f>
        <v>Chaetoceros gracilis</v>
      </c>
      <c r="BB55" s="2" t="str">
        <f t="shared" si="94"/>
        <v>Bacillariophyta</v>
      </c>
      <c r="BC55" s="2" t="str">
        <f t="shared" si="94"/>
        <v>Mediophyceae</v>
      </c>
      <c r="BD55" s="2" t="str">
        <f>J55</f>
        <v>Phototroph</v>
      </c>
      <c r="BE55" s="2">
        <f>AK55</f>
        <v>2</v>
      </c>
      <c r="BF55" s="2">
        <f>AU55</f>
        <v>7.2</v>
      </c>
      <c r="BG55" s="67" t="s">
        <v>120</v>
      </c>
      <c r="BH55" s="67" t="s">
        <v>120</v>
      </c>
      <c r="BI55" s="2"/>
      <c r="BJ55" s="2"/>
      <c r="BK55" s="2"/>
      <c r="BL55" s="112" t="s">
        <v>110</v>
      </c>
      <c r="BM55" s="69" t="s">
        <v>255</v>
      </c>
      <c r="BN55" s="112" t="s">
        <v>108</v>
      </c>
      <c r="BO55" s="112" t="s">
        <v>137</v>
      </c>
      <c r="BP55" s="112" t="s">
        <v>111</v>
      </c>
      <c r="BQ55" s="112">
        <v>2</v>
      </c>
      <c r="BR55" s="112">
        <v>1.1800000000000002</v>
      </c>
      <c r="BS55" s="111" t="s">
        <v>120</v>
      </c>
      <c r="BT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1:85" ht="14.25" customHeight="1" thickTop="1" thickBot="1" x14ac:dyDescent="0.3">
      <c r="A56" s="7"/>
      <c r="B56" s="7"/>
      <c r="C56" s="7"/>
      <c r="D56" s="71"/>
      <c r="E56" s="7"/>
      <c r="F56" s="72"/>
      <c r="G56" s="7"/>
      <c r="H56" s="7"/>
      <c r="I56" s="7"/>
      <c r="J56" s="7"/>
      <c r="K56" s="7"/>
      <c r="L56" s="7"/>
      <c r="M56" s="73"/>
      <c r="N56" s="73"/>
      <c r="O56" s="7"/>
      <c r="P56" s="7"/>
      <c r="Q56" s="7"/>
      <c r="R56" s="7"/>
      <c r="S56" s="7"/>
      <c r="T56" s="74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5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3"/>
      <c r="AW56" s="76"/>
      <c r="AX56" s="76"/>
      <c r="AY56" s="76"/>
      <c r="AZ56" s="77"/>
      <c r="BA56" s="78"/>
      <c r="BB56" s="7"/>
      <c r="BC56" s="7"/>
      <c r="BD56" s="7"/>
      <c r="BE56" s="7"/>
      <c r="BF56" s="7"/>
      <c r="BG56" s="7"/>
      <c r="BH56" s="7"/>
      <c r="BI56" s="76"/>
      <c r="BJ56" s="76"/>
      <c r="BK56" s="2"/>
      <c r="BL56" s="112" t="s">
        <v>110</v>
      </c>
      <c r="BM56" s="69" t="s">
        <v>256</v>
      </c>
      <c r="BN56" s="112" t="s">
        <v>108</v>
      </c>
      <c r="BO56" s="112" t="s">
        <v>109</v>
      </c>
      <c r="BP56" s="112" t="s">
        <v>111</v>
      </c>
      <c r="BQ56" s="112">
        <v>2</v>
      </c>
      <c r="BR56" s="112">
        <v>6.2</v>
      </c>
      <c r="BS56" s="111" t="s">
        <v>120</v>
      </c>
      <c r="BT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pans="1:85" ht="14.25" customHeight="1" thickTop="1" thickBot="1" x14ac:dyDescent="0.3">
      <c r="A57" s="2" t="s">
        <v>267</v>
      </c>
      <c r="B57" s="2" t="s">
        <v>268</v>
      </c>
      <c r="C57" s="2"/>
      <c r="D57" s="2"/>
      <c r="E57" s="2" t="s">
        <v>106</v>
      </c>
      <c r="F57" s="63" t="s">
        <v>134</v>
      </c>
      <c r="G57" s="2" t="s">
        <v>108</v>
      </c>
      <c r="H57" s="2" t="s">
        <v>109</v>
      </c>
      <c r="I57" s="2" t="s">
        <v>110</v>
      </c>
      <c r="J57" s="2" t="s">
        <v>111</v>
      </c>
      <c r="K57" s="2" t="s">
        <v>269</v>
      </c>
      <c r="L57" s="2"/>
      <c r="M57" s="64" t="s">
        <v>270</v>
      </c>
      <c r="N57" s="64" t="s">
        <v>254</v>
      </c>
      <c r="O57" s="65" t="s">
        <v>130</v>
      </c>
      <c r="P57" s="2" t="s">
        <v>21</v>
      </c>
      <c r="Q57" s="2">
        <v>72</v>
      </c>
      <c r="R57" s="2" t="s">
        <v>116</v>
      </c>
      <c r="S57" s="2" t="s">
        <v>47</v>
      </c>
      <c r="T57" s="2"/>
      <c r="U57" s="2">
        <v>1.47</v>
      </c>
      <c r="V57" s="2" t="s">
        <v>17</v>
      </c>
      <c r="W57" s="2">
        <f>VLOOKUP(V57,Tables!$M$4:$N$7,2,FALSE)</f>
        <v>1</v>
      </c>
      <c r="X57" s="2">
        <f t="shared" ref="X57:X59" si="95">U57*W57</f>
        <v>1.47</v>
      </c>
      <c r="Y57" s="2"/>
      <c r="Z57" s="2" t="str">
        <f t="shared" ref="Z57:Z59" si="96">P57</f>
        <v>NEC</v>
      </c>
      <c r="AA57" s="2">
        <f>VLOOKUP(Z57,Tables!C$5:D$21,2,FALSE)</f>
        <v>1</v>
      </c>
      <c r="AB57" s="2">
        <f t="shared" ref="AB57:AB59" si="97">X57/AA57</f>
        <v>1.47</v>
      </c>
      <c r="AC57" s="2" t="str">
        <f t="shared" ref="AC57:AC59" si="98">S57</f>
        <v>Chronic</v>
      </c>
      <c r="AD57" s="2">
        <f>VLOOKUP(AC57,Tables!C$24:D$25,2,FALSE)</f>
        <v>1</v>
      </c>
      <c r="AE57" s="2">
        <f t="shared" ref="AE57:AE59" si="99">AB57/AD57</f>
        <v>1.47</v>
      </c>
      <c r="AF57" s="7"/>
      <c r="AG57" s="8" t="str">
        <f t="shared" ref="AG57:AG59" si="100">F57</f>
        <v xml:space="preserve">Chaetoceros muelleri </v>
      </c>
      <c r="AH57" s="2" t="str">
        <f t="shared" ref="AH57:AH59" si="101">P57</f>
        <v>NEC</v>
      </c>
      <c r="AI57" s="2" t="str">
        <f t="shared" ref="AI57:AI59" si="102">S57</f>
        <v>Chronic</v>
      </c>
      <c r="AJ57" s="2"/>
      <c r="AK57" s="2">
        <f>VLOOKUP(SUM(AA57,AD57),Tables!J$5:K$10,2,FALSE)</f>
        <v>1</v>
      </c>
      <c r="AL57" s="66" t="str">
        <f t="shared" ref="AL57:AL59" si="103">IF(AK57=MIN($AK$57:$AK$59),"YES!!!","Reject")</f>
        <v>YES!!!</v>
      </c>
      <c r="AM57" s="3" t="str">
        <f t="shared" ref="AM57:AM58" si="104">O57</f>
        <v>Growth rate</v>
      </c>
      <c r="AN57" s="2" t="s">
        <v>118</v>
      </c>
      <c r="AO57" s="2" t="str">
        <f t="shared" ref="AO57:AO58" si="105">CONCATENATE(Q57," ",R57)</f>
        <v>72 Hour</v>
      </c>
      <c r="AP57" s="2" t="s">
        <v>119</v>
      </c>
      <c r="AQ57" s="2"/>
      <c r="AR57" s="2">
        <f>AE57</f>
        <v>1.47</v>
      </c>
      <c r="AS57" s="2">
        <f>GEOMEAN(AR57)</f>
        <v>1.47</v>
      </c>
      <c r="AT57" s="3">
        <f>MIN(AS57)</f>
        <v>1.47</v>
      </c>
      <c r="AU57" s="3">
        <f>MIN(AT57:AT58)</f>
        <v>1.47</v>
      </c>
      <c r="AV57" s="67" t="s">
        <v>120</v>
      </c>
      <c r="AW57" s="2"/>
      <c r="AX57" s="2"/>
      <c r="AY57" s="2"/>
      <c r="AZ57" s="2" t="str">
        <f>I57</f>
        <v>Microalgae</v>
      </c>
      <c r="BA57" s="68" t="str">
        <f t="shared" ref="BA57:BC57" si="106">F57</f>
        <v xml:space="preserve">Chaetoceros muelleri </v>
      </c>
      <c r="BB57" s="2" t="str">
        <f t="shared" si="106"/>
        <v>Bacillariophyta</v>
      </c>
      <c r="BC57" s="2" t="str">
        <f t="shared" si="106"/>
        <v>Bacillariophyceae</v>
      </c>
      <c r="BD57" s="2" t="str">
        <f>J57</f>
        <v>Phototroph</v>
      </c>
      <c r="BE57" s="2">
        <f>AK57</f>
        <v>1</v>
      </c>
      <c r="BF57" s="2">
        <f>AU57</f>
        <v>1.47</v>
      </c>
      <c r="BG57" s="67" t="s">
        <v>120</v>
      </c>
      <c r="BH57" s="67" t="s">
        <v>120</v>
      </c>
      <c r="BI57" s="76"/>
      <c r="BJ57" s="76"/>
      <c r="BK57" s="2"/>
      <c r="BL57" s="112" t="s">
        <v>110</v>
      </c>
      <c r="BM57" s="69" t="s">
        <v>259</v>
      </c>
      <c r="BN57" s="112" t="s">
        <v>108</v>
      </c>
      <c r="BO57" s="112" t="s">
        <v>137</v>
      </c>
      <c r="BP57" s="112" t="s">
        <v>111</v>
      </c>
      <c r="BQ57" s="112">
        <v>2</v>
      </c>
      <c r="BR57" s="112">
        <v>19</v>
      </c>
      <c r="BS57" s="111" t="s">
        <v>120</v>
      </c>
      <c r="BT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pans="1:85" ht="14.25" customHeight="1" thickTop="1" thickBot="1" x14ac:dyDescent="0.3">
      <c r="A58" s="2" t="s">
        <v>267</v>
      </c>
      <c r="B58" s="2" t="s">
        <v>272</v>
      </c>
      <c r="C58" s="2"/>
      <c r="D58" s="92" t="s">
        <v>273</v>
      </c>
      <c r="E58" s="2" t="s">
        <v>106</v>
      </c>
      <c r="F58" s="63" t="s">
        <v>134</v>
      </c>
      <c r="G58" s="2" t="s">
        <v>108</v>
      </c>
      <c r="H58" s="2" t="s">
        <v>109</v>
      </c>
      <c r="I58" s="2" t="s">
        <v>110</v>
      </c>
      <c r="J58" s="2" t="s">
        <v>111</v>
      </c>
      <c r="K58" s="2" t="s">
        <v>269</v>
      </c>
      <c r="L58" s="2"/>
      <c r="M58" s="64" t="s">
        <v>270</v>
      </c>
      <c r="N58" s="64" t="s">
        <v>254</v>
      </c>
      <c r="O58" s="65" t="s">
        <v>130</v>
      </c>
      <c r="P58" s="2" t="s">
        <v>14</v>
      </c>
      <c r="Q58" s="2">
        <v>72</v>
      </c>
      <c r="R58" s="2" t="s">
        <v>116</v>
      </c>
      <c r="S58" s="2" t="s">
        <v>47</v>
      </c>
      <c r="T58" s="2"/>
      <c r="U58" s="85">
        <v>1.79</v>
      </c>
      <c r="V58" s="85" t="s">
        <v>17</v>
      </c>
      <c r="W58" s="85">
        <f>VLOOKUP(V58,Tables!$M$4:$N$7,2,FALSE)</f>
        <v>1</v>
      </c>
      <c r="X58" s="85">
        <f t="shared" si="95"/>
        <v>1.79</v>
      </c>
      <c r="Y58" s="85"/>
      <c r="Z58" s="85" t="str">
        <f t="shared" si="96"/>
        <v>EC10</v>
      </c>
      <c r="AA58" s="85">
        <f>VLOOKUP(Z58,Tables!C$5:D$21,2,FALSE)</f>
        <v>1</v>
      </c>
      <c r="AB58" s="85">
        <f t="shared" si="97"/>
        <v>1.79</v>
      </c>
      <c r="AC58" s="85" t="str">
        <f t="shared" si="98"/>
        <v>Chronic</v>
      </c>
      <c r="AD58" s="85">
        <f>VLOOKUP(AC58,Tables!C$24:D$25,2,FALSE)</f>
        <v>1</v>
      </c>
      <c r="AE58" s="85">
        <f t="shared" si="99"/>
        <v>1.79</v>
      </c>
      <c r="AF58" s="7"/>
      <c r="AG58" s="93" t="str">
        <f t="shared" si="100"/>
        <v xml:space="preserve">Chaetoceros muelleri </v>
      </c>
      <c r="AH58" s="85" t="str">
        <f t="shared" si="101"/>
        <v>EC10</v>
      </c>
      <c r="AI58" s="85" t="str">
        <f t="shared" si="102"/>
        <v>Chronic</v>
      </c>
      <c r="AJ58" s="85"/>
      <c r="AK58" s="85">
        <f>VLOOKUP(SUM(AA58,AD58),Tables!J$5:K$10,2,FALSE)</f>
        <v>1</v>
      </c>
      <c r="AL58" s="94" t="str">
        <f t="shared" si="103"/>
        <v>YES!!!</v>
      </c>
      <c r="AM58" s="94" t="str">
        <f t="shared" si="104"/>
        <v>Growth rate</v>
      </c>
      <c r="AN58" s="85" t="s">
        <v>118</v>
      </c>
      <c r="AO58" s="85" t="str">
        <f t="shared" si="105"/>
        <v>72 Hour</v>
      </c>
      <c r="AP58" s="85" t="s">
        <v>119</v>
      </c>
      <c r="AQ58" s="85"/>
      <c r="AR58" s="85"/>
      <c r="AS58" s="85"/>
      <c r="AT58" s="85"/>
      <c r="AU58" s="85"/>
      <c r="AV58" s="85"/>
      <c r="AW58" s="2"/>
      <c r="AX58" s="2"/>
      <c r="AY58" s="2"/>
      <c r="AZ58" s="85"/>
      <c r="BA58" s="88"/>
      <c r="BB58" s="85"/>
      <c r="BC58" s="85"/>
      <c r="BD58" s="85"/>
      <c r="BE58" s="85"/>
      <c r="BF58" s="95"/>
      <c r="BG58" s="85"/>
      <c r="BH58" s="85"/>
      <c r="BI58" s="76"/>
      <c r="BJ58" s="76"/>
      <c r="BK58" s="2"/>
      <c r="BL58" s="112" t="s">
        <v>110</v>
      </c>
      <c r="BM58" s="69" t="s">
        <v>262</v>
      </c>
      <c r="BN58" s="112" t="s">
        <v>108</v>
      </c>
      <c r="BO58" s="112" t="s">
        <v>137</v>
      </c>
      <c r="BP58" s="112" t="s">
        <v>111</v>
      </c>
      <c r="BQ58" s="112">
        <v>2</v>
      </c>
      <c r="BR58" s="112">
        <v>0.86</v>
      </c>
      <c r="BS58" s="111" t="s">
        <v>120</v>
      </c>
      <c r="BT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pans="1:85" ht="14.25" customHeight="1" thickTop="1" thickBot="1" x14ac:dyDescent="0.3">
      <c r="A59" s="2" t="s">
        <v>267</v>
      </c>
      <c r="B59" s="2" t="s">
        <v>275</v>
      </c>
      <c r="C59" s="2"/>
      <c r="D59" s="2"/>
      <c r="E59" s="2" t="s">
        <v>106</v>
      </c>
      <c r="F59" s="63" t="s">
        <v>134</v>
      </c>
      <c r="G59" s="2" t="s">
        <v>108</v>
      </c>
      <c r="H59" s="2" t="s">
        <v>109</v>
      </c>
      <c r="I59" s="2" t="s">
        <v>110</v>
      </c>
      <c r="J59" s="2" t="s">
        <v>111</v>
      </c>
      <c r="K59" s="2" t="s">
        <v>269</v>
      </c>
      <c r="L59" s="2"/>
      <c r="M59" s="64" t="s">
        <v>270</v>
      </c>
      <c r="N59" s="64" t="s">
        <v>254</v>
      </c>
      <c r="O59" s="65" t="s">
        <v>130</v>
      </c>
      <c r="P59" s="2" t="s">
        <v>38</v>
      </c>
      <c r="Q59" s="2">
        <v>72</v>
      </c>
      <c r="R59" s="2" t="s">
        <v>116</v>
      </c>
      <c r="S59" s="2" t="s">
        <v>47</v>
      </c>
      <c r="T59" s="2"/>
      <c r="U59" s="96">
        <v>12.4</v>
      </c>
      <c r="V59" s="2" t="s">
        <v>17</v>
      </c>
      <c r="W59" s="2">
        <f>VLOOKUP(V59,Tables!$M$4:$N$7,2,FALSE)</f>
        <v>1</v>
      </c>
      <c r="X59" s="2">
        <f t="shared" si="95"/>
        <v>12.4</v>
      </c>
      <c r="Y59" s="2"/>
      <c r="Z59" s="2" t="str">
        <f t="shared" si="96"/>
        <v>EC50</v>
      </c>
      <c r="AA59" s="2">
        <f>VLOOKUP(Z59,Tables!C$5:D$21,2,FALSE)</f>
        <v>5</v>
      </c>
      <c r="AB59" s="2">
        <f t="shared" si="97"/>
        <v>2.48</v>
      </c>
      <c r="AC59" s="2" t="str">
        <f t="shared" si="98"/>
        <v>Chronic</v>
      </c>
      <c r="AD59" s="2">
        <f>VLOOKUP(AC59,Tables!C$24:D$25,2,FALSE)</f>
        <v>1</v>
      </c>
      <c r="AE59" s="2">
        <f t="shared" si="99"/>
        <v>2.48</v>
      </c>
      <c r="AF59" s="7"/>
      <c r="AG59" s="8" t="str">
        <f t="shared" si="100"/>
        <v xml:space="preserve">Chaetoceros muelleri </v>
      </c>
      <c r="AH59" s="2" t="str">
        <f t="shared" si="101"/>
        <v>EC50</v>
      </c>
      <c r="AI59" s="2" t="str">
        <f t="shared" si="102"/>
        <v>Chronic</v>
      </c>
      <c r="AJ59" s="2"/>
      <c r="AK59" s="2">
        <f>VLOOKUP(SUM(AA59,AD59),Tables!J$5:K$10,2,FALSE)</f>
        <v>2</v>
      </c>
      <c r="AL59" s="66" t="str">
        <f t="shared" si="103"/>
        <v>Reject</v>
      </c>
      <c r="AM59" s="3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76"/>
      <c r="BJ59" s="76"/>
      <c r="BK59" s="2"/>
      <c r="BL59" s="112" t="s">
        <v>173</v>
      </c>
      <c r="BM59" s="69" t="s">
        <v>263</v>
      </c>
      <c r="BN59" s="112" t="s">
        <v>175</v>
      </c>
      <c r="BO59" s="112" t="s">
        <v>176</v>
      </c>
      <c r="BP59" s="112" t="s">
        <v>111</v>
      </c>
      <c r="BQ59" s="112">
        <v>3</v>
      </c>
      <c r="BR59" s="120">
        <v>43.9</v>
      </c>
      <c r="BS59" s="111" t="s">
        <v>120</v>
      </c>
      <c r="BT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pans="1:85" ht="14.25" customHeight="1" thickTop="1" thickBot="1" x14ac:dyDescent="0.3">
      <c r="A60" s="7"/>
      <c r="B60" s="7"/>
      <c r="C60" s="7"/>
      <c r="D60" s="71"/>
      <c r="E60" s="7"/>
      <c r="F60" s="72"/>
      <c r="G60" s="7"/>
      <c r="H60" s="7"/>
      <c r="I60" s="7"/>
      <c r="J60" s="7"/>
      <c r="K60" s="7"/>
      <c r="L60" s="7"/>
      <c r="M60" s="73"/>
      <c r="N60" s="73"/>
      <c r="O60" s="7"/>
      <c r="P60" s="7"/>
      <c r="Q60" s="7"/>
      <c r="R60" s="7"/>
      <c r="S60" s="7"/>
      <c r="T60" s="74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5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3"/>
      <c r="AW60" s="76"/>
      <c r="AX60" s="76"/>
      <c r="AY60" s="76"/>
      <c r="AZ60" s="78"/>
      <c r="BA60" s="78"/>
      <c r="BB60" s="7"/>
      <c r="BC60" s="7"/>
      <c r="BD60" s="7"/>
      <c r="BE60" s="7"/>
      <c r="BF60" s="7"/>
      <c r="BG60" s="7"/>
      <c r="BH60" s="7"/>
      <c r="BI60" s="2"/>
      <c r="BJ60" s="2"/>
      <c r="BK60" s="2"/>
      <c r="BL60" s="112" t="s">
        <v>173</v>
      </c>
      <c r="BM60" s="124" t="s">
        <v>265</v>
      </c>
      <c r="BN60" s="112" t="s">
        <v>175</v>
      </c>
      <c r="BO60" s="112" t="s">
        <v>176</v>
      </c>
      <c r="BP60" s="112" t="s">
        <v>111</v>
      </c>
      <c r="BQ60" s="112">
        <v>3</v>
      </c>
      <c r="BR60" s="120">
        <v>1.395</v>
      </c>
      <c r="BS60" s="111" t="s">
        <v>120</v>
      </c>
      <c r="BT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pans="1:85" ht="14.25" customHeight="1" thickTop="1" thickBot="1" x14ac:dyDescent="0.3">
      <c r="A61" s="2" t="s">
        <v>278</v>
      </c>
      <c r="B61" s="2" t="s">
        <v>279</v>
      </c>
      <c r="C61" s="2"/>
      <c r="D61" s="2"/>
      <c r="E61" s="2" t="s">
        <v>121</v>
      </c>
      <c r="F61" s="63" t="s">
        <v>280</v>
      </c>
      <c r="G61" s="2" t="s">
        <v>202</v>
      </c>
      <c r="H61" s="2" t="s">
        <v>203</v>
      </c>
      <c r="I61" s="2" t="s">
        <v>204</v>
      </c>
      <c r="J61" s="2" t="s">
        <v>153</v>
      </c>
      <c r="K61" s="2" t="s">
        <v>281</v>
      </c>
      <c r="L61" s="2"/>
      <c r="M61" s="64" t="s">
        <v>191</v>
      </c>
      <c r="N61" s="64" t="s">
        <v>191</v>
      </c>
      <c r="O61" s="65" t="s">
        <v>191</v>
      </c>
      <c r="P61" s="2" t="s">
        <v>40</v>
      </c>
      <c r="Q61" s="2">
        <v>10</v>
      </c>
      <c r="R61" s="2" t="s">
        <v>157</v>
      </c>
      <c r="S61" s="2" t="s">
        <v>47</v>
      </c>
      <c r="T61" s="2"/>
      <c r="U61" s="2">
        <v>3.3</v>
      </c>
      <c r="V61" s="2" t="s">
        <v>17</v>
      </c>
      <c r="W61" s="2">
        <f>VLOOKUP(V61,Tables!$M$4:$N$7,2,FALSE)</f>
        <v>1</v>
      </c>
      <c r="X61" s="125">
        <f t="shared" ref="X61:X66" si="107">U61*W61</f>
        <v>3.3</v>
      </c>
      <c r="Y61" s="2"/>
      <c r="Z61" s="2" t="str">
        <f t="shared" ref="Z61:Z66" si="108">P61</f>
        <v>LC50</v>
      </c>
      <c r="AA61" s="2">
        <f>VLOOKUP(Z61,Tables!C$5:D$21,2,FALSE)</f>
        <v>5</v>
      </c>
      <c r="AB61" s="2">
        <f t="shared" ref="AB61:AB66" si="109">X61/AA61</f>
        <v>0.65999999999999992</v>
      </c>
      <c r="AC61" s="2" t="str">
        <f t="shared" ref="AC61:AC66" si="110">S61</f>
        <v>Chronic</v>
      </c>
      <c r="AD61" s="2">
        <f>VLOOKUP(AC61,Tables!C$24:D$25,2,FALSE)</f>
        <v>1</v>
      </c>
      <c r="AE61" s="2">
        <f t="shared" ref="AE61:AE66" si="111">AB61/AD61</f>
        <v>0.65999999999999992</v>
      </c>
      <c r="AF61" s="7"/>
      <c r="AG61" s="8" t="str">
        <f t="shared" ref="AG61:AG66" si="112">F61</f>
        <v>Chironomus tentans</v>
      </c>
      <c r="AH61" s="2" t="str">
        <f t="shared" ref="AH61:AH66" si="113">P61</f>
        <v>LC50</v>
      </c>
      <c r="AI61" s="2" t="str">
        <f t="shared" ref="AI61:AI66" si="114">S61</f>
        <v>Chronic</v>
      </c>
      <c r="AJ61" s="2"/>
      <c r="AK61" s="2">
        <f>VLOOKUP(SUM(AA61,AD61),Tables!J$5:K$10,2,FALSE)</f>
        <v>2</v>
      </c>
      <c r="AL61" s="66" t="str">
        <f>IF(AK61=MIN($AK$61:$AK$66),"YES!!!","Reject")</f>
        <v>Reject</v>
      </c>
      <c r="AM61" s="2"/>
      <c r="AN61" s="2"/>
      <c r="AO61" s="2"/>
      <c r="AP61" s="2"/>
      <c r="AQ61" s="2"/>
      <c r="AR61" s="2"/>
      <c r="AS61" s="2"/>
      <c r="AT61" s="2"/>
      <c r="AU61" s="2"/>
      <c r="AV61" s="67" t="s">
        <v>120</v>
      </c>
      <c r="AW61" s="2"/>
      <c r="AX61" s="2"/>
      <c r="AY61" s="2"/>
      <c r="AZ61" s="2"/>
      <c r="BA61" s="68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112" t="s">
        <v>173</v>
      </c>
      <c r="BM61" s="69" t="s">
        <v>266</v>
      </c>
      <c r="BN61" s="112" t="s">
        <v>175</v>
      </c>
      <c r="BO61" s="112" t="s">
        <v>176</v>
      </c>
      <c r="BP61" s="112" t="s">
        <v>111</v>
      </c>
      <c r="BQ61" s="112">
        <v>3</v>
      </c>
      <c r="BR61" s="112">
        <v>43.9</v>
      </c>
      <c r="BS61" s="111" t="s">
        <v>120</v>
      </c>
      <c r="BT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pans="1:85" ht="14.25" customHeight="1" thickTop="1" thickBot="1" x14ac:dyDescent="0.3">
      <c r="A62" s="2" t="s">
        <v>278</v>
      </c>
      <c r="B62" s="2" t="s">
        <v>282</v>
      </c>
      <c r="C62" s="2"/>
      <c r="D62" s="2"/>
      <c r="E62" s="2" t="s">
        <v>121</v>
      </c>
      <c r="F62" s="63" t="s">
        <v>280</v>
      </c>
      <c r="G62" s="2" t="s">
        <v>202</v>
      </c>
      <c r="H62" s="2" t="s">
        <v>203</v>
      </c>
      <c r="I62" s="2" t="s">
        <v>204</v>
      </c>
      <c r="J62" s="2" t="s">
        <v>153</v>
      </c>
      <c r="K62" s="2" t="s">
        <v>283</v>
      </c>
      <c r="L62" s="2"/>
      <c r="M62" s="64" t="s">
        <v>191</v>
      </c>
      <c r="N62" s="64" t="s">
        <v>191</v>
      </c>
      <c r="O62" s="65" t="s">
        <v>191</v>
      </c>
      <c r="P62" s="2" t="s">
        <v>34</v>
      </c>
      <c r="Q62" s="2">
        <v>10</v>
      </c>
      <c r="R62" s="2" t="s">
        <v>157</v>
      </c>
      <c r="S62" s="2" t="s">
        <v>47</v>
      </c>
      <c r="T62" s="2"/>
      <c r="U62" s="2">
        <v>3.4</v>
      </c>
      <c r="V62" s="2" t="s">
        <v>17</v>
      </c>
      <c r="W62" s="2">
        <f>VLOOKUP(V62,Tables!$M$4:$N$7,2,FALSE)</f>
        <v>1</v>
      </c>
      <c r="X62" s="2">
        <f t="shared" si="107"/>
        <v>3.4</v>
      </c>
      <c r="Y62" s="2"/>
      <c r="Z62" s="2" t="str">
        <f t="shared" si="108"/>
        <v>LOAEL</v>
      </c>
      <c r="AA62" s="2">
        <f>VLOOKUP(Z62,Tables!C$5:D$21,2,FALSE)</f>
        <v>2.5</v>
      </c>
      <c r="AB62" s="2">
        <f t="shared" si="109"/>
        <v>1.3599999999999999</v>
      </c>
      <c r="AC62" s="2" t="str">
        <f t="shared" si="110"/>
        <v>Chronic</v>
      </c>
      <c r="AD62" s="2">
        <f>VLOOKUP(AC62,Tables!C$24:D$25,2,FALSE)</f>
        <v>1</v>
      </c>
      <c r="AE62" s="2">
        <f t="shared" si="111"/>
        <v>1.3599999999999999</v>
      </c>
      <c r="AF62" s="7"/>
      <c r="AG62" s="8" t="str">
        <f t="shared" si="112"/>
        <v>Chironomus tentans</v>
      </c>
      <c r="AH62" s="2" t="str">
        <f t="shared" si="113"/>
        <v>LOAEL</v>
      </c>
      <c r="AI62" s="2" t="str">
        <f t="shared" si="114"/>
        <v>Chronic</v>
      </c>
      <c r="AJ62" s="2"/>
      <c r="AK62" s="2">
        <f>VLOOKUP(SUM(AA62,AD62),Tables!J$5:K$10,2,FALSE)</f>
        <v>2</v>
      </c>
      <c r="AL62" s="66" t="str">
        <f>IF(AK62=MIN($AK$61:$AK$66),"YES!!!","Reject")</f>
        <v>Reject</v>
      </c>
      <c r="AM62" s="2"/>
      <c r="AN62" s="2"/>
      <c r="AO62" s="2"/>
      <c r="AP62" s="2"/>
      <c r="AQ62" s="2"/>
      <c r="AR62" s="2"/>
      <c r="AS62" s="2"/>
      <c r="AT62" s="2"/>
      <c r="AU62" s="2"/>
      <c r="AV62" s="67" t="s">
        <v>120</v>
      </c>
      <c r="AW62" s="2"/>
      <c r="AX62" s="2"/>
      <c r="AY62" s="2"/>
      <c r="AZ62" s="2"/>
      <c r="BA62" s="68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112" t="s">
        <v>110</v>
      </c>
      <c r="BM62" s="69" t="s">
        <v>271</v>
      </c>
      <c r="BN62" s="112" t="s">
        <v>215</v>
      </c>
      <c r="BO62" s="112" t="s">
        <v>216</v>
      </c>
      <c r="BP62" s="112" t="s">
        <v>111</v>
      </c>
      <c r="BQ62" s="112">
        <v>4</v>
      </c>
      <c r="BR62" s="112">
        <v>0.47000000000000003</v>
      </c>
      <c r="BS62" s="111" t="s">
        <v>120</v>
      </c>
      <c r="BT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pans="1:85" ht="14.25" customHeight="1" thickTop="1" thickBot="1" x14ac:dyDescent="0.3">
      <c r="A63" s="2" t="s">
        <v>278</v>
      </c>
      <c r="B63" s="2" t="s">
        <v>284</v>
      </c>
      <c r="C63" s="2"/>
      <c r="D63" s="2"/>
      <c r="E63" s="2" t="s">
        <v>121</v>
      </c>
      <c r="F63" s="63" t="s">
        <v>280</v>
      </c>
      <c r="G63" s="2" t="s">
        <v>202</v>
      </c>
      <c r="H63" s="2" t="s">
        <v>203</v>
      </c>
      <c r="I63" s="2" t="s">
        <v>204</v>
      </c>
      <c r="J63" s="2" t="s">
        <v>153</v>
      </c>
      <c r="K63" s="2" t="s">
        <v>283</v>
      </c>
      <c r="L63" s="2"/>
      <c r="M63" s="64" t="s">
        <v>191</v>
      </c>
      <c r="N63" s="64" t="s">
        <v>191</v>
      </c>
      <c r="O63" s="65" t="s">
        <v>191</v>
      </c>
      <c r="P63" s="2" t="s">
        <v>31</v>
      </c>
      <c r="Q63" s="2">
        <v>10</v>
      </c>
      <c r="R63" s="2" t="s">
        <v>157</v>
      </c>
      <c r="S63" s="2" t="s">
        <v>47</v>
      </c>
      <c r="T63" s="2"/>
      <c r="U63" s="2">
        <v>1.9</v>
      </c>
      <c r="V63" s="2" t="s">
        <v>17</v>
      </c>
      <c r="W63" s="2">
        <f>VLOOKUP(V63,Tables!$M$4:$N$7,2,FALSE)</f>
        <v>1</v>
      </c>
      <c r="X63" s="2">
        <f t="shared" si="107"/>
        <v>1.9</v>
      </c>
      <c r="Y63" s="2"/>
      <c r="Z63" s="2" t="str">
        <f t="shared" si="108"/>
        <v>NOAEL</v>
      </c>
      <c r="AA63" s="2">
        <f>VLOOKUP(Z63,Tables!C$5:D$21,2,FALSE)</f>
        <v>1</v>
      </c>
      <c r="AB63" s="2">
        <f t="shared" si="109"/>
        <v>1.9</v>
      </c>
      <c r="AC63" s="2" t="str">
        <f t="shared" si="110"/>
        <v>Chronic</v>
      </c>
      <c r="AD63" s="2">
        <f>VLOOKUP(AC63,Tables!C$24:D$25,2,FALSE)</f>
        <v>1</v>
      </c>
      <c r="AE63" s="2">
        <f t="shared" si="111"/>
        <v>1.9</v>
      </c>
      <c r="AF63" s="7"/>
      <c r="AG63" s="8" t="str">
        <f t="shared" si="112"/>
        <v>Chironomus tentans</v>
      </c>
      <c r="AH63" s="2" t="str">
        <f t="shared" si="113"/>
        <v>NOAEL</v>
      </c>
      <c r="AI63" s="2" t="str">
        <f t="shared" si="114"/>
        <v>Chronic</v>
      </c>
      <c r="AJ63" s="2"/>
      <c r="AK63" s="2">
        <f>VLOOKUP(SUM(AA63,AD63),Tables!J$5:K$10,2,FALSE)</f>
        <v>1</v>
      </c>
      <c r="AL63" s="66" t="str">
        <f>IF(AK63=MIN($AK$61:$AK$66),"YES!!!","Reject")</f>
        <v>YES!!!</v>
      </c>
      <c r="AM63" s="2"/>
      <c r="AN63" s="2"/>
      <c r="AO63" s="2"/>
      <c r="AP63" s="2"/>
      <c r="AQ63" s="2"/>
      <c r="AR63" s="2"/>
      <c r="AS63" s="2"/>
      <c r="AT63" s="2"/>
      <c r="AU63" s="2"/>
      <c r="AV63" s="67" t="s">
        <v>120</v>
      </c>
      <c r="AW63" s="2"/>
      <c r="AX63" s="2"/>
      <c r="AY63" s="2"/>
      <c r="AZ63" s="2"/>
      <c r="BA63" s="68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112" t="s">
        <v>192</v>
      </c>
      <c r="BM63" s="69" t="s">
        <v>274</v>
      </c>
      <c r="BN63" s="112" t="s">
        <v>218</v>
      </c>
      <c r="BO63" s="112" t="s">
        <v>219</v>
      </c>
      <c r="BP63" s="112" t="s">
        <v>111</v>
      </c>
      <c r="BQ63" s="112">
        <v>4</v>
      </c>
      <c r="BR63" s="120">
        <v>0.80622577482985502</v>
      </c>
      <c r="BS63" s="111" t="s">
        <v>120</v>
      </c>
      <c r="BT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pans="1:85" ht="14.25" customHeight="1" thickTop="1" thickBot="1" x14ac:dyDescent="0.3">
      <c r="A64" s="2" t="s">
        <v>278</v>
      </c>
      <c r="B64" s="2" t="s">
        <v>285</v>
      </c>
      <c r="C64" s="2"/>
      <c r="D64" s="2"/>
      <c r="E64" s="2" t="s">
        <v>121</v>
      </c>
      <c r="F64" s="63" t="s">
        <v>280</v>
      </c>
      <c r="G64" s="2" t="s">
        <v>202</v>
      </c>
      <c r="H64" s="2" t="s">
        <v>203</v>
      </c>
      <c r="I64" s="2" t="s">
        <v>204</v>
      </c>
      <c r="J64" s="2" t="s">
        <v>153</v>
      </c>
      <c r="K64" s="2" t="s">
        <v>281</v>
      </c>
      <c r="L64" s="2"/>
      <c r="M64" s="64" t="s">
        <v>286</v>
      </c>
      <c r="N64" s="64" t="s">
        <v>254</v>
      </c>
      <c r="O64" s="65" t="s">
        <v>287</v>
      </c>
      <c r="P64" s="2" t="s">
        <v>34</v>
      </c>
      <c r="Q64" s="2">
        <v>10</v>
      </c>
      <c r="R64" s="2" t="s">
        <v>157</v>
      </c>
      <c r="S64" s="2" t="s">
        <v>47</v>
      </c>
      <c r="T64" s="2"/>
      <c r="U64" s="2">
        <v>7.1</v>
      </c>
      <c r="V64" s="2" t="s">
        <v>17</v>
      </c>
      <c r="W64" s="2">
        <f>VLOOKUP(V64,Tables!$M$4:$N$7,2,FALSE)</f>
        <v>1</v>
      </c>
      <c r="X64" s="125">
        <f t="shared" si="107"/>
        <v>7.1</v>
      </c>
      <c r="Y64" s="2"/>
      <c r="Z64" s="2" t="str">
        <f t="shared" si="108"/>
        <v>LOAEL</v>
      </c>
      <c r="AA64" s="2">
        <f>VLOOKUP(Z64,Tables!C$5:D$21,2,FALSE)</f>
        <v>2.5</v>
      </c>
      <c r="AB64" s="2">
        <f t="shared" si="109"/>
        <v>2.84</v>
      </c>
      <c r="AC64" s="2" t="str">
        <f t="shared" si="110"/>
        <v>Chronic</v>
      </c>
      <c r="AD64" s="2">
        <f>VLOOKUP(AC64,Tables!C$24:D$25,2,FALSE)</f>
        <v>1</v>
      </c>
      <c r="AE64" s="2">
        <f t="shared" si="111"/>
        <v>2.84</v>
      </c>
      <c r="AF64" s="7"/>
      <c r="AG64" s="8" t="str">
        <f t="shared" si="112"/>
        <v>Chironomus tentans</v>
      </c>
      <c r="AH64" s="2" t="str">
        <f t="shared" si="113"/>
        <v>LOAEL</v>
      </c>
      <c r="AI64" s="2" t="str">
        <f t="shared" si="114"/>
        <v>Chronic</v>
      </c>
      <c r="AJ64" s="2"/>
      <c r="AK64" s="2">
        <f>VLOOKUP(SUM(AA64,AD64),Tables!J$5:K$10,2,FALSE)</f>
        <v>2</v>
      </c>
      <c r="AL64" s="66" t="str">
        <f>IF(AK64=MIN($AK$61:$AK$66),"YES!!!","Reject")</f>
        <v>Reject</v>
      </c>
      <c r="AM64" s="2"/>
      <c r="AN64" s="2"/>
      <c r="AO64" s="2"/>
      <c r="AP64" s="2"/>
      <c r="AQ64" s="2"/>
      <c r="AR64" s="2"/>
      <c r="AS64" s="2"/>
      <c r="AT64" s="2"/>
      <c r="AU64" s="2"/>
      <c r="AV64" s="67" t="s">
        <v>120</v>
      </c>
      <c r="AW64" s="2"/>
      <c r="AX64" s="2"/>
      <c r="AY64" s="2"/>
      <c r="AZ64" s="2"/>
      <c r="BA64" s="68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112" t="s">
        <v>192</v>
      </c>
      <c r="BM64" s="69" t="s">
        <v>276</v>
      </c>
      <c r="BN64" s="112" t="s">
        <v>194</v>
      </c>
      <c r="BO64" s="112" t="s">
        <v>195</v>
      </c>
      <c r="BP64" s="112" t="s">
        <v>111</v>
      </c>
      <c r="BQ64" s="112">
        <v>4</v>
      </c>
      <c r="BR64" s="120">
        <v>540.81882363689965</v>
      </c>
      <c r="BS64" s="111" t="s">
        <v>120</v>
      </c>
      <c r="BT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pans="1:85" ht="14.25" customHeight="1" thickTop="1" thickBot="1" x14ac:dyDescent="0.3">
      <c r="A65" s="7"/>
      <c r="B65" s="7"/>
      <c r="C65" s="7"/>
      <c r="D65" s="71"/>
      <c r="E65" s="7"/>
      <c r="F65" s="72"/>
      <c r="G65" s="7"/>
      <c r="H65" s="7"/>
      <c r="I65" s="7"/>
      <c r="J65" s="7"/>
      <c r="K65" s="7"/>
      <c r="L65" s="7"/>
      <c r="M65" s="73"/>
      <c r="N65" s="73"/>
      <c r="O65" s="7"/>
      <c r="P65" s="7"/>
      <c r="Q65" s="7"/>
      <c r="R65" s="7"/>
      <c r="S65" s="7"/>
      <c r="T65" s="74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5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3"/>
      <c r="AW65" s="76"/>
      <c r="AX65" s="76"/>
      <c r="AY65" s="76"/>
      <c r="AZ65" s="77"/>
      <c r="BA65" s="78"/>
      <c r="BB65" s="7"/>
      <c r="BC65" s="7"/>
      <c r="BD65" s="7"/>
      <c r="BE65" s="7"/>
      <c r="BF65" s="7"/>
      <c r="BG65" s="7"/>
      <c r="BH65" s="7"/>
      <c r="BI65" s="76"/>
      <c r="BJ65" s="76"/>
      <c r="BK65" s="2"/>
      <c r="BL65" s="112" t="s">
        <v>110</v>
      </c>
      <c r="BM65" s="124" t="s">
        <v>277</v>
      </c>
      <c r="BN65" s="112" t="s">
        <v>180</v>
      </c>
      <c r="BO65" s="112" t="s">
        <v>198</v>
      </c>
      <c r="BP65" s="112" t="s">
        <v>111</v>
      </c>
      <c r="BQ65" s="112">
        <v>4</v>
      </c>
      <c r="BR65" s="120">
        <v>1.3286699999999998</v>
      </c>
      <c r="BS65" s="111" t="s">
        <v>120</v>
      </c>
      <c r="BT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pans="1:85" ht="14.25" customHeight="1" thickTop="1" thickBot="1" x14ac:dyDescent="0.3">
      <c r="A66" s="2" t="s">
        <v>278</v>
      </c>
      <c r="B66" s="2" t="s">
        <v>282</v>
      </c>
      <c r="C66" s="2"/>
      <c r="D66" s="2"/>
      <c r="E66" s="2" t="s">
        <v>121</v>
      </c>
      <c r="F66" s="63" t="s">
        <v>280</v>
      </c>
      <c r="G66" s="2" t="s">
        <v>202</v>
      </c>
      <c r="H66" s="2" t="s">
        <v>203</v>
      </c>
      <c r="I66" s="2" t="s">
        <v>204</v>
      </c>
      <c r="J66" s="2" t="s">
        <v>153</v>
      </c>
      <c r="K66" s="2" t="s">
        <v>281</v>
      </c>
      <c r="L66" s="2"/>
      <c r="M66" s="64" t="s">
        <v>286</v>
      </c>
      <c r="N66" s="64" t="s">
        <v>254</v>
      </c>
      <c r="O66" s="65" t="s">
        <v>287</v>
      </c>
      <c r="P66" s="2" t="s">
        <v>31</v>
      </c>
      <c r="Q66" s="2">
        <v>10</v>
      </c>
      <c r="R66" s="2" t="s">
        <v>157</v>
      </c>
      <c r="S66" s="2" t="s">
        <v>47</v>
      </c>
      <c r="T66" s="2"/>
      <c r="U66" s="2">
        <v>3.4</v>
      </c>
      <c r="V66" s="2" t="s">
        <v>17</v>
      </c>
      <c r="W66" s="2">
        <f>VLOOKUP(V66,Tables!$M$4:$N$7,2,FALSE)</f>
        <v>1</v>
      </c>
      <c r="X66" s="125">
        <f t="shared" si="107"/>
        <v>3.4</v>
      </c>
      <c r="Y66" s="2"/>
      <c r="Z66" s="2" t="str">
        <f t="shared" si="108"/>
        <v>NOAEL</v>
      </c>
      <c r="AA66" s="2">
        <f>VLOOKUP(Z66,Tables!C$5:D$21,2,FALSE)</f>
        <v>1</v>
      </c>
      <c r="AB66" s="2">
        <f t="shared" si="109"/>
        <v>3.4</v>
      </c>
      <c r="AC66" s="2" t="str">
        <f t="shared" si="110"/>
        <v>Chronic</v>
      </c>
      <c r="AD66" s="2">
        <f>VLOOKUP(AC66,Tables!C$24:D$25,2,FALSE)</f>
        <v>1</v>
      </c>
      <c r="AE66" s="2">
        <f t="shared" si="111"/>
        <v>3.4</v>
      </c>
      <c r="AF66" s="7"/>
      <c r="AG66" s="8" t="str">
        <f t="shared" si="112"/>
        <v>Chironomus tentans</v>
      </c>
      <c r="AH66" s="2" t="str">
        <f t="shared" si="113"/>
        <v>NOAEL</v>
      </c>
      <c r="AI66" s="2" t="str">
        <f t="shared" si="114"/>
        <v>Chronic</v>
      </c>
      <c r="AJ66" s="2"/>
      <c r="AK66" s="2">
        <f>VLOOKUP(SUM(AA66,AD66),Tables!J$5:K$10,2,FALSE)</f>
        <v>1</v>
      </c>
      <c r="AL66" s="66" t="str">
        <f>IF(AK66=MIN($AK$61:$AK$66),"YES!!!","Reject")</f>
        <v>YES!!!</v>
      </c>
      <c r="AM66" s="3" t="str">
        <f>O66</f>
        <v>Reduced weight</v>
      </c>
      <c r="AN66" s="2" t="s">
        <v>118</v>
      </c>
      <c r="AO66" s="2" t="str">
        <f>CONCATENATE(Q66," ",R66)</f>
        <v>10 Day</v>
      </c>
      <c r="AP66" s="2" t="s">
        <v>119</v>
      </c>
      <c r="AQ66" s="2"/>
      <c r="AR66" s="2">
        <f>AE66</f>
        <v>3.4</v>
      </c>
      <c r="AS66" s="2">
        <f>GEOMEAN(AR66)</f>
        <v>3.4</v>
      </c>
      <c r="AT66" s="3">
        <f>MIN(AS66)</f>
        <v>3.4</v>
      </c>
      <c r="AU66" s="3">
        <f>MIN(AT66:AT67)</f>
        <v>3.4</v>
      </c>
      <c r="AV66" s="67" t="s">
        <v>120</v>
      </c>
      <c r="AW66" s="2"/>
      <c r="AX66" s="2"/>
      <c r="AY66" s="2"/>
      <c r="AZ66" s="2" t="str">
        <f>I66</f>
        <v>Macroinvertebrate</v>
      </c>
      <c r="BA66" s="68" t="str">
        <f t="shared" ref="BA66:BC66" si="115">F66</f>
        <v>Chironomus tentans</v>
      </c>
      <c r="BB66" s="2" t="str">
        <f t="shared" si="115"/>
        <v>Arthropoda</v>
      </c>
      <c r="BC66" s="2" t="str">
        <f t="shared" si="115"/>
        <v>Insecta</v>
      </c>
      <c r="BD66" s="2" t="str">
        <f>J66</f>
        <v>Heterotroph</v>
      </c>
      <c r="BE66" s="2">
        <f>AK66</f>
        <v>1</v>
      </c>
      <c r="BF66" s="2">
        <f>AU66</f>
        <v>3.4</v>
      </c>
      <c r="BG66" s="67" t="s">
        <v>120</v>
      </c>
      <c r="BH66" s="67" t="s">
        <v>120</v>
      </c>
      <c r="BI66" s="70"/>
      <c r="BJ66" s="70"/>
      <c r="BK66" s="2"/>
      <c r="BL66" s="112" t="s">
        <v>204</v>
      </c>
      <c r="BM66" s="69" t="s">
        <v>208</v>
      </c>
      <c r="BN66" s="112" t="s">
        <v>202</v>
      </c>
      <c r="BO66" s="112" t="s">
        <v>209</v>
      </c>
      <c r="BP66" s="112" t="s">
        <v>153</v>
      </c>
      <c r="BQ66" s="112">
        <v>1</v>
      </c>
      <c r="BR66" s="112">
        <v>270</v>
      </c>
      <c r="BS66" s="111" t="s">
        <v>120</v>
      </c>
      <c r="BT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pans="1:85" ht="14.25" customHeight="1" thickTop="1" thickBot="1" x14ac:dyDescent="0.3">
      <c r="A67" s="7"/>
      <c r="B67" s="7"/>
      <c r="C67" s="7"/>
      <c r="D67" s="71"/>
      <c r="E67" s="7"/>
      <c r="F67" s="72"/>
      <c r="G67" s="7"/>
      <c r="H67" s="7"/>
      <c r="I67" s="7"/>
      <c r="J67" s="7"/>
      <c r="K67" s="7"/>
      <c r="L67" s="7"/>
      <c r="M67" s="73"/>
      <c r="N67" s="73"/>
      <c r="O67" s="7"/>
      <c r="P67" s="7"/>
      <c r="Q67" s="7"/>
      <c r="R67" s="7"/>
      <c r="S67" s="7"/>
      <c r="T67" s="74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5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3"/>
      <c r="AW67" s="76"/>
      <c r="AX67" s="76"/>
      <c r="AY67" s="76"/>
      <c r="AZ67" s="77"/>
      <c r="BA67" s="78"/>
      <c r="BB67" s="7"/>
      <c r="BC67" s="7"/>
      <c r="BD67" s="7"/>
      <c r="BE67" s="7"/>
      <c r="BF67" s="7"/>
      <c r="BG67" s="7"/>
      <c r="BH67" s="7"/>
      <c r="BI67" s="70"/>
      <c r="BJ67" s="70"/>
      <c r="BK67" s="2"/>
      <c r="BL67" s="112" t="s">
        <v>258</v>
      </c>
      <c r="BM67" s="124" t="s">
        <v>257</v>
      </c>
      <c r="BN67" s="112" t="s">
        <v>202</v>
      </c>
      <c r="BO67" s="112" t="s">
        <v>232</v>
      </c>
      <c r="BP67" s="112" t="s">
        <v>153</v>
      </c>
      <c r="BQ67" s="112">
        <v>1</v>
      </c>
      <c r="BR67" s="112">
        <v>10</v>
      </c>
      <c r="BS67" s="111" t="s">
        <v>120</v>
      </c>
      <c r="BT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pans="1:85" ht="14.25" customHeight="1" thickTop="1" thickBot="1" x14ac:dyDescent="0.3">
      <c r="A68" s="2">
        <v>603</v>
      </c>
      <c r="B68" s="2">
        <v>24</v>
      </c>
      <c r="C68" s="2"/>
      <c r="D68" s="79" t="s">
        <v>291</v>
      </c>
      <c r="E68" s="2" t="s">
        <v>121</v>
      </c>
      <c r="F68" s="63" t="s">
        <v>292</v>
      </c>
      <c r="G68" s="2" t="s">
        <v>180</v>
      </c>
      <c r="H68" s="2" t="s">
        <v>198</v>
      </c>
      <c r="I68" s="2" t="s">
        <v>110</v>
      </c>
      <c r="J68" s="2" t="s">
        <v>111</v>
      </c>
      <c r="K68" s="2" t="s">
        <v>112</v>
      </c>
      <c r="L68" s="2"/>
      <c r="M68" s="83" t="s">
        <v>224</v>
      </c>
      <c r="N68" s="83" t="s">
        <v>155</v>
      </c>
      <c r="O68" s="84" t="s">
        <v>156</v>
      </c>
      <c r="P68" s="85" t="s">
        <v>38</v>
      </c>
      <c r="Q68" s="85">
        <v>7</v>
      </c>
      <c r="R68" s="85" t="s">
        <v>157</v>
      </c>
      <c r="S68" s="85" t="s">
        <v>47</v>
      </c>
      <c r="T68" s="85"/>
      <c r="U68" s="85">
        <v>2.4</v>
      </c>
      <c r="V68" s="85" t="s">
        <v>293</v>
      </c>
      <c r="W68" s="85">
        <v>233.1</v>
      </c>
      <c r="X68" s="85">
        <f t="shared" ref="X68:X69" si="116">U68*W68</f>
        <v>559.43999999999994</v>
      </c>
      <c r="Y68" s="85"/>
      <c r="Z68" s="85" t="str">
        <f t="shared" ref="Z68:Z69" si="117">P68</f>
        <v>EC50</v>
      </c>
      <c r="AA68" s="85">
        <f>VLOOKUP(Z68,Tables!C$5:D$21,2,FALSE)</f>
        <v>5</v>
      </c>
      <c r="AB68" s="85">
        <f t="shared" ref="AB68:AB69" si="118">X68/AA68</f>
        <v>111.88799999999999</v>
      </c>
      <c r="AC68" s="85" t="str">
        <f t="shared" ref="AC68:AC69" si="119">S68</f>
        <v>Chronic</v>
      </c>
      <c r="AD68" s="85">
        <f>VLOOKUP(AC68,Tables!C$24:D$25,2,FALSE)</f>
        <v>1</v>
      </c>
      <c r="AE68" s="85">
        <f t="shared" ref="AE68:AE69" si="120">AB68/AD68</f>
        <v>111.88799999999999</v>
      </c>
      <c r="AF68" s="7"/>
      <c r="AG68" s="86" t="str">
        <f t="shared" ref="AG68:AG69" si="121">F68</f>
        <v>Chlamydomonas moewusii</v>
      </c>
      <c r="AH68" s="85" t="str">
        <f t="shared" ref="AH68:AH69" si="122">P68</f>
        <v>EC50</v>
      </c>
      <c r="AI68" s="85" t="str">
        <f t="shared" ref="AI68:AI69" si="123">S68</f>
        <v>Chronic</v>
      </c>
      <c r="AJ68" s="85"/>
      <c r="AK68" s="85">
        <f>VLOOKUP(SUM(AA68,AD68),Tables!J$5:K$10,2,FALSE)</f>
        <v>2</v>
      </c>
      <c r="AL68" s="87" t="str">
        <f t="shared" ref="AL68:AL69" si="124">IF(AK68=MIN($AK$68:$AK$69),"YES!!!","Reject")</f>
        <v>YES!!!</v>
      </c>
      <c r="AM68" s="87"/>
      <c r="AN68" s="85"/>
      <c r="AO68" s="85"/>
      <c r="AP68" s="85"/>
      <c r="AQ68" s="85"/>
      <c r="AR68" s="85"/>
      <c r="AS68" s="95"/>
      <c r="AT68" s="98"/>
      <c r="AU68" s="98"/>
      <c r="AV68" s="67" t="s">
        <v>120</v>
      </c>
      <c r="AW68" s="2"/>
      <c r="AX68" s="2"/>
      <c r="AY68" s="2"/>
      <c r="AZ68" s="85"/>
      <c r="BA68" s="88"/>
      <c r="BB68" s="85"/>
      <c r="BC68" s="85"/>
      <c r="BD68" s="85"/>
      <c r="BE68" s="85"/>
      <c r="BF68" s="95"/>
      <c r="BG68" s="85"/>
      <c r="BH68" s="85"/>
      <c r="BI68" s="2"/>
      <c r="BJ68" s="2"/>
      <c r="BK68" s="2"/>
      <c r="BL68" s="112" t="s">
        <v>204</v>
      </c>
      <c r="BM68" s="124" t="s">
        <v>280</v>
      </c>
      <c r="BN68" s="112" t="s">
        <v>202</v>
      </c>
      <c r="BO68" s="112" t="s">
        <v>203</v>
      </c>
      <c r="BP68" s="112" t="s">
        <v>153</v>
      </c>
      <c r="BQ68" s="112">
        <v>1</v>
      </c>
      <c r="BR68" s="112">
        <v>3.4</v>
      </c>
      <c r="BS68" s="111" t="s">
        <v>120</v>
      </c>
      <c r="BT68" s="3"/>
      <c r="BV68" s="3"/>
      <c r="BW68" s="3"/>
      <c r="BX68" s="3"/>
    </row>
    <row r="69" spans="1:85" ht="14.25" customHeight="1" thickTop="1" thickBot="1" x14ac:dyDescent="0.3">
      <c r="A69" s="2">
        <v>603</v>
      </c>
      <c r="B69" s="2">
        <v>27</v>
      </c>
      <c r="C69" s="2"/>
      <c r="D69" s="82"/>
      <c r="E69" s="2" t="s">
        <v>121</v>
      </c>
      <c r="F69" s="63" t="s">
        <v>292</v>
      </c>
      <c r="G69" s="2" t="s">
        <v>180</v>
      </c>
      <c r="H69" s="2" t="s">
        <v>198</v>
      </c>
      <c r="I69" s="2" t="s">
        <v>110</v>
      </c>
      <c r="J69" s="2" t="s">
        <v>111</v>
      </c>
      <c r="K69" s="2" t="s">
        <v>112</v>
      </c>
      <c r="L69" s="2"/>
      <c r="M69" s="83" t="s">
        <v>224</v>
      </c>
      <c r="N69" s="83" t="s">
        <v>155</v>
      </c>
      <c r="O69" s="84" t="s">
        <v>156</v>
      </c>
      <c r="P69" s="85" t="s">
        <v>33</v>
      </c>
      <c r="Q69" s="85">
        <v>7</v>
      </c>
      <c r="R69" s="85" t="s">
        <v>157</v>
      </c>
      <c r="S69" s="85" t="s">
        <v>47</v>
      </c>
      <c r="T69" s="85"/>
      <c r="U69" s="85">
        <v>1</v>
      </c>
      <c r="V69" s="85" t="s">
        <v>293</v>
      </c>
      <c r="W69" s="85">
        <v>233.1</v>
      </c>
      <c r="X69" s="85">
        <f t="shared" si="116"/>
        <v>233.1</v>
      </c>
      <c r="Y69" s="85"/>
      <c r="Z69" s="85" t="str">
        <f t="shared" si="117"/>
        <v>LOEC</v>
      </c>
      <c r="AA69" s="85">
        <f>VLOOKUP(Z69,Tables!C$5:D$21,2,FALSE)</f>
        <v>2.5</v>
      </c>
      <c r="AB69" s="85">
        <f t="shared" si="118"/>
        <v>93.24</v>
      </c>
      <c r="AC69" s="85" t="str">
        <f t="shared" si="119"/>
        <v>Chronic</v>
      </c>
      <c r="AD69" s="85">
        <f>VLOOKUP(AC69,Tables!C$24:D$25,2,FALSE)</f>
        <v>1</v>
      </c>
      <c r="AE69" s="85">
        <f t="shared" si="120"/>
        <v>93.24</v>
      </c>
      <c r="AF69" s="7"/>
      <c r="AG69" s="86" t="str">
        <f t="shared" si="121"/>
        <v>Chlamydomonas moewusii</v>
      </c>
      <c r="AH69" s="85" t="str">
        <f t="shared" si="122"/>
        <v>LOEC</v>
      </c>
      <c r="AI69" s="85" t="str">
        <f t="shared" si="123"/>
        <v>Chronic</v>
      </c>
      <c r="AJ69" s="85"/>
      <c r="AK69" s="85">
        <f>VLOOKUP(SUM(AA69,AD69),Tables!J$5:K$10,2,FALSE)</f>
        <v>2</v>
      </c>
      <c r="AL69" s="87" t="str">
        <f t="shared" si="124"/>
        <v>YES!!!</v>
      </c>
      <c r="AM69" s="87"/>
      <c r="AN69" s="85"/>
      <c r="AO69" s="85"/>
      <c r="AP69" s="85"/>
      <c r="AQ69" s="85"/>
      <c r="AR69" s="85"/>
      <c r="AS69" s="85"/>
      <c r="AT69" s="85"/>
      <c r="AU69" s="85"/>
      <c r="AV69" s="67" t="s">
        <v>120</v>
      </c>
      <c r="AW69" s="2"/>
      <c r="AX69" s="2"/>
      <c r="AY69" s="2"/>
      <c r="AZ69" s="85"/>
      <c r="BA69" s="88"/>
      <c r="BB69" s="85"/>
      <c r="BC69" s="85"/>
      <c r="BD69" s="85"/>
      <c r="BE69" s="85"/>
      <c r="BF69" s="85"/>
      <c r="BG69" s="85"/>
      <c r="BH69" s="85"/>
      <c r="BI69" s="76"/>
      <c r="BJ69" s="76"/>
      <c r="BK69" s="2"/>
      <c r="BL69" s="112" t="s">
        <v>258</v>
      </c>
      <c r="BM69" s="124" t="s">
        <v>288</v>
      </c>
      <c r="BN69" s="112" t="s">
        <v>202</v>
      </c>
      <c r="BO69" s="112" t="s">
        <v>232</v>
      </c>
      <c r="BP69" s="112" t="s">
        <v>153</v>
      </c>
      <c r="BQ69" s="112">
        <v>1</v>
      </c>
      <c r="BR69" s="112">
        <v>57</v>
      </c>
      <c r="BS69" s="111" t="s">
        <v>120</v>
      </c>
      <c r="BT69" s="3"/>
      <c r="BV69" s="3"/>
      <c r="BW69" s="3"/>
      <c r="BX69" s="3"/>
    </row>
    <row r="70" spans="1:85" ht="14.25" customHeight="1" thickTop="1" thickBot="1" x14ac:dyDescent="0.3">
      <c r="A70" s="7"/>
      <c r="B70" s="7"/>
      <c r="C70" s="7"/>
      <c r="D70" s="71"/>
      <c r="E70" s="7"/>
      <c r="F70" s="72"/>
      <c r="G70" s="7"/>
      <c r="H70" s="7"/>
      <c r="I70" s="7"/>
      <c r="J70" s="7"/>
      <c r="K70" s="7"/>
      <c r="L70" s="7"/>
      <c r="M70" s="73"/>
      <c r="N70" s="73"/>
      <c r="O70" s="7"/>
      <c r="P70" s="7"/>
      <c r="Q70" s="7"/>
      <c r="R70" s="7"/>
      <c r="S70" s="7"/>
      <c r="T70" s="74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5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3"/>
      <c r="AW70" s="76"/>
      <c r="AX70" s="76"/>
      <c r="AY70" s="76"/>
      <c r="AZ70" s="77"/>
      <c r="BA70" s="78"/>
      <c r="BB70" s="7"/>
      <c r="BC70" s="7"/>
      <c r="BD70" s="7"/>
      <c r="BE70" s="7"/>
      <c r="BF70" s="7"/>
      <c r="BG70" s="7"/>
      <c r="BH70" s="7"/>
      <c r="BI70" s="76"/>
      <c r="BJ70" s="76"/>
      <c r="BK70" s="2"/>
      <c r="BL70" s="112" t="s">
        <v>258</v>
      </c>
      <c r="BM70" s="124" t="s">
        <v>289</v>
      </c>
      <c r="BN70" s="112" t="s">
        <v>202</v>
      </c>
      <c r="BO70" s="112" t="s">
        <v>232</v>
      </c>
      <c r="BP70" s="112" t="s">
        <v>153</v>
      </c>
      <c r="BQ70" s="112">
        <v>1</v>
      </c>
      <c r="BR70" s="112">
        <v>4</v>
      </c>
      <c r="BS70" s="111" t="s">
        <v>120</v>
      </c>
      <c r="BT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</row>
    <row r="71" spans="1:85" ht="14.25" customHeight="1" thickTop="1" thickBot="1" x14ac:dyDescent="0.3">
      <c r="A71" s="2" t="s">
        <v>641</v>
      </c>
      <c r="B71" s="2" t="s">
        <v>642</v>
      </c>
      <c r="C71" s="2"/>
      <c r="D71" s="82"/>
      <c r="E71" s="2" t="s">
        <v>121</v>
      </c>
      <c r="F71" s="63" t="s">
        <v>645</v>
      </c>
      <c r="G71" s="2" t="s">
        <v>180</v>
      </c>
      <c r="H71" s="2" t="s">
        <v>198</v>
      </c>
      <c r="I71" s="2" t="s">
        <v>110</v>
      </c>
      <c r="J71" s="2" t="s">
        <v>111</v>
      </c>
      <c r="K71" s="2" t="s">
        <v>112</v>
      </c>
      <c r="L71" s="2"/>
      <c r="M71" s="64" t="s">
        <v>113</v>
      </c>
      <c r="N71" s="64" t="s">
        <v>114</v>
      </c>
      <c r="O71" s="65" t="s">
        <v>115</v>
      </c>
      <c r="P71" s="2" t="s">
        <v>38</v>
      </c>
      <c r="Q71" s="2">
        <v>72</v>
      </c>
      <c r="R71" s="2" t="s">
        <v>116</v>
      </c>
      <c r="S71" s="2" t="s">
        <v>47</v>
      </c>
      <c r="T71" s="112"/>
      <c r="U71" s="112">
        <v>19</v>
      </c>
      <c r="V71" s="2" t="s">
        <v>20</v>
      </c>
      <c r="W71" s="2">
        <f>VLOOKUP(V71,Tables!$M$4:$N$7,2,FALSE)</f>
        <v>1</v>
      </c>
      <c r="X71" s="2">
        <f>U71*W71</f>
        <v>19</v>
      </c>
      <c r="Y71" s="2"/>
      <c r="Z71" s="2" t="str">
        <f>P71</f>
        <v>EC50</v>
      </c>
      <c r="AA71" s="2">
        <f>VLOOKUP(Z71,Tables!C$5:D$21,2,FALSE)</f>
        <v>5</v>
      </c>
      <c r="AB71" s="2">
        <f>X71/AA71</f>
        <v>3.8</v>
      </c>
      <c r="AC71" s="2" t="str">
        <f>S71</f>
        <v>Chronic</v>
      </c>
      <c r="AD71" s="2">
        <f>VLOOKUP(AC71,Tables!C$24:D$25,2,FALSE)</f>
        <v>1</v>
      </c>
      <c r="AE71" s="2">
        <f>AB71/AD71</f>
        <v>3.8</v>
      </c>
      <c r="AF71" s="7"/>
      <c r="AG71" s="8" t="str">
        <f>F71</f>
        <v>Chlorella sp.</v>
      </c>
      <c r="AH71" s="2" t="str">
        <f>P71</f>
        <v>EC50</v>
      </c>
      <c r="AI71" s="2" t="str">
        <f>S71</f>
        <v>Chronic</v>
      </c>
      <c r="AJ71" s="2"/>
      <c r="AK71" s="2">
        <f>VLOOKUP(SUM(AA71,AD71),Tables!J$5:K$10,2,FALSE)</f>
        <v>2</v>
      </c>
      <c r="AL71" s="66" t="str">
        <f>IF(AK71=MIN($AK$71),"YES!!!","Reject")</f>
        <v>YES!!!</v>
      </c>
      <c r="AM71" s="3" t="str">
        <f>O71</f>
        <v>Biomass Yield, Growth Rate, AUC</v>
      </c>
      <c r="AN71" s="2" t="s">
        <v>118</v>
      </c>
      <c r="AO71" s="2" t="str">
        <f>CONCATENATE(Q71," ",R71)</f>
        <v>72 Hour</v>
      </c>
      <c r="AP71" s="2" t="s">
        <v>119</v>
      </c>
      <c r="AQ71" s="2"/>
      <c r="AR71" s="2">
        <f>AE71</f>
        <v>3.8</v>
      </c>
      <c r="AS71" s="2">
        <f>GEOMEAN(AR71)</f>
        <v>3.8</v>
      </c>
      <c r="AT71" s="3">
        <f>MIN(AS71)</f>
        <v>3.8</v>
      </c>
      <c r="AU71" s="3">
        <f>MIN(AT71:AT76)</f>
        <v>0.47000000000000003</v>
      </c>
      <c r="AV71" s="67" t="s">
        <v>120</v>
      </c>
      <c r="AW71" s="2"/>
      <c r="AX71" s="2"/>
      <c r="AY71" s="2"/>
      <c r="AZ71" s="2" t="str">
        <f>I71</f>
        <v>Microalgae</v>
      </c>
      <c r="BA71" s="68" t="str">
        <f t="shared" ref="BA71" si="125">F71</f>
        <v>Chlorella sp.</v>
      </c>
      <c r="BB71" s="2" t="str">
        <f t="shared" ref="BB71" si="126">G71</f>
        <v>Chlorophyta</v>
      </c>
      <c r="BC71" s="2" t="str">
        <f t="shared" ref="BC71" si="127">H71</f>
        <v>Chlorophyceae</v>
      </c>
      <c r="BD71" s="2" t="str">
        <f>J71</f>
        <v>Phototroph</v>
      </c>
      <c r="BE71" s="2">
        <f>AK71</f>
        <v>2</v>
      </c>
      <c r="BF71" s="2">
        <f>AU71</f>
        <v>0.47000000000000003</v>
      </c>
      <c r="BG71" s="67" t="s">
        <v>120</v>
      </c>
      <c r="BH71" s="67" t="s">
        <v>120</v>
      </c>
      <c r="BI71" s="76"/>
      <c r="BJ71" s="76"/>
      <c r="BK71" s="2"/>
      <c r="BL71" s="112" t="s">
        <v>250</v>
      </c>
      <c r="BM71" s="124" t="s">
        <v>290</v>
      </c>
      <c r="BN71" s="112" t="s">
        <v>248</v>
      </c>
      <c r="BO71" s="112" t="s">
        <v>249</v>
      </c>
      <c r="BP71" s="112" t="s">
        <v>153</v>
      </c>
      <c r="BQ71" s="112">
        <v>1</v>
      </c>
      <c r="BR71" s="120">
        <v>29.69444392474794</v>
      </c>
      <c r="BS71" s="111" t="s">
        <v>120</v>
      </c>
      <c r="BT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pans="1:85" ht="14.25" customHeight="1" thickTop="1" thickBot="1" x14ac:dyDescent="0.3">
      <c r="A72" s="7"/>
      <c r="B72" s="7"/>
      <c r="C72" s="7"/>
      <c r="D72" s="71"/>
      <c r="E72" s="7"/>
      <c r="F72" s="72"/>
      <c r="G72" s="7"/>
      <c r="H72" s="7"/>
      <c r="I72" s="7"/>
      <c r="J72" s="7"/>
      <c r="K72" s="7"/>
      <c r="L72" s="7"/>
      <c r="M72" s="73"/>
      <c r="N72" s="73"/>
      <c r="O72" s="7"/>
      <c r="P72" s="7"/>
      <c r="Q72" s="7"/>
      <c r="R72" s="7"/>
      <c r="S72" s="7"/>
      <c r="T72" s="74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5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3"/>
      <c r="AW72" s="76"/>
      <c r="AX72" s="76"/>
      <c r="AY72" s="76"/>
      <c r="AZ72" s="77"/>
      <c r="BA72" s="78"/>
      <c r="BB72" s="7"/>
      <c r="BC72" s="7"/>
      <c r="BD72" s="7"/>
      <c r="BE72" s="7"/>
      <c r="BF72" s="7"/>
      <c r="BG72" s="7"/>
      <c r="BH72" s="7"/>
      <c r="BI72" s="2"/>
      <c r="BJ72" s="2"/>
      <c r="BK72" s="2"/>
      <c r="BL72" s="112" t="s">
        <v>294</v>
      </c>
      <c r="BM72" s="124" t="s">
        <v>295</v>
      </c>
      <c r="BN72" s="112" t="s">
        <v>248</v>
      </c>
      <c r="BO72" s="112" t="s">
        <v>296</v>
      </c>
      <c r="BP72" s="112" t="s">
        <v>153</v>
      </c>
      <c r="BQ72" s="112">
        <v>1</v>
      </c>
      <c r="BR72" s="120">
        <v>14500</v>
      </c>
      <c r="BS72" s="111" t="s">
        <v>120</v>
      </c>
      <c r="BT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1:85" ht="14.25" customHeight="1" thickTop="1" thickBot="1" x14ac:dyDescent="0.3">
      <c r="A73" s="2" t="s">
        <v>188</v>
      </c>
      <c r="B73" s="2" t="s">
        <v>299</v>
      </c>
      <c r="C73" s="2"/>
      <c r="D73" s="2"/>
      <c r="E73" s="2" t="s">
        <v>106</v>
      </c>
      <c r="F73" s="63" t="s">
        <v>271</v>
      </c>
      <c r="G73" s="2" t="s">
        <v>215</v>
      </c>
      <c r="H73" s="2" t="s">
        <v>216</v>
      </c>
      <c r="I73" s="2" t="s">
        <v>110</v>
      </c>
      <c r="J73" s="2" t="s">
        <v>111</v>
      </c>
      <c r="K73" s="2" t="s">
        <v>112</v>
      </c>
      <c r="L73" s="2"/>
      <c r="M73" s="64" t="s">
        <v>300</v>
      </c>
      <c r="N73" s="64" t="s">
        <v>264</v>
      </c>
      <c r="O73" s="65" t="s">
        <v>141</v>
      </c>
      <c r="P73" s="2" t="s">
        <v>38</v>
      </c>
      <c r="Q73" s="2">
        <v>7</v>
      </c>
      <c r="R73" s="2" t="s">
        <v>157</v>
      </c>
      <c r="S73" s="2" t="s">
        <v>48</v>
      </c>
      <c r="T73" s="2"/>
      <c r="U73" s="2">
        <v>4.7</v>
      </c>
      <c r="V73" s="2" t="s">
        <v>17</v>
      </c>
      <c r="W73" s="2">
        <f>VLOOKUP(V73,Tables!$M$4:$N$7,2,FALSE)</f>
        <v>1</v>
      </c>
      <c r="X73" s="2">
        <f>U73*W73</f>
        <v>4.7</v>
      </c>
      <c r="Y73" s="2"/>
      <c r="Z73" s="2" t="str">
        <f>P73</f>
        <v>EC50</v>
      </c>
      <c r="AA73" s="2">
        <f>VLOOKUP(Z73,Tables!C$5:D$21,2,FALSE)</f>
        <v>5</v>
      </c>
      <c r="AB73" s="2">
        <f>X73/AA73</f>
        <v>0.94000000000000006</v>
      </c>
      <c r="AC73" s="2" t="str">
        <f>S73</f>
        <v>Acute</v>
      </c>
      <c r="AD73" s="2">
        <f>VLOOKUP(AC73,Tables!C$24:D$25,2,FALSE)</f>
        <v>2</v>
      </c>
      <c r="AE73" s="2">
        <f>AB73/AD73</f>
        <v>0.47000000000000003</v>
      </c>
      <c r="AF73" s="7"/>
      <c r="AG73" s="8" t="str">
        <f>F73</f>
        <v>Chroococcus minor</v>
      </c>
      <c r="AH73" s="2" t="str">
        <f>P73</f>
        <v>EC50</v>
      </c>
      <c r="AI73" s="2" t="str">
        <f>S73</f>
        <v>Acute</v>
      </c>
      <c r="AJ73" s="2"/>
      <c r="AK73" s="2">
        <f>VLOOKUP(SUM(AA73,AD73),Tables!J$5:K$10,2,FALSE)</f>
        <v>4</v>
      </c>
      <c r="AL73" s="66" t="str">
        <f>IF(AK73=MIN($AK$73),"YES!!!","Reject")</f>
        <v>YES!!!</v>
      </c>
      <c r="AM73" s="3" t="str">
        <f>O73</f>
        <v>Cell density</v>
      </c>
      <c r="AN73" s="2" t="s">
        <v>118</v>
      </c>
      <c r="AO73" s="2" t="str">
        <f>CONCATENATE(Q73," ",R73)</f>
        <v>7 Day</v>
      </c>
      <c r="AP73" s="2" t="s">
        <v>119</v>
      </c>
      <c r="AQ73" s="2"/>
      <c r="AR73" s="2">
        <f>AE73</f>
        <v>0.47000000000000003</v>
      </c>
      <c r="AS73" s="2">
        <f>GEOMEAN(AR73)</f>
        <v>0.47000000000000003</v>
      </c>
      <c r="AT73" s="3">
        <f>MIN(AS73)</f>
        <v>0.47000000000000003</v>
      </c>
      <c r="AU73" s="3">
        <f>MIN(AT73:AT78)</f>
        <v>0.47000000000000003</v>
      </c>
      <c r="AV73" s="67" t="s">
        <v>120</v>
      </c>
      <c r="AW73" s="2"/>
      <c r="AX73" s="2"/>
      <c r="AY73" s="2"/>
      <c r="AZ73" s="2" t="str">
        <f>I73</f>
        <v>Microalgae</v>
      </c>
      <c r="BA73" s="68" t="str">
        <f t="shared" ref="BA73:BC73" si="128">F73</f>
        <v>Chroococcus minor</v>
      </c>
      <c r="BB73" s="2" t="str">
        <f t="shared" si="128"/>
        <v>Cyanobacteria</v>
      </c>
      <c r="BC73" s="2" t="str">
        <f t="shared" si="128"/>
        <v>Cyanophyceae</v>
      </c>
      <c r="BD73" s="2" t="str">
        <f>J73</f>
        <v>Phototroph</v>
      </c>
      <c r="BE73" s="2">
        <f>AK73</f>
        <v>4</v>
      </c>
      <c r="BF73" s="2">
        <f>AU73</f>
        <v>0.47000000000000003</v>
      </c>
      <c r="BG73" s="67" t="s">
        <v>120</v>
      </c>
      <c r="BH73" s="67" t="s">
        <v>120</v>
      </c>
      <c r="BI73" s="2"/>
      <c r="BJ73" s="2"/>
      <c r="BK73" s="2"/>
      <c r="BL73" s="112" t="s">
        <v>294</v>
      </c>
      <c r="BM73" s="124" t="s">
        <v>297</v>
      </c>
      <c r="BN73" s="112" t="s">
        <v>248</v>
      </c>
      <c r="BO73" s="112" t="s">
        <v>296</v>
      </c>
      <c r="BP73" s="112" t="s">
        <v>153</v>
      </c>
      <c r="BQ73" s="112">
        <v>1</v>
      </c>
      <c r="BR73" s="112">
        <v>7600</v>
      </c>
      <c r="BS73" s="111" t="s">
        <v>120</v>
      </c>
      <c r="BT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pans="1:85" ht="14.25" customHeight="1" thickTop="1" thickBot="1" x14ac:dyDescent="0.3">
      <c r="A74" s="7"/>
      <c r="B74" s="7"/>
      <c r="C74" s="7"/>
      <c r="D74" s="71"/>
      <c r="E74" s="7"/>
      <c r="F74" s="72"/>
      <c r="G74" s="7"/>
      <c r="H74" s="7"/>
      <c r="I74" s="7"/>
      <c r="J74" s="7"/>
      <c r="K74" s="7"/>
      <c r="L74" s="7"/>
      <c r="M74" s="73"/>
      <c r="N74" s="73"/>
      <c r="O74" s="7"/>
      <c r="P74" s="7"/>
      <c r="Q74" s="7"/>
      <c r="R74" s="7"/>
      <c r="S74" s="7"/>
      <c r="T74" s="74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5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3"/>
      <c r="AW74" s="76"/>
      <c r="AX74" s="76"/>
      <c r="AY74" s="76"/>
      <c r="AZ74" s="77"/>
      <c r="BA74" s="78"/>
      <c r="BB74" s="7"/>
      <c r="BC74" s="7"/>
      <c r="BD74" s="7"/>
      <c r="BE74" s="7"/>
      <c r="BF74" s="7"/>
      <c r="BG74" s="7"/>
      <c r="BH74" s="7"/>
      <c r="BI74" s="2"/>
      <c r="BJ74" s="2"/>
      <c r="BK74" s="2"/>
      <c r="BL74" s="112" t="s">
        <v>294</v>
      </c>
      <c r="BM74" s="124" t="s">
        <v>298</v>
      </c>
      <c r="BN74" s="112" t="s">
        <v>248</v>
      </c>
      <c r="BO74" s="112" t="s">
        <v>296</v>
      </c>
      <c r="BP74" s="112" t="s">
        <v>153</v>
      </c>
      <c r="BQ74" s="112">
        <v>1</v>
      </c>
      <c r="BR74" s="112">
        <v>7600</v>
      </c>
      <c r="BS74" s="111" t="s">
        <v>120</v>
      </c>
      <c r="BT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pans="1:85" ht="14.25" customHeight="1" thickTop="1" thickBot="1" x14ac:dyDescent="0.3">
      <c r="A75" s="2" t="s">
        <v>267</v>
      </c>
      <c r="B75" s="2" t="s">
        <v>304</v>
      </c>
      <c r="C75" s="2"/>
      <c r="D75" s="92" t="s">
        <v>273</v>
      </c>
      <c r="E75" s="2" t="s">
        <v>106</v>
      </c>
      <c r="F75" s="63" t="s">
        <v>123</v>
      </c>
      <c r="G75" s="2" t="s">
        <v>124</v>
      </c>
      <c r="H75" s="2" t="s">
        <v>125</v>
      </c>
      <c r="I75" s="2" t="s">
        <v>110</v>
      </c>
      <c r="J75" s="2" t="s">
        <v>111</v>
      </c>
      <c r="K75" s="2" t="s">
        <v>269</v>
      </c>
      <c r="L75" s="2"/>
      <c r="M75" s="64" t="s">
        <v>270</v>
      </c>
      <c r="N75" s="64" t="s">
        <v>254</v>
      </c>
      <c r="O75" s="65" t="s">
        <v>130</v>
      </c>
      <c r="P75" s="2" t="s">
        <v>21</v>
      </c>
      <c r="Q75" s="2">
        <v>14</v>
      </c>
      <c r="R75" s="2" t="s">
        <v>157</v>
      </c>
      <c r="S75" s="2" t="s">
        <v>47</v>
      </c>
      <c r="T75" s="2"/>
      <c r="U75" s="85">
        <v>2.75</v>
      </c>
      <c r="V75" s="85" t="s">
        <v>17</v>
      </c>
      <c r="W75" s="85">
        <f>VLOOKUP(V75,Tables!$M$4:$N$7,2,FALSE)</f>
        <v>1</v>
      </c>
      <c r="X75" s="85">
        <f t="shared" ref="X75:X77" si="129">U75*W75</f>
        <v>2.75</v>
      </c>
      <c r="Y75" s="85"/>
      <c r="Z75" s="85" t="str">
        <f t="shared" ref="Z75:Z77" si="130">P75</f>
        <v>NEC</v>
      </c>
      <c r="AA75" s="85">
        <f>VLOOKUP(Z75,Tables!C$5:D$21,2,FALSE)</f>
        <v>1</v>
      </c>
      <c r="AB75" s="85">
        <f t="shared" ref="AB75:AB77" si="131">X75/AA75</f>
        <v>2.75</v>
      </c>
      <c r="AC75" s="85" t="str">
        <f t="shared" ref="AC75:AC77" si="132">S75</f>
        <v>Chronic</v>
      </c>
      <c r="AD75" s="85">
        <f>VLOOKUP(AC75,Tables!C$24:D$25,2,FALSE)</f>
        <v>1</v>
      </c>
      <c r="AE75" s="85">
        <f t="shared" ref="AE75:AE77" si="133">AB75/AD75</f>
        <v>2.75</v>
      </c>
      <c r="AF75" s="7"/>
      <c r="AG75" s="93" t="str">
        <f t="shared" ref="AG75:AG77" si="134">F75</f>
        <v>Cladocopium goreaui</v>
      </c>
      <c r="AH75" s="85" t="str">
        <f t="shared" ref="AH75:AH77" si="135">P75</f>
        <v>NEC</v>
      </c>
      <c r="AI75" s="85" t="str">
        <f t="shared" ref="AI75:AI77" si="136">S75</f>
        <v>Chronic</v>
      </c>
      <c r="AJ75" s="85"/>
      <c r="AK75" s="85">
        <f>VLOOKUP(SUM(AA75,AD75),Tables!J$5:K$10,2,FALSE)</f>
        <v>1</v>
      </c>
      <c r="AL75" s="94" t="str">
        <f t="shared" ref="AL75:AL77" si="137">IF(AK75=MIN($AK$75:$AK$77),"YES!!!","Reject")</f>
        <v>YES!!!</v>
      </c>
      <c r="AM75" s="94" t="str">
        <f t="shared" ref="AM75:AM76" si="138">O75</f>
        <v>Growth rate</v>
      </c>
      <c r="AN75" s="85" t="s">
        <v>118</v>
      </c>
      <c r="AO75" s="85" t="str">
        <f t="shared" ref="AO75:AO76" si="139">CONCATENATE(Q75," ",R75)</f>
        <v>14 Day</v>
      </c>
      <c r="AP75" s="85" t="s">
        <v>119</v>
      </c>
      <c r="AQ75" s="85"/>
      <c r="AR75" s="85"/>
      <c r="AS75" s="85"/>
      <c r="AT75" s="85"/>
      <c r="AU75" s="85"/>
      <c r="AV75" s="85"/>
      <c r="AW75" s="2"/>
      <c r="AX75" s="2"/>
      <c r="AY75" s="2"/>
      <c r="AZ75" s="85"/>
      <c r="BA75" s="88"/>
      <c r="BB75" s="85"/>
      <c r="BC75" s="85"/>
      <c r="BD75" s="85"/>
      <c r="BE75" s="85"/>
      <c r="BF75" s="95"/>
      <c r="BG75" s="85"/>
      <c r="BH75" s="85"/>
      <c r="BI75" s="2"/>
      <c r="BJ75" s="2"/>
      <c r="BK75" s="2"/>
      <c r="BL75" s="112" t="s">
        <v>301</v>
      </c>
      <c r="BM75" s="69" t="s">
        <v>302</v>
      </c>
      <c r="BN75" s="112" t="s">
        <v>248</v>
      </c>
      <c r="BO75" s="112" t="s">
        <v>249</v>
      </c>
      <c r="BP75" s="112" t="s">
        <v>153</v>
      </c>
      <c r="BQ75" s="112">
        <v>2</v>
      </c>
      <c r="BR75" s="112">
        <v>176</v>
      </c>
      <c r="BS75" s="111" t="s">
        <v>120</v>
      </c>
      <c r="BT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1:85" ht="14.25" customHeight="1" thickTop="1" thickBot="1" x14ac:dyDescent="0.3">
      <c r="A76" s="2" t="s">
        <v>267</v>
      </c>
      <c r="B76" s="2" t="s">
        <v>306</v>
      </c>
      <c r="C76" s="2"/>
      <c r="D76" s="2"/>
      <c r="E76" s="2" t="s">
        <v>106</v>
      </c>
      <c r="F76" s="63" t="s">
        <v>123</v>
      </c>
      <c r="G76" s="2" t="s">
        <v>124</v>
      </c>
      <c r="H76" s="2" t="s">
        <v>125</v>
      </c>
      <c r="I76" s="2" t="s">
        <v>110</v>
      </c>
      <c r="J76" s="2" t="s">
        <v>111</v>
      </c>
      <c r="K76" s="2" t="s">
        <v>269</v>
      </c>
      <c r="L76" s="2"/>
      <c r="M76" s="64" t="s">
        <v>270</v>
      </c>
      <c r="N76" s="64" t="s">
        <v>254</v>
      </c>
      <c r="O76" s="65" t="s">
        <v>130</v>
      </c>
      <c r="P76" s="2" t="s">
        <v>14</v>
      </c>
      <c r="Q76" s="2">
        <v>14</v>
      </c>
      <c r="R76" s="2" t="s">
        <v>157</v>
      </c>
      <c r="S76" s="2" t="s">
        <v>47</v>
      </c>
      <c r="T76" s="2"/>
      <c r="U76" s="2">
        <v>2.54</v>
      </c>
      <c r="V76" s="2" t="s">
        <v>17</v>
      </c>
      <c r="W76" s="2">
        <f>VLOOKUP(V76,Tables!$M$4:$N$7,2,FALSE)</f>
        <v>1</v>
      </c>
      <c r="X76" s="2">
        <f t="shared" si="129"/>
        <v>2.54</v>
      </c>
      <c r="Y76" s="2"/>
      <c r="Z76" s="2" t="str">
        <f t="shared" si="130"/>
        <v>EC10</v>
      </c>
      <c r="AA76" s="2">
        <f>VLOOKUP(Z76,Tables!C$5:D$21,2,FALSE)</f>
        <v>1</v>
      </c>
      <c r="AB76" s="2">
        <f t="shared" si="131"/>
        <v>2.54</v>
      </c>
      <c r="AC76" s="2" t="str">
        <f t="shared" si="132"/>
        <v>Chronic</v>
      </c>
      <c r="AD76" s="2">
        <f>VLOOKUP(AC76,Tables!C$24:D$25,2,FALSE)</f>
        <v>1</v>
      </c>
      <c r="AE76" s="2">
        <f t="shared" si="133"/>
        <v>2.54</v>
      </c>
      <c r="AF76" s="7"/>
      <c r="AG76" s="8" t="str">
        <f t="shared" si="134"/>
        <v>Cladocopium goreaui</v>
      </c>
      <c r="AH76" s="2" t="str">
        <f t="shared" si="135"/>
        <v>EC10</v>
      </c>
      <c r="AI76" s="2" t="str">
        <f t="shared" si="136"/>
        <v>Chronic</v>
      </c>
      <c r="AJ76" s="2"/>
      <c r="AK76" s="2">
        <f>VLOOKUP(SUM(AA76,AD76),Tables!J$5:K$10,2,FALSE)</f>
        <v>1</v>
      </c>
      <c r="AL76" s="66" t="str">
        <f t="shared" si="137"/>
        <v>YES!!!</v>
      </c>
      <c r="AM76" s="3" t="str">
        <f t="shared" si="138"/>
        <v>Growth rate</v>
      </c>
      <c r="AN76" s="2" t="s">
        <v>118</v>
      </c>
      <c r="AO76" s="2" t="str">
        <f t="shared" si="139"/>
        <v>14 Day</v>
      </c>
      <c r="AP76" s="2" t="s">
        <v>119</v>
      </c>
      <c r="AQ76" s="2"/>
      <c r="AR76" s="2">
        <f>AE76</f>
        <v>2.54</v>
      </c>
      <c r="AS76" s="2">
        <f>GEOMEAN(AR76)</f>
        <v>2.54</v>
      </c>
      <c r="AT76" s="3">
        <f>MIN(AS76)</f>
        <v>2.54</v>
      </c>
      <c r="AU76" s="3">
        <f>MIN(AT76:AT81)</f>
        <v>2.54</v>
      </c>
      <c r="AV76" s="2"/>
      <c r="AW76" s="2"/>
      <c r="AX76" s="2"/>
      <c r="AY76" s="2"/>
      <c r="AZ76" s="2" t="str">
        <f>I76</f>
        <v>Microalgae</v>
      </c>
      <c r="BA76" s="68" t="str">
        <f t="shared" ref="BA76:BC76" si="140">F76</f>
        <v>Cladocopium goreaui</v>
      </c>
      <c r="BB76" s="2" t="str">
        <f t="shared" si="140"/>
        <v>Dinoflagellata</v>
      </c>
      <c r="BC76" s="2" t="str">
        <f t="shared" si="140"/>
        <v>Dinophyceae</v>
      </c>
      <c r="BD76" s="2" t="str">
        <f>J76</f>
        <v>Phototroph</v>
      </c>
      <c r="BE76" s="2">
        <f>AK76</f>
        <v>1</v>
      </c>
      <c r="BF76" s="2">
        <f>AU76</f>
        <v>2.54</v>
      </c>
      <c r="BG76" s="67" t="s">
        <v>120</v>
      </c>
      <c r="BH76" s="67" t="s">
        <v>120</v>
      </c>
      <c r="BI76" s="76"/>
      <c r="BJ76" s="76"/>
      <c r="BK76" s="2"/>
      <c r="BL76" s="112" t="s">
        <v>250</v>
      </c>
      <c r="BM76" s="124" t="s">
        <v>303</v>
      </c>
      <c r="BN76" s="112" t="s">
        <v>248</v>
      </c>
      <c r="BO76" s="112" t="s">
        <v>249</v>
      </c>
      <c r="BP76" s="112" t="s">
        <v>153</v>
      </c>
      <c r="BQ76" s="112">
        <v>2</v>
      </c>
      <c r="BR76" s="112">
        <v>46</v>
      </c>
      <c r="BS76" s="111" t="s">
        <v>120</v>
      </c>
      <c r="BT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pans="1:85" ht="14.25" customHeight="1" thickTop="1" thickBot="1" x14ac:dyDescent="0.3">
      <c r="A77" s="2" t="s">
        <v>267</v>
      </c>
      <c r="B77" s="2" t="s">
        <v>307</v>
      </c>
      <c r="C77" s="2"/>
      <c r="D77" s="2"/>
      <c r="E77" s="2" t="s">
        <v>106</v>
      </c>
      <c r="F77" s="63" t="s">
        <v>123</v>
      </c>
      <c r="G77" s="2" t="s">
        <v>124</v>
      </c>
      <c r="H77" s="2" t="s">
        <v>125</v>
      </c>
      <c r="I77" s="2" t="s">
        <v>110</v>
      </c>
      <c r="J77" s="2" t="s">
        <v>111</v>
      </c>
      <c r="K77" s="2" t="s">
        <v>269</v>
      </c>
      <c r="L77" s="2"/>
      <c r="M77" s="64" t="s">
        <v>270</v>
      </c>
      <c r="N77" s="64" t="s">
        <v>254</v>
      </c>
      <c r="O77" s="65" t="s">
        <v>130</v>
      </c>
      <c r="P77" s="2" t="s">
        <v>38</v>
      </c>
      <c r="Q77" s="2">
        <v>14</v>
      </c>
      <c r="R77" s="2" t="s">
        <v>157</v>
      </c>
      <c r="S77" s="2" t="s">
        <v>47</v>
      </c>
      <c r="T77" s="2"/>
      <c r="U77" s="2">
        <v>4.45</v>
      </c>
      <c r="V77" s="2" t="s">
        <v>17</v>
      </c>
      <c r="W77" s="2">
        <f>VLOOKUP(V77,Tables!$M$4:$N$7,2,FALSE)</f>
        <v>1</v>
      </c>
      <c r="X77" s="2">
        <f t="shared" si="129"/>
        <v>4.45</v>
      </c>
      <c r="Y77" s="2"/>
      <c r="Z77" s="2" t="str">
        <f t="shared" si="130"/>
        <v>EC50</v>
      </c>
      <c r="AA77" s="2">
        <f>VLOOKUP(Z77,Tables!C$5:D$21,2,FALSE)</f>
        <v>5</v>
      </c>
      <c r="AB77" s="2">
        <f t="shared" si="131"/>
        <v>0.89</v>
      </c>
      <c r="AC77" s="2" t="str">
        <f t="shared" si="132"/>
        <v>Chronic</v>
      </c>
      <c r="AD77" s="2">
        <f>VLOOKUP(AC77,Tables!C$24:D$25,2,FALSE)</f>
        <v>1</v>
      </c>
      <c r="AE77" s="2">
        <f t="shared" si="133"/>
        <v>0.89</v>
      </c>
      <c r="AF77" s="7"/>
      <c r="AG77" s="8" t="str">
        <f t="shared" si="134"/>
        <v>Cladocopium goreaui</v>
      </c>
      <c r="AH77" s="2" t="str">
        <f t="shared" si="135"/>
        <v>EC50</v>
      </c>
      <c r="AI77" s="2" t="str">
        <f t="shared" si="136"/>
        <v>Chronic</v>
      </c>
      <c r="AJ77" s="2"/>
      <c r="AK77" s="2">
        <f>VLOOKUP(SUM(AA77,AD77),Tables!J$5:K$10,2,FALSE)</f>
        <v>2</v>
      </c>
      <c r="AL77" s="66" t="str">
        <f t="shared" si="137"/>
        <v>Reject</v>
      </c>
      <c r="AM77" s="3"/>
      <c r="AN77" s="2"/>
      <c r="AO77" s="2"/>
      <c r="AP77" s="2"/>
      <c r="AQ77" s="2"/>
      <c r="AR77" s="2"/>
      <c r="AS77" s="2"/>
      <c r="AT77" s="3"/>
      <c r="AU77" s="3"/>
      <c r="AV77" s="67"/>
      <c r="AW77" s="2"/>
      <c r="AX77" s="2"/>
      <c r="AY77" s="2"/>
      <c r="AZ77" s="2"/>
      <c r="BA77" s="68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112" t="s">
        <v>294</v>
      </c>
      <c r="BM77" s="124" t="s">
        <v>305</v>
      </c>
      <c r="BN77" s="112" t="s">
        <v>248</v>
      </c>
      <c r="BO77" s="112" t="s">
        <v>296</v>
      </c>
      <c r="BP77" s="112" t="s">
        <v>153</v>
      </c>
      <c r="BQ77" s="112">
        <v>2</v>
      </c>
      <c r="BR77" s="120">
        <v>2167.4870241826134</v>
      </c>
      <c r="BS77" s="111" t="s">
        <v>120</v>
      </c>
      <c r="BT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pans="1:85" ht="14.25" customHeight="1" thickTop="1" thickBot="1" x14ac:dyDescent="0.3">
      <c r="A78" s="7"/>
      <c r="B78" s="7"/>
      <c r="C78" s="7"/>
      <c r="D78" s="71"/>
      <c r="E78" s="7"/>
      <c r="F78" s="72"/>
      <c r="G78" s="7"/>
      <c r="H78" s="7"/>
      <c r="I78" s="7"/>
      <c r="J78" s="7"/>
      <c r="K78" s="7"/>
      <c r="L78" s="7"/>
      <c r="M78" s="73"/>
      <c r="N78" s="73"/>
      <c r="O78" s="7"/>
      <c r="P78" s="7"/>
      <c r="Q78" s="7"/>
      <c r="R78" s="7"/>
      <c r="S78" s="7"/>
      <c r="T78" s="7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5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3"/>
      <c r="AW78" s="76"/>
      <c r="AX78" s="76"/>
      <c r="AY78" s="76"/>
      <c r="AZ78" s="77"/>
      <c r="BA78" s="78"/>
      <c r="BB78" s="7"/>
      <c r="BC78" s="7"/>
      <c r="BD78" s="7"/>
      <c r="BE78" s="7"/>
      <c r="BF78" s="7"/>
      <c r="BG78" s="7"/>
      <c r="BH78" s="7"/>
      <c r="BI78" s="2"/>
      <c r="BJ78" s="2"/>
      <c r="BK78" s="2"/>
      <c r="BL78" s="112" t="s">
        <v>152</v>
      </c>
      <c r="BM78" s="69" t="s">
        <v>163</v>
      </c>
      <c r="BN78" s="112" t="s">
        <v>150</v>
      </c>
      <c r="BO78" s="112" t="s">
        <v>151</v>
      </c>
      <c r="BP78" s="112" t="s">
        <v>153</v>
      </c>
      <c r="BQ78" s="112">
        <v>3</v>
      </c>
      <c r="BR78" s="112">
        <v>500</v>
      </c>
      <c r="BS78" s="111" t="s">
        <v>120</v>
      </c>
      <c r="BT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pans="1:85" ht="14.25" customHeight="1" thickTop="1" thickBot="1" x14ac:dyDescent="0.3">
      <c r="A79" s="2" t="s">
        <v>311</v>
      </c>
      <c r="B79" s="2" t="s">
        <v>312</v>
      </c>
      <c r="C79" s="2"/>
      <c r="D79" s="2"/>
      <c r="E79" s="2" t="s">
        <v>106</v>
      </c>
      <c r="F79" s="63" t="s">
        <v>308</v>
      </c>
      <c r="G79" s="2" t="s">
        <v>309</v>
      </c>
      <c r="H79" s="2" t="s">
        <v>310</v>
      </c>
      <c r="I79" s="2" t="s">
        <v>204</v>
      </c>
      <c r="J79" s="2" t="s">
        <v>153</v>
      </c>
      <c r="K79" s="2" t="s">
        <v>313</v>
      </c>
      <c r="L79" s="2"/>
      <c r="M79" s="64" t="s">
        <v>314</v>
      </c>
      <c r="N79" s="64" t="s">
        <v>191</v>
      </c>
      <c r="O79" s="65" t="s">
        <v>191</v>
      </c>
      <c r="P79" s="2" t="s">
        <v>39</v>
      </c>
      <c r="Q79" s="2">
        <v>24</v>
      </c>
      <c r="R79" s="2" t="s">
        <v>116</v>
      </c>
      <c r="S79" s="2" t="s">
        <v>48</v>
      </c>
      <c r="T79" s="2" t="s">
        <v>315</v>
      </c>
      <c r="U79" s="2">
        <v>1000</v>
      </c>
      <c r="V79" s="2" t="s">
        <v>17</v>
      </c>
      <c r="W79" s="2">
        <f>VLOOKUP(V79,Tables!$M$4:$N$7,2,FALSE)</f>
        <v>1</v>
      </c>
      <c r="X79" s="2">
        <f t="shared" ref="X79:X82" si="141">U79*W79</f>
        <v>1000</v>
      </c>
      <c r="Y79" s="2"/>
      <c r="Z79" s="2" t="str">
        <f t="shared" ref="Z79:Z82" si="142">P79</f>
        <v>LC10</v>
      </c>
      <c r="AA79" s="2">
        <f>VLOOKUP(Z79,Tables!C$5:D$21,2,FALSE)</f>
        <v>1</v>
      </c>
      <c r="AB79" s="2">
        <f t="shared" ref="AB79:AB82" si="143">X79/AA79</f>
        <v>1000</v>
      </c>
      <c r="AC79" s="2" t="str">
        <f t="shared" ref="AC79:AC82" si="144">S79</f>
        <v>Acute</v>
      </c>
      <c r="AD79" s="2">
        <f>VLOOKUP(AC79,Tables!C$24:D$25,2,FALSE)</f>
        <v>2</v>
      </c>
      <c r="AE79" s="2">
        <f t="shared" ref="AE79:AE82" si="145">AB79/AD79</f>
        <v>500</v>
      </c>
      <c r="AF79" s="7"/>
      <c r="AG79" s="8" t="str">
        <f t="shared" ref="AG79:AG82" si="146">F79</f>
        <v>Crassostrea gigas</v>
      </c>
      <c r="AH79" s="2" t="str">
        <f t="shared" ref="AH79:AH82" si="147">P79</f>
        <v>LC10</v>
      </c>
      <c r="AI79" s="2" t="str">
        <f t="shared" ref="AI79:AI82" si="148">S79</f>
        <v>Acute</v>
      </c>
      <c r="AJ79" s="2"/>
      <c r="AK79" s="2">
        <f>VLOOKUP(SUM(AA79,AD79),Tables!J$5:K$10,2,FALSE)</f>
        <v>3</v>
      </c>
      <c r="AL79" s="66" t="str">
        <f t="shared" ref="AL79:AL82" si="149">IF(AK79=MIN($AK$79:$AK$82),"YES!!!","Reject")</f>
        <v>YES!!!</v>
      </c>
      <c r="AM79" s="3" t="str">
        <f t="shared" ref="AM79:AM80" si="150">O79</f>
        <v>Mortality</v>
      </c>
      <c r="AN79" s="2" t="s">
        <v>118</v>
      </c>
      <c r="AO79" s="2" t="str">
        <f t="shared" ref="AO79:AO80" si="151">CONCATENATE(Q79," ",R79)</f>
        <v>24 Hour</v>
      </c>
      <c r="AP79" s="2" t="s">
        <v>119</v>
      </c>
      <c r="AQ79" s="2"/>
      <c r="AR79" s="2">
        <f t="shared" ref="AR79:AR80" si="152">AE79</f>
        <v>500</v>
      </c>
      <c r="AS79" s="2">
        <f t="shared" ref="AS79:AS80" si="153">GEOMEAN(AR79)</f>
        <v>500</v>
      </c>
      <c r="AT79" s="3">
        <f>MIN(AS79:AS80)</f>
        <v>500</v>
      </c>
      <c r="AU79" s="3">
        <f>MIN(AT79)</f>
        <v>500</v>
      </c>
      <c r="AV79" s="67" t="s">
        <v>120</v>
      </c>
      <c r="AW79" s="2"/>
      <c r="AX79" s="2"/>
      <c r="AY79" s="2"/>
      <c r="AZ79" s="2" t="str">
        <f>I79</f>
        <v>Macroinvertebrate</v>
      </c>
      <c r="BA79" s="68" t="str">
        <f t="shared" ref="BA79:BC79" si="154">F79</f>
        <v>Crassostrea gigas</v>
      </c>
      <c r="BB79" s="2" t="str">
        <f t="shared" si="154"/>
        <v xml:space="preserve">Mollusca </v>
      </c>
      <c r="BC79" s="2" t="str">
        <f t="shared" si="154"/>
        <v>Bivalvia</v>
      </c>
      <c r="BD79" s="2" t="str">
        <f>J79</f>
        <v>Heterotroph</v>
      </c>
      <c r="BE79" s="2">
        <f>AK79</f>
        <v>3</v>
      </c>
      <c r="BF79" s="2">
        <f>AU79</f>
        <v>500</v>
      </c>
      <c r="BG79" s="67" t="s">
        <v>120</v>
      </c>
      <c r="BH79" s="67" t="s">
        <v>120</v>
      </c>
      <c r="BI79" s="2"/>
      <c r="BJ79" s="2"/>
      <c r="BK79" s="2"/>
      <c r="BL79" s="112" t="s">
        <v>152</v>
      </c>
      <c r="BM79" s="69" t="s">
        <v>190</v>
      </c>
      <c r="BN79" s="112" t="s">
        <v>150</v>
      </c>
      <c r="BO79" s="112" t="s">
        <v>151</v>
      </c>
      <c r="BP79" s="112" t="s">
        <v>153</v>
      </c>
      <c r="BQ79" s="112">
        <v>3</v>
      </c>
      <c r="BR79" s="112">
        <v>45.5</v>
      </c>
      <c r="BS79" s="111" t="s">
        <v>120</v>
      </c>
      <c r="BT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pans="1:85" ht="14.25" customHeight="1" thickTop="1" thickBot="1" x14ac:dyDescent="0.3">
      <c r="A80" s="2" t="s">
        <v>311</v>
      </c>
      <c r="B80" s="2" t="s">
        <v>318</v>
      </c>
      <c r="C80" s="2"/>
      <c r="D80" s="2"/>
      <c r="E80" s="2" t="s">
        <v>106</v>
      </c>
      <c r="F80" s="63" t="s">
        <v>308</v>
      </c>
      <c r="G80" s="2" t="s">
        <v>309</v>
      </c>
      <c r="H80" s="2" t="s">
        <v>310</v>
      </c>
      <c r="I80" s="2" t="s">
        <v>204</v>
      </c>
      <c r="J80" s="2" t="s">
        <v>153</v>
      </c>
      <c r="K80" s="2" t="s">
        <v>313</v>
      </c>
      <c r="L80" s="2"/>
      <c r="M80" s="64" t="s">
        <v>314</v>
      </c>
      <c r="N80" s="64" t="s">
        <v>191</v>
      </c>
      <c r="O80" s="65" t="s">
        <v>191</v>
      </c>
      <c r="P80" s="2" t="s">
        <v>39</v>
      </c>
      <c r="Q80" s="2">
        <v>48</v>
      </c>
      <c r="R80" s="2" t="s">
        <v>116</v>
      </c>
      <c r="S80" s="2" t="s">
        <v>48</v>
      </c>
      <c r="T80" s="2" t="s">
        <v>315</v>
      </c>
      <c r="U80" s="2">
        <v>1000</v>
      </c>
      <c r="V80" s="2" t="s">
        <v>17</v>
      </c>
      <c r="W80" s="2">
        <f>VLOOKUP(V80,Tables!$M$4:$N$7,2,FALSE)</f>
        <v>1</v>
      </c>
      <c r="X80" s="2">
        <f t="shared" si="141"/>
        <v>1000</v>
      </c>
      <c r="Y80" s="2"/>
      <c r="Z80" s="2" t="str">
        <f t="shared" si="142"/>
        <v>LC10</v>
      </c>
      <c r="AA80" s="2">
        <f>VLOOKUP(Z80,Tables!C$5:D$21,2,FALSE)</f>
        <v>1</v>
      </c>
      <c r="AB80" s="2">
        <f t="shared" si="143"/>
        <v>1000</v>
      </c>
      <c r="AC80" s="2" t="str">
        <f t="shared" si="144"/>
        <v>Acute</v>
      </c>
      <c r="AD80" s="2">
        <f>VLOOKUP(AC80,Tables!C$24:D$25,2,FALSE)</f>
        <v>2</v>
      </c>
      <c r="AE80" s="2">
        <f t="shared" si="145"/>
        <v>500</v>
      </c>
      <c r="AF80" s="7"/>
      <c r="AG80" s="8" t="str">
        <f t="shared" si="146"/>
        <v>Crassostrea gigas</v>
      </c>
      <c r="AH80" s="2" t="str">
        <f t="shared" si="147"/>
        <v>LC10</v>
      </c>
      <c r="AI80" s="2" t="str">
        <f t="shared" si="148"/>
        <v>Acute</v>
      </c>
      <c r="AJ80" s="2"/>
      <c r="AK80" s="2">
        <f>VLOOKUP(SUM(AA80,AD80),Tables!J$5:K$10,2,FALSE)</f>
        <v>3</v>
      </c>
      <c r="AL80" s="66" t="str">
        <f t="shared" si="149"/>
        <v>YES!!!</v>
      </c>
      <c r="AM80" s="3" t="str">
        <f t="shared" si="150"/>
        <v>Mortality</v>
      </c>
      <c r="AN80" s="2" t="s">
        <v>118</v>
      </c>
      <c r="AO80" s="2" t="str">
        <f t="shared" si="151"/>
        <v>48 Hour</v>
      </c>
      <c r="AP80" s="2" t="s">
        <v>319</v>
      </c>
      <c r="AQ80" s="2"/>
      <c r="AR80" s="2">
        <f t="shared" si="152"/>
        <v>500</v>
      </c>
      <c r="AS80" s="2">
        <f t="shared" si="153"/>
        <v>500</v>
      </c>
      <c r="AT80" s="2"/>
      <c r="AU80" s="2"/>
      <c r="AV80" s="67" t="s">
        <v>120</v>
      </c>
      <c r="AW80" s="2"/>
      <c r="AX80" s="2"/>
      <c r="AY80" s="2"/>
      <c r="AZ80" s="2"/>
      <c r="BA80" s="68"/>
      <c r="BB80" s="2"/>
      <c r="BC80" s="2"/>
      <c r="BD80" s="2"/>
      <c r="BE80" s="2"/>
      <c r="BF80" s="2"/>
      <c r="BG80" s="2"/>
      <c r="BH80" s="2"/>
      <c r="BI80" s="76"/>
      <c r="BJ80" s="76"/>
      <c r="BK80" s="2"/>
      <c r="BL80" s="112" t="s">
        <v>204</v>
      </c>
      <c r="BM80" s="69" t="s">
        <v>308</v>
      </c>
      <c r="BN80" s="112" t="s">
        <v>309</v>
      </c>
      <c r="BO80" s="112" t="s">
        <v>310</v>
      </c>
      <c r="BP80" s="112" t="s">
        <v>153</v>
      </c>
      <c r="BQ80" s="112">
        <v>3</v>
      </c>
      <c r="BR80" s="112">
        <v>500</v>
      </c>
      <c r="BS80" s="111" t="s">
        <v>120</v>
      </c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pans="1:85" ht="14.25" customHeight="1" thickTop="1" thickBot="1" x14ac:dyDescent="0.3">
      <c r="A81" s="2" t="s">
        <v>311</v>
      </c>
      <c r="B81" s="2" t="s">
        <v>321</v>
      </c>
      <c r="C81" s="2"/>
      <c r="D81" s="2"/>
      <c r="E81" s="2" t="s">
        <v>106</v>
      </c>
      <c r="F81" s="63" t="s">
        <v>308</v>
      </c>
      <c r="G81" s="2" t="s">
        <v>309</v>
      </c>
      <c r="H81" s="2" t="s">
        <v>310</v>
      </c>
      <c r="I81" s="2" t="s">
        <v>204</v>
      </c>
      <c r="J81" s="2" t="s">
        <v>153</v>
      </c>
      <c r="K81" s="2" t="s">
        <v>313</v>
      </c>
      <c r="L81" s="2"/>
      <c r="M81" s="64" t="s">
        <v>314</v>
      </c>
      <c r="N81" s="64" t="s">
        <v>191</v>
      </c>
      <c r="O81" s="65" t="s">
        <v>191</v>
      </c>
      <c r="P81" s="2" t="s">
        <v>40</v>
      </c>
      <c r="Q81" s="2">
        <v>24</v>
      </c>
      <c r="R81" s="2" t="s">
        <v>116</v>
      </c>
      <c r="S81" s="2" t="s">
        <v>48</v>
      </c>
      <c r="T81" s="2" t="s">
        <v>315</v>
      </c>
      <c r="U81" s="2">
        <v>1000</v>
      </c>
      <c r="V81" s="2" t="s">
        <v>17</v>
      </c>
      <c r="W81" s="2">
        <f>VLOOKUP(V81,Tables!$M$4:$N$7,2,FALSE)</f>
        <v>1</v>
      </c>
      <c r="X81" s="2">
        <f t="shared" si="141"/>
        <v>1000</v>
      </c>
      <c r="Y81" s="2"/>
      <c r="Z81" s="2" t="str">
        <f t="shared" si="142"/>
        <v>LC50</v>
      </c>
      <c r="AA81" s="2">
        <f>VLOOKUP(Z81,Tables!C$5:D$21,2,FALSE)</f>
        <v>5</v>
      </c>
      <c r="AB81" s="2">
        <f t="shared" si="143"/>
        <v>200</v>
      </c>
      <c r="AC81" s="2" t="str">
        <f t="shared" si="144"/>
        <v>Acute</v>
      </c>
      <c r="AD81" s="2">
        <f>VLOOKUP(AC81,Tables!C$24:D$25,2,FALSE)</f>
        <v>2</v>
      </c>
      <c r="AE81" s="2">
        <f t="shared" si="145"/>
        <v>100</v>
      </c>
      <c r="AF81" s="7"/>
      <c r="AG81" s="8" t="str">
        <f t="shared" si="146"/>
        <v>Crassostrea gigas</v>
      </c>
      <c r="AH81" s="2" t="str">
        <f t="shared" si="147"/>
        <v>LC50</v>
      </c>
      <c r="AI81" s="2" t="str">
        <f t="shared" si="148"/>
        <v>Acute</v>
      </c>
      <c r="AJ81" s="2"/>
      <c r="AK81" s="2">
        <f>VLOOKUP(SUM(AA81,AD81),Tables!J$5:K$10,2,FALSE)</f>
        <v>4</v>
      </c>
      <c r="AL81" s="66" t="str">
        <f t="shared" si="149"/>
        <v>Reject</v>
      </c>
      <c r="AM81" s="2"/>
      <c r="AN81" s="2"/>
      <c r="AO81" s="2"/>
      <c r="AP81" s="2"/>
      <c r="AQ81" s="2"/>
      <c r="AR81" s="2"/>
      <c r="AS81" s="2"/>
      <c r="AT81" s="2"/>
      <c r="AU81" s="2"/>
      <c r="AV81" s="67" t="s">
        <v>120</v>
      </c>
      <c r="AW81" s="2"/>
      <c r="AX81" s="2"/>
      <c r="AY81" s="2"/>
      <c r="AZ81" s="2"/>
      <c r="BA81" s="68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112" t="s">
        <v>204</v>
      </c>
      <c r="BM81" s="69" t="s">
        <v>316</v>
      </c>
      <c r="BN81" s="112" t="s">
        <v>317</v>
      </c>
      <c r="BO81" s="112" t="s">
        <v>310</v>
      </c>
      <c r="BP81" s="112" t="s">
        <v>153</v>
      </c>
      <c r="BQ81" s="112">
        <v>3</v>
      </c>
      <c r="BR81" s="112">
        <v>1200</v>
      </c>
      <c r="BS81" s="111" t="s">
        <v>120</v>
      </c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pans="1:85" ht="14.25" customHeight="1" thickTop="1" thickBot="1" x14ac:dyDescent="0.3">
      <c r="A82" s="2" t="s">
        <v>311</v>
      </c>
      <c r="B82" s="2" t="s">
        <v>325</v>
      </c>
      <c r="C82" s="2"/>
      <c r="D82" s="2"/>
      <c r="E82" s="2" t="s">
        <v>106</v>
      </c>
      <c r="F82" s="63" t="s">
        <v>308</v>
      </c>
      <c r="G82" s="2" t="s">
        <v>309</v>
      </c>
      <c r="H82" s="2" t="s">
        <v>310</v>
      </c>
      <c r="I82" s="2" t="s">
        <v>204</v>
      </c>
      <c r="J82" s="2" t="s">
        <v>153</v>
      </c>
      <c r="K82" s="2" t="s">
        <v>313</v>
      </c>
      <c r="L82" s="2"/>
      <c r="M82" s="64" t="s">
        <v>314</v>
      </c>
      <c r="N82" s="64" t="s">
        <v>191</v>
      </c>
      <c r="O82" s="65" t="s">
        <v>191</v>
      </c>
      <c r="P82" s="2" t="s">
        <v>40</v>
      </c>
      <c r="Q82" s="2">
        <v>48</v>
      </c>
      <c r="R82" s="2" t="s">
        <v>116</v>
      </c>
      <c r="S82" s="2" t="s">
        <v>48</v>
      </c>
      <c r="T82" s="2" t="s">
        <v>315</v>
      </c>
      <c r="U82" s="2">
        <v>1000</v>
      </c>
      <c r="V82" s="2" t="s">
        <v>17</v>
      </c>
      <c r="W82" s="2">
        <f>VLOOKUP(V82,Tables!$M$4:$N$7,2,FALSE)</f>
        <v>1</v>
      </c>
      <c r="X82" s="2">
        <f t="shared" si="141"/>
        <v>1000</v>
      </c>
      <c r="Y82" s="2"/>
      <c r="Z82" s="2" t="str">
        <f t="shared" si="142"/>
        <v>LC50</v>
      </c>
      <c r="AA82" s="2">
        <f>VLOOKUP(Z82,Tables!C$5:D$21,2,FALSE)</f>
        <v>5</v>
      </c>
      <c r="AB82" s="2">
        <f t="shared" si="143"/>
        <v>200</v>
      </c>
      <c r="AC82" s="2" t="str">
        <f t="shared" si="144"/>
        <v>Acute</v>
      </c>
      <c r="AD82" s="2">
        <f>VLOOKUP(AC82,Tables!C$24:D$25,2,FALSE)</f>
        <v>2</v>
      </c>
      <c r="AE82" s="2">
        <f t="shared" si="145"/>
        <v>100</v>
      </c>
      <c r="AF82" s="7"/>
      <c r="AG82" s="8" t="str">
        <f t="shared" si="146"/>
        <v>Crassostrea gigas</v>
      </c>
      <c r="AH82" s="2" t="str">
        <f t="shared" si="147"/>
        <v>LC50</v>
      </c>
      <c r="AI82" s="2" t="str">
        <f t="shared" si="148"/>
        <v>Acute</v>
      </c>
      <c r="AJ82" s="2"/>
      <c r="AK82" s="2">
        <f>VLOOKUP(SUM(AA82,AD82),Tables!J$5:K$10,2,FALSE)</f>
        <v>4</v>
      </c>
      <c r="AL82" s="66" t="str">
        <f t="shared" si="149"/>
        <v>Reject</v>
      </c>
      <c r="AM82" s="2"/>
      <c r="AN82" s="2"/>
      <c r="AO82" s="2"/>
      <c r="AP82" s="2"/>
      <c r="AQ82" s="2"/>
      <c r="AR82" s="2"/>
      <c r="AS82" s="2"/>
      <c r="AT82" s="2"/>
      <c r="AU82" s="2"/>
      <c r="AV82" s="67" t="s">
        <v>120</v>
      </c>
      <c r="AW82" s="2"/>
      <c r="AX82" s="2"/>
      <c r="AY82" s="2"/>
      <c r="AZ82" s="2"/>
      <c r="BA82" s="68"/>
      <c r="BB82" s="2"/>
      <c r="BC82" s="2"/>
      <c r="BD82" s="2"/>
      <c r="BE82" s="2"/>
      <c r="BF82" s="2"/>
      <c r="BG82" s="2"/>
      <c r="BH82" s="2"/>
      <c r="BI82" s="70"/>
      <c r="BJ82" s="70"/>
      <c r="BK82" s="2"/>
      <c r="BL82" s="112" t="s">
        <v>204</v>
      </c>
      <c r="BM82" s="124" t="s">
        <v>320</v>
      </c>
      <c r="BN82" s="112" t="s">
        <v>202</v>
      </c>
      <c r="BO82" s="112" t="s">
        <v>209</v>
      </c>
      <c r="BP82" s="112" t="s">
        <v>153</v>
      </c>
      <c r="BQ82" s="112">
        <v>3</v>
      </c>
      <c r="BR82" s="112">
        <v>3.95</v>
      </c>
      <c r="BS82" s="111" t="s">
        <v>120</v>
      </c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pans="1:85" ht="14.25" customHeight="1" thickTop="1" thickBot="1" x14ac:dyDescent="0.3">
      <c r="A83" s="7"/>
      <c r="B83" s="7"/>
      <c r="C83" s="7"/>
      <c r="D83" s="71"/>
      <c r="E83" s="7"/>
      <c r="F83" s="72"/>
      <c r="G83" s="7"/>
      <c r="H83" s="7"/>
      <c r="I83" s="7"/>
      <c r="J83" s="7"/>
      <c r="K83" s="7"/>
      <c r="L83" s="7"/>
      <c r="M83" s="73"/>
      <c r="N83" s="73"/>
      <c r="O83" s="7"/>
      <c r="P83" s="7"/>
      <c r="Q83" s="7"/>
      <c r="R83" s="7"/>
      <c r="S83" s="7"/>
      <c r="T83" s="7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5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3"/>
      <c r="AW83" s="76"/>
      <c r="AX83" s="76"/>
      <c r="AY83" s="76"/>
      <c r="AZ83" s="77"/>
      <c r="BA83" s="78"/>
      <c r="BB83" s="7"/>
      <c r="BC83" s="7"/>
      <c r="BD83" s="7"/>
      <c r="BE83" s="7"/>
      <c r="BF83" s="7"/>
      <c r="BG83" s="7"/>
      <c r="BH83" s="7"/>
      <c r="BI83" s="2"/>
      <c r="BJ83" s="2"/>
      <c r="BK83" s="2"/>
      <c r="BL83" s="112" t="s">
        <v>204</v>
      </c>
      <c r="BM83" s="69" t="s">
        <v>322</v>
      </c>
      <c r="BN83" s="112" t="s">
        <v>323</v>
      </c>
      <c r="BO83" s="112" t="s">
        <v>324</v>
      </c>
      <c r="BP83" s="112" t="s">
        <v>153</v>
      </c>
      <c r="BQ83" s="112">
        <v>3</v>
      </c>
      <c r="BR83" s="112">
        <v>0.9</v>
      </c>
      <c r="BS83" s="111" t="s">
        <v>120</v>
      </c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pans="1:85" ht="14.25" customHeight="1" thickTop="1" thickBot="1" x14ac:dyDescent="0.3">
      <c r="A84" s="2">
        <v>5131</v>
      </c>
      <c r="B84" s="2" t="s">
        <v>329</v>
      </c>
      <c r="C84" s="2"/>
      <c r="D84" s="2"/>
      <c r="E84" s="2" t="s">
        <v>106</v>
      </c>
      <c r="F84" s="63" t="s">
        <v>316</v>
      </c>
      <c r="G84" s="2" t="s">
        <v>317</v>
      </c>
      <c r="H84" s="2" t="s">
        <v>310</v>
      </c>
      <c r="I84" s="2" t="s">
        <v>204</v>
      </c>
      <c r="J84" s="2" t="s">
        <v>153</v>
      </c>
      <c r="K84" s="2" t="s">
        <v>330</v>
      </c>
      <c r="L84" s="2"/>
      <c r="M84" s="64" t="s">
        <v>331</v>
      </c>
      <c r="N84" s="64" t="s">
        <v>331</v>
      </c>
      <c r="O84" s="65" t="s">
        <v>332</v>
      </c>
      <c r="P84" s="2" t="s">
        <v>38</v>
      </c>
      <c r="Q84" s="2">
        <v>96</v>
      </c>
      <c r="R84" s="2" t="s">
        <v>116</v>
      </c>
      <c r="S84" s="2" t="s">
        <v>48</v>
      </c>
      <c r="T84" s="2"/>
      <c r="U84" s="2">
        <v>4.8</v>
      </c>
      <c r="V84" s="2" t="s">
        <v>26</v>
      </c>
      <c r="W84" s="2">
        <f>VLOOKUP(V84,Tables!$M$5:$N$8,2,FALSE)</f>
        <v>1000</v>
      </c>
      <c r="X84" s="2">
        <f t="shared" ref="X84:X86" si="155">U84*W84</f>
        <v>4800</v>
      </c>
      <c r="Y84" s="2"/>
      <c r="Z84" s="2" t="str">
        <f t="shared" ref="Z84:Z86" si="156">P84</f>
        <v>EC50</v>
      </c>
      <c r="AA84" s="2">
        <f>VLOOKUP(Z84,Tables!C$5:D$21,2,FALSE)</f>
        <v>5</v>
      </c>
      <c r="AB84" s="2">
        <f t="shared" ref="AB84:AB86" si="157">X84/AA84</f>
        <v>960</v>
      </c>
      <c r="AC84" s="2" t="str">
        <f t="shared" ref="AC84:AC86" si="158">S84</f>
        <v>Acute</v>
      </c>
      <c r="AD84" s="2">
        <f>VLOOKUP(AC84,Tables!C$24:D$25,2,FALSE)</f>
        <v>2</v>
      </c>
      <c r="AE84" s="2">
        <f t="shared" ref="AE84:AE86" si="159">AB84/AD84</f>
        <v>480</v>
      </c>
      <c r="AF84" s="7"/>
      <c r="AG84" s="8" t="str">
        <f t="shared" ref="AG84:AG86" si="160">F84</f>
        <v>Crassostrea virginica</v>
      </c>
      <c r="AH84" s="2" t="str">
        <f t="shared" ref="AH84:AH86" si="161">P84</f>
        <v>EC50</v>
      </c>
      <c r="AI84" s="2" t="str">
        <f t="shared" ref="AI84:AI86" si="162">S84</f>
        <v>Acute</v>
      </c>
      <c r="AJ84" s="2"/>
      <c r="AK84" s="2">
        <f>VLOOKUP(SUM(AA84,AD84),Tables!J$5:K$10,2,FALSE)</f>
        <v>4</v>
      </c>
      <c r="AL84" s="66" t="str">
        <f t="shared" ref="AL84:AL86" si="163">IF(AK84=MIN($AK$84:$AK$86),"YES!!!","Reject")</f>
        <v>Reject</v>
      </c>
      <c r="AM84" s="2"/>
      <c r="AN84" s="2"/>
      <c r="AO84" s="2"/>
      <c r="AP84" s="2"/>
      <c r="AQ84" s="2"/>
      <c r="AR84" s="2"/>
      <c r="AS84" s="2"/>
      <c r="AT84" s="2"/>
      <c r="AU84" s="2"/>
      <c r="AV84" s="67" t="s">
        <v>120</v>
      </c>
      <c r="AW84" s="2"/>
      <c r="AX84" s="2"/>
      <c r="AY84" s="2"/>
      <c r="AZ84" s="2"/>
      <c r="BA84" s="68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112" t="s">
        <v>250</v>
      </c>
      <c r="BM84" s="69" t="s">
        <v>326</v>
      </c>
      <c r="BN84" s="112" t="s">
        <v>248</v>
      </c>
      <c r="BO84" s="112" t="s">
        <v>249</v>
      </c>
      <c r="BP84" s="112" t="s">
        <v>153</v>
      </c>
      <c r="BQ84" s="112">
        <v>3</v>
      </c>
      <c r="BR84" s="112">
        <v>25</v>
      </c>
      <c r="BS84" s="111" t="s">
        <v>120</v>
      </c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pans="1:85" ht="14.25" customHeight="1" thickTop="1" thickBot="1" x14ac:dyDescent="0.3">
      <c r="A85" s="2">
        <v>10474</v>
      </c>
      <c r="B85" s="2" t="s">
        <v>105</v>
      </c>
      <c r="C85" s="2"/>
      <c r="D85" s="2"/>
      <c r="E85" s="2" t="s">
        <v>106</v>
      </c>
      <c r="F85" s="63" t="s">
        <v>316</v>
      </c>
      <c r="G85" s="2" t="s">
        <v>317</v>
      </c>
      <c r="H85" s="2" t="s">
        <v>310</v>
      </c>
      <c r="I85" s="2" t="s">
        <v>204</v>
      </c>
      <c r="J85" s="2" t="s">
        <v>153</v>
      </c>
      <c r="K85" s="2" t="s">
        <v>334</v>
      </c>
      <c r="L85" s="2"/>
      <c r="M85" s="64" t="s">
        <v>331</v>
      </c>
      <c r="N85" s="64" t="s">
        <v>331</v>
      </c>
      <c r="O85" s="65" t="s">
        <v>332</v>
      </c>
      <c r="P85" s="2" t="s">
        <v>38</v>
      </c>
      <c r="Q85" s="2">
        <v>96</v>
      </c>
      <c r="R85" s="2" t="s">
        <v>116</v>
      </c>
      <c r="S85" s="2" t="s">
        <v>48</v>
      </c>
      <c r="T85" s="2"/>
      <c r="U85" s="2">
        <v>1.8</v>
      </c>
      <c r="V85" s="2" t="s">
        <v>26</v>
      </c>
      <c r="W85" s="2">
        <f>VLOOKUP(V85,Tables!$M$5:$N$8,2,FALSE)</f>
        <v>1000</v>
      </c>
      <c r="X85" s="2">
        <f t="shared" si="155"/>
        <v>1800</v>
      </c>
      <c r="Y85" s="2"/>
      <c r="Z85" s="2" t="str">
        <f t="shared" si="156"/>
        <v>EC50</v>
      </c>
      <c r="AA85" s="2">
        <f>VLOOKUP(Z85,Tables!C$5:D$21,2,FALSE)</f>
        <v>5</v>
      </c>
      <c r="AB85" s="2">
        <f t="shared" si="157"/>
        <v>360</v>
      </c>
      <c r="AC85" s="2" t="str">
        <f t="shared" si="158"/>
        <v>Acute</v>
      </c>
      <c r="AD85" s="2">
        <f>VLOOKUP(AC85,Tables!C$24:D$25,2,FALSE)</f>
        <v>2</v>
      </c>
      <c r="AE85" s="2">
        <f t="shared" si="159"/>
        <v>180</v>
      </c>
      <c r="AF85" s="7"/>
      <c r="AG85" s="8" t="str">
        <f t="shared" si="160"/>
        <v>Crassostrea virginica</v>
      </c>
      <c r="AH85" s="2" t="str">
        <f t="shared" si="161"/>
        <v>EC50</v>
      </c>
      <c r="AI85" s="2" t="str">
        <f t="shared" si="162"/>
        <v>Acute</v>
      </c>
      <c r="AJ85" s="2"/>
      <c r="AK85" s="2">
        <f>VLOOKUP(SUM(AA85,AD85),Tables!J$5:K$10,2,FALSE)</f>
        <v>4</v>
      </c>
      <c r="AL85" s="66" t="str">
        <f t="shared" si="163"/>
        <v>Reject</v>
      </c>
      <c r="AM85" s="2"/>
      <c r="AN85" s="2"/>
      <c r="AO85" s="2"/>
      <c r="AP85" s="2"/>
      <c r="AQ85" s="2"/>
      <c r="AR85" s="2"/>
      <c r="AS85" s="2"/>
      <c r="AT85" s="2"/>
      <c r="AU85" s="2"/>
      <c r="AV85" s="67" t="s">
        <v>120</v>
      </c>
      <c r="AW85" s="2"/>
      <c r="AX85" s="2"/>
      <c r="AY85" s="2"/>
      <c r="AZ85" s="2"/>
      <c r="BA85" s="68"/>
      <c r="BB85" s="2"/>
      <c r="BC85" s="2"/>
      <c r="BD85" s="2"/>
      <c r="BE85" s="2"/>
      <c r="BF85" s="2"/>
      <c r="BG85" s="2"/>
      <c r="BH85" s="2"/>
      <c r="BI85" s="76"/>
      <c r="BJ85" s="76"/>
      <c r="BK85" s="2"/>
      <c r="BL85" s="112" t="s">
        <v>204</v>
      </c>
      <c r="BM85" s="124" t="s">
        <v>327</v>
      </c>
      <c r="BN85" s="112" t="s">
        <v>317</v>
      </c>
      <c r="BO85" s="112" t="s">
        <v>328</v>
      </c>
      <c r="BP85" s="112" t="s">
        <v>153</v>
      </c>
      <c r="BQ85" s="112">
        <v>3</v>
      </c>
      <c r="BR85" s="112">
        <v>6.7</v>
      </c>
      <c r="BS85" s="111" t="s">
        <v>120</v>
      </c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pans="1:85" ht="14.25" customHeight="1" thickTop="1" thickBot="1" x14ac:dyDescent="0.3">
      <c r="A86" s="2">
        <v>5131</v>
      </c>
      <c r="B86" s="2" t="s">
        <v>329</v>
      </c>
      <c r="C86" s="2"/>
      <c r="D86" s="2"/>
      <c r="E86" s="2" t="s">
        <v>106</v>
      </c>
      <c r="F86" s="63" t="s">
        <v>316</v>
      </c>
      <c r="G86" s="2" t="s">
        <v>317</v>
      </c>
      <c r="H86" s="2" t="s">
        <v>310</v>
      </c>
      <c r="I86" s="2" t="s">
        <v>204</v>
      </c>
      <c r="J86" s="2" t="s">
        <v>153</v>
      </c>
      <c r="K86" s="2" t="s">
        <v>330</v>
      </c>
      <c r="L86" s="2"/>
      <c r="M86" s="64" t="s">
        <v>331</v>
      </c>
      <c r="N86" s="64" t="s">
        <v>331</v>
      </c>
      <c r="O86" s="65" t="s">
        <v>332</v>
      </c>
      <c r="P86" s="2" t="s">
        <v>24</v>
      </c>
      <c r="Q86" s="2">
        <v>96</v>
      </c>
      <c r="R86" s="2" t="s">
        <v>116</v>
      </c>
      <c r="S86" s="2" t="s">
        <v>48</v>
      </c>
      <c r="T86" s="2"/>
      <c r="U86" s="2">
        <v>2.4</v>
      </c>
      <c r="V86" s="2" t="s">
        <v>26</v>
      </c>
      <c r="W86" s="2">
        <f>VLOOKUP(V86,Tables!$M$5:$N$8,2,FALSE)</f>
        <v>1000</v>
      </c>
      <c r="X86" s="2">
        <f t="shared" si="155"/>
        <v>2400</v>
      </c>
      <c r="Y86" s="2"/>
      <c r="Z86" s="2" t="str">
        <f t="shared" si="156"/>
        <v>NOEL</v>
      </c>
      <c r="AA86" s="2">
        <f>VLOOKUP(Z86,Tables!C$5:D$21,2,FALSE)</f>
        <v>1</v>
      </c>
      <c r="AB86" s="2">
        <f t="shared" si="157"/>
        <v>2400</v>
      </c>
      <c r="AC86" s="2" t="str">
        <f t="shared" si="158"/>
        <v>Acute</v>
      </c>
      <c r="AD86" s="2">
        <f>VLOOKUP(AC86,Tables!C$24:D$25,2,FALSE)</f>
        <v>2</v>
      </c>
      <c r="AE86" s="2">
        <f t="shared" si="159"/>
        <v>1200</v>
      </c>
      <c r="AF86" s="7"/>
      <c r="AG86" s="8" t="str">
        <f t="shared" si="160"/>
        <v>Crassostrea virginica</v>
      </c>
      <c r="AH86" s="2" t="str">
        <f t="shared" si="161"/>
        <v>NOEL</v>
      </c>
      <c r="AI86" s="2" t="str">
        <f t="shared" si="162"/>
        <v>Acute</v>
      </c>
      <c r="AJ86" s="2"/>
      <c r="AK86" s="2">
        <f>VLOOKUP(SUM(AA86,AD86),Tables!J$5:K$10,2,FALSE)</f>
        <v>3</v>
      </c>
      <c r="AL86" s="66" t="str">
        <f t="shared" si="163"/>
        <v>YES!!!</v>
      </c>
      <c r="AM86" s="3" t="str">
        <f>O86</f>
        <v>Mortality/Abnormal development</v>
      </c>
      <c r="AN86" s="2" t="s">
        <v>118</v>
      </c>
      <c r="AO86" s="2" t="str">
        <f>CONCATENATE(Q86," ",R86)</f>
        <v>96 Hour</v>
      </c>
      <c r="AP86" s="2" t="s">
        <v>119</v>
      </c>
      <c r="AQ86" s="2"/>
      <c r="AR86" s="2">
        <f>AE86</f>
        <v>1200</v>
      </c>
      <c r="AS86" s="2">
        <f>GEOMEAN(AR86)</f>
        <v>1200</v>
      </c>
      <c r="AT86" s="3">
        <f>MIN(AS86)</f>
        <v>1200</v>
      </c>
      <c r="AU86" s="3">
        <f>MIN(AT86:AT87)</f>
        <v>1200</v>
      </c>
      <c r="AV86" s="67" t="s">
        <v>120</v>
      </c>
      <c r="AW86" s="2"/>
      <c r="AX86" s="2"/>
      <c r="AY86" s="2"/>
      <c r="AZ86" s="2" t="str">
        <f>I86</f>
        <v>Macroinvertebrate</v>
      </c>
      <c r="BA86" s="68" t="str">
        <f t="shared" ref="BA86:BC86" si="164">F86</f>
        <v>Crassostrea virginica</v>
      </c>
      <c r="BB86" s="2" t="str">
        <f t="shared" si="164"/>
        <v>Mollusca</v>
      </c>
      <c r="BC86" s="2" t="str">
        <f t="shared" si="164"/>
        <v>Bivalvia</v>
      </c>
      <c r="BD86" s="2" t="str">
        <f>J86</f>
        <v>Heterotroph</v>
      </c>
      <c r="BE86" s="2">
        <f>AK86</f>
        <v>3</v>
      </c>
      <c r="BF86" s="2">
        <f>AU86</f>
        <v>1200</v>
      </c>
      <c r="BG86" s="67" t="s">
        <v>120</v>
      </c>
      <c r="BH86" s="67" t="s">
        <v>120</v>
      </c>
      <c r="BI86" s="2"/>
      <c r="BJ86" s="2"/>
      <c r="BK86" s="2"/>
      <c r="BL86" s="112" t="s">
        <v>152</v>
      </c>
      <c r="BM86" s="69" t="s">
        <v>333</v>
      </c>
      <c r="BN86" s="112" t="s">
        <v>150</v>
      </c>
      <c r="BO86" s="112" t="s">
        <v>151</v>
      </c>
      <c r="BP86" s="112" t="s">
        <v>153</v>
      </c>
      <c r="BQ86" s="112">
        <v>3</v>
      </c>
      <c r="BR86" s="120">
        <v>0.5</v>
      </c>
      <c r="BS86" s="111" t="s">
        <v>120</v>
      </c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pans="1:85" ht="14.25" customHeight="1" thickTop="1" thickBot="1" x14ac:dyDescent="0.3">
      <c r="A87" s="7"/>
      <c r="B87" s="7"/>
      <c r="C87" s="7"/>
      <c r="D87" s="71"/>
      <c r="E87" s="7"/>
      <c r="F87" s="72"/>
      <c r="G87" s="7"/>
      <c r="H87" s="7"/>
      <c r="I87" s="7"/>
      <c r="J87" s="7"/>
      <c r="K87" s="7"/>
      <c r="L87" s="7"/>
      <c r="M87" s="73"/>
      <c r="N87" s="73"/>
      <c r="O87" s="7"/>
      <c r="P87" s="7"/>
      <c r="Q87" s="7"/>
      <c r="R87" s="7"/>
      <c r="S87" s="7"/>
      <c r="T87" s="7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5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3"/>
      <c r="AW87" s="76"/>
      <c r="AX87" s="76"/>
      <c r="AY87" s="76"/>
      <c r="AZ87" s="77"/>
      <c r="BA87" s="78"/>
      <c r="BB87" s="7"/>
      <c r="BC87" s="7"/>
      <c r="BD87" s="7"/>
      <c r="BE87" s="7"/>
      <c r="BF87" s="7"/>
      <c r="BG87" s="7"/>
      <c r="BH87" s="7"/>
      <c r="BI87" s="2"/>
      <c r="BJ87" s="2"/>
      <c r="BK87" s="2"/>
      <c r="BL87" s="112" t="s">
        <v>250</v>
      </c>
      <c r="BM87" s="69" t="s">
        <v>335</v>
      </c>
      <c r="BN87" s="112" t="s">
        <v>248</v>
      </c>
      <c r="BO87" s="112" t="s">
        <v>249</v>
      </c>
      <c r="BP87" s="112" t="s">
        <v>153</v>
      </c>
      <c r="BQ87" s="112">
        <v>3</v>
      </c>
      <c r="BR87" s="120">
        <v>467.03854230673511</v>
      </c>
      <c r="BS87" s="111" t="s">
        <v>120</v>
      </c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pans="1:85" ht="14.25" customHeight="1" thickTop="1" thickBot="1" x14ac:dyDescent="0.3">
      <c r="A88" s="2" t="s">
        <v>126</v>
      </c>
      <c r="B88" s="2" t="s">
        <v>336</v>
      </c>
      <c r="C88" s="2"/>
      <c r="D88" s="2"/>
      <c r="E88" s="2" t="s">
        <v>121</v>
      </c>
      <c r="F88" s="63" t="s">
        <v>132</v>
      </c>
      <c r="G88" s="2" t="s">
        <v>108</v>
      </c>
      <c r="H88" s="2" t="s">
        <v>109</v>
      </c>
      <c r="I88" s="2" t="s">
        <v>110</v>
      </c>
      <c r="J88" s="2" t="s">
        <v>111</v>
      </c>
      <c r="K88" s="2" t="s">
        <v>112</v>
      </c>
      <c r="L88" s="2"/>
      <c r="M88" s="64" t="s">
        <v>129</v>
      </c>
      <c r="N88" s="64" t="s">
        <v>130</v>
      </c>
      <c r="O88" s="65" t="s">
        <v>131</v>
      </c>
      <c r="P88" s="2" t="s">
        <v>38</v>
      </c>
      <c r="Q88" s="2">
        <v>96</v>
      </c>
      <c r="R88" s="2" t="s">
        <v>116</v>
      </c>
      <c r="S88" s="2" t="s">
        <v>47</v>
      </c>
      <c r="T88" s="2"/>
      <c r="U88" s="2">
        <v>1426</v>
      </c>
      <c r="V88" s="2" t="s">
        <v>17</v>
      </c>
      <c r="W88" s="2">
        <f>VLOOKUP(V88,Tables!$M$4:$N$7,2,FALSE)</f>
        <v>1</v>
      </c>
      <c r="X88" s="2">
        <f t="shared" ref="X88:X91" si="165">U88*W88</f>
        <v>1426</v>
      </c>
      <c r="Y88" s="2"/>
      <c r="Z88" s="2" t="str">
        <f t="shared" ref="Z88:Z91" si="166">P88</f>
        <v>EC50</v>
      </c>
      <c r="AA88" s="2">
        <f>VLOOKUP(Z88,Tables!C$5:D$21,2,FALSE)</f>
        <v>5</v>
      </c>
      <c r="AB88" s="2">
        <f t="shared" ref="AB88:AB91" si="167">X88/AA88</f>
        <v>285.2</v>
      </c>
      <c r="AC88" s="2" t="str">
        <f t="shared" ref="AC88:AC91" si="168">S88</f>
        <v>Chronic</v>
      </c>
      <c r="AD88" s="2">
        <f>VLOOKUP(AC88,Tables!C$24:D$25,2,FALSE)</f>
        <v>1</v>
      </c>
      <c r="AE88" s="2">
        <f t="shared" ref="AE88:AE91" si="169">AB88/AD88</f>
        <v>285.2</v>
      </c>
      <c r="AF88" s="7"/>
      <c r="AG88" s="8" t="str">
        <f t="shared" ref="AG88:AG91" si="170">F88</f>
        <v>Craticula accomoda</v>
      </c>
      <c r="AH88" s="2" t="str">
        <f t="shared" ref="AH88:AH91" si="171">P88</f>
        <v>EC50</v>
      </c>
      <c r="AI88" s="2" t="str">
        <f t="shared" ref="AI88:AI91" si="172">S88</f>
        <v>Chronic</v>
      </c>
      <c r="AJ88" s="2"/>
      <c r="AK88" s="2">
        <f>VLOOKUP(SUM(AA88,AD88),Tables!J$5:K$10,2,FALSE)</f>
        <v>2</v>
      </c>
      <c r="AL88" s="66" t="str">
        <f t="shared" ref="AL88:AL91" si="173">IF(AK88=MIN($AK$88:$AK$91),"YES!!!","Reject")</f>
        <v>Reject</v>
      </c>
      <c r="AM88" s="2"/>
      <c r="AN88" s="2"/>
      <c r="AO88" s="2"/>
      <c r="AP88" s="2"/>
      <c r="AQ88" s="2"/>
      <c r="AR88" s="2"/>
      <c r="AS88" s="2"/>
      <c r="AT88" s="2"/>
      <c r="AU88" s="2"/>
      <c r="AV88" s="67" t="s">
        <v>120</v>
      </c>
      <c r="AW88" s="2"/>
      <c r="AX88" s="2"/>
      <c r="AY88" s="2"/>
      <c r="AZ88" s="2"/>
      <c r="BA88" s="68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112" t="s">
        <v>204</v>
      </c>
      <c r="BM88" s="69" t="s">
        <v>201</v>
      </c>
      <c r="BN88" s="112" t="s">
        <v>202</v>
      </c>
      <c r="BO88" s="112" t="s">
        <v>203</v>
      </c>
      <c r="BP88" s="112" t="s">
        <v>153</v>
      </c>
      <c r="BQ88" s="112">
        <v>4</v>
      </c>
      <c r="BR88" s="112">
        <v>120</v>
      </c>
      <c r="BS88" s="111" t="s">
        <v>120</v>
      </c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pans="1:85" ht="14.25" customHeight="1" thickTop="1" thickBot="1" x14ac:dyDescent="0.3">
      <c r="A89" s="2" t="s">
        <v>126</v>
      </c>
      <c r="B89" s="2" t="s">
        <v>337</v>
      </c>
      <c r="C89" s="2"/>
      <c r="D89" s="70"/>
      <c r="E89" s="2" t="s">
        <v>121</v>
      </c>
      <c r="F89" s="63" t="s">
        <v>132</v>
      </c>
      <c r="G89" s="2" t="s">
        <v>108</v>
      </c>
      <c r="H89" s="2" t="s">
        <v>109</v>
      </c>
      <c r="I89" s="2" t="s">
        <v>110</v>
      </c>
      <c r="J89" s="2" t="s">
        <v>111</v>
      </c>
      <c r="K89" s="2" t="s">
        <v>112</v>
      </c>
      <c r="L89" s="2"/>
      <c r="M89" s="64" t="s">
        <v>129</v>
      </c>
      <c r="N89" s="64" t="s">
        <v>130</v>
      </c>
      <c r="O89" s="65" t="s">
        <v>131</v>
      </c>
      <c r="P89" s="2" t="s">
        <v>14</v>
      </c>
      <c r="Q89" s="2">
        <v>96</v>
      </c>
      <c r="R89" s="2" t="s">
        <v>116</v>
      </c>
      <c r="S89" s="2" t="s">
        <v>47</v>
      </c>
      <c r="T89" s="2"/>
      <c r="U89" s="2">
        <v>185</v>
      </c>
      <c r="V89" s="2" t="s">
        <v>17</v>
      </c>
      <c r="W89" s="2">
        <f>VLOOKUP(V89,Tables!$M$4:$N$7,2,FALSE)</f>
        <v>1</v>
      </c>
      <c r="X89" s="2">
        <f t="shared" si="165"/>
        <v>185</v>
      </c>
      <c r="Y89" s="2"/>
      <c r="Z89" s="2" t="str">
        <f t="shared" si="166"/>
        <v>EC10</v>
      </c>
      <c r="AA89" s="2">
        <f>VLOOKUP(Z89,Tables!C$5:D$21,2,FALSE)</f>
        <v>1</v>
      </c>
      <c r="AB89" s="2">
        <f t="shared" si="167"/>
        <v>185</v>
      </c>
      <c r="AC89" s="2" t="str">
        <f t="shared" si="168"/>
        <v>Chronic</v>
      </c>
      <c r="AD89" s="2">
        <f>VLOOKUP(AC89,Tables!C$24:D$25,2,FALSE)</f>
        <v>1</v>
      </c>
      <c r="AE89" s="2">
        <f t="shared" si="169"/>
        <v>185</v>
      </c>
      <c r="AF89" s="7"/>
      <c r="AG89" s="8" t="str">
        <f t="shared" si="170"/>
        <v>Craticula accomoda</v>
      </c>
      <c r="AH89" s="2" t="str">
        <f t="shared" si="171"/>
        <v>EC10</v>
      </c>
      <c r="AI89" s="2" t="str">
        <f t="shared" si="172"/>
        <v>Chronic</v>
      </c>
      <c r="AJ89" s="2"/>
      <c r="AK89" s="2">
        <f>VLOOKUP(SUM(AA89,AD89),Tables!J$5:K$10,2,FALSE)</f>
        <v>1</v>
      </c>
      <c r="AL89" s="66" t="str">
        <f t="shared" si="173"/>
        <v>YES!!!</v>
      </c>
      <c r="AM89" s="3" t="str">
        <f>O89</f>
        <v>Chlorophyll-a fluorescence</v>
      </c>
      <c r="AN89" s="2" t="s">
        <v>118</v>
      </c>
      <c r="AO89" s="2" t="str">
        <f>CONCATENATE(Q89," ",R89)</f>
        <v>96 Hour</v>
      </c>
      <c r="AP89" s="2" t="s">
        <v>119</v>
      </c>
      <c r="AQ89" s="2"/>
      <c r="AR89" s="2">
        <f>AE89</f>
        <v>185</v>
      </c>
      <c r="AS89" s="91">
        <f>GEOMEAN(AR89:AR91)</f>
        <v>219.73848092675985</v>
      </c>
      <c r="AT89" s="99">
        <f t="shared" ref="AT89:AU89" si="174">MIN(AS89)</f>
        <v>219.73848092675985</v>
      </c>
      <c r="AU89" s="99">
        <f t="shared" si="174"/>
        <v>219.73848092675985</v>
      </c>
      <c r="AV89" s="67" t="s">
        <v>120</v>
      </c>
      <c r="AW89" s="2"/>
      <c r="AX89" s="2"/>
      <c r="AY89" s="2"/>
      <c r="AZ89" s="2" t="str">
        <f>I89</f>
        <v>Microalgae</v>
      </c>
      <c r="BA89" s="68" t="str">
        <f t="shared" ref="BA89:BC89" si="175">F89</f>
        <v>Craticula accomoda</v>
      </c>
      <c r="BB89" s="2" t="str">
        <f t="shared" si="175"/>
        <v>Bacillariophyta</v>
      </c>
      <c r="BC89" s="2" t="str">
        <f t="shared" si="175"/>
        <v>Bacillariophyceae</v>
      </c>
      <c r="BD89" s="2" t="str">
        <f>J89</f>
        <v>Phototroph</v>
      </c>
      <c r="BE89" s="2">
        <f>AK89</f>
        <v>1</v>
      </c>
      <c r="BF89" s="70">
        <f>AU89</f>
        <v>219.73848092675985</v>
      </c>
      <c r="BG89" s="67" t="s">
        <v>120</v>
      </c>
      <c r="BH89" s="67" t="s">
        <v>120</v>
      </c>
      <c r="BI89" s="76"/>
      <c r="BJ89" s="76"/>
      <c r="BK89" s="2"/>
      <c r="BL89" s="112" t="s">
        <v>204</v>
      </c>
      <c r="BM89" s="69" t="s">
        <v>231</v>
      </c>
      <c r="BN89" s="112" t="s">
        <v>202</v>
      </c>
      <c r="BO89" s="112" t="s">
        <v>232</v>
      </c>
      <c r="BP89" s="112" t="s">
        <v>153</v>
      </c>
      <c r="BQ89" s="112">
        <v>4</v>
      </c>
      <c r="BR89" s="112">
        <v>1201</v>
      </c>
      <c r="BS89" s="111" t="s">
        <v>120</v>
      </c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pans="1:85" ht="14.25" customHeight="1" thickTop="1" thickBot="1" x14ac:dyDescent="0.3">
      <c r="A90" s="2">
        <v>845</v>
      </c>
      <c r="B90" s="2" t="s">
        <v>338</v>
      </c>
      <c r="C90" s="2"/>
      <c r="D90" s="2"/>
      <c r="E90" s="2" t="s">
        <v>121</v>
      </c>
      <c r="F90" s="63" t="s">
        <v>132</v>
      </c>
      <c r="G90" s="2" t="s">
        <v>108</v>
      </c>
      <c r="H90" s="2" t="s">
        <v>109</v>
      </c>
      <c r="I90" s="2" t="s">
        <v>110</v>
      </c>
      <c r="J90" s="2" t="s">
        <v>111</v>
      </c>
      <c r="K90" s="2" t="s">
        <v>139</v>
      </c>
      <c r="L90" s="2"/>
      <c r="M90" s="64" t="s">
        <v>140</v>
      </c>
      <c r="N90" s="64" t="s">
        <v>130</v>
      </c>
      <c r="O90" s="65" t="s">
        <v>141</v>
      </c>
      <c r="P90" s="2" t="s">
        <v>38</v>
      </c>
      <c r="Q90" s="2">
        <v>96</v>
      </c>
      <c r="R90" s="2" t="s">
        <v>116</v>
      </c>
      <c r="S90" s="2" t="s">
        <v>47</v>
      </c>
      <c r="T90" s="2"/>
      <c r="U90" s="2">
        <v>1734</v>
      </c>
      <c r="V90" s="2" t="s">
        <v>17</v>
      </c>
      <c r="W90" s="2">
        <f>VLOOKUP(V90,Tables!$M$4:$N$7,2,FALSE)</f>
        <v>1</v>
      </c>
      <c r="X90" s="2">
        <f t="shared" si="165"/>
        <v>1734</v>
      </c>
      <c r="Y90" s="2"/>
      <c r="Z90" s="2" t="str">
        <f t="shared" si="166"/>
        <v>EC50</v>
      </c>
      <c r="AA90" s="2">
        <f>VLOOKUP(Z90,Tables!C$5:D$21,2,FALSE)</f>
        <v>5</v>
      </c>
      <c r="AB90" s="2">
        <f t="shared" si="167"/>
        <v>346.8</v>
      </c>
      <c r="AC90" s="2" t="str">
        <f t="shared" si="168"/>
        <v>Chronic</v>
      </c>
      <c r="AD90" s="2">
        <f>VLOOKUP(AC90,Tables!C$24:D$25,2,FALSE)</f>
        <v>1</v>
      </c>
      <c r="AE90" s="2">
        <f t="shared" si="169"/>
        <v>346.8</v>
      </c>
      <c r="AF90" s="7"/>
      <c r="AG90" s="8" t="str">
        <f t="shared" si="170"/>
        <v>Craticula accomoda</v>
      </c>
      <c r="AH90" s="2" t="str">
        <f t="shared" si="171"/>
        <v>EC50</v>
      </c>
      <c r="AI90" s="2" t="str">
        <f t="shared" si="172"/>
        <v>Chronic</v>
      </c>
      <c r="AJ90" s="2"/>
      <c r="AK90" s="2">
        <f>VLOOKUP(SUM(AA90,AD90),Tables!J$5:K$10,2,FALSE)</f>
        <v>2</v>
      </c>
      <c r="AL90" s="66" t="str">
        <f t="shared" si="173"/>
        <v>Reject</v>
      </c>
      <c r="AM90" s="2"/>
      <c r="AN90" s="2"/>
      <c r="AO90" s="2"/>
      <c r="AP90" s="2"/>
      <c r="AQ90" s="2"/>
      <c r="AR90" s="2"/>
      <c r="AS90" s="2"/>
      <c r="AT90" s="2"/>
      <c r="AU90" s="2"/>
      <c r="AV90" s="67" t="s">
        <v>120</v>
      </c>
      <c r="AW90" s="2"/>
      <c r="AX90" s="2"/>
      <c r="AY90" s="2"/>
      <c r="AZ90" s="2"/>
      <c r="BA90" s="68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112" t="s">
        <v>204</v>
      </c>
      <c r="BM90" s="124" t="s">
        <v>236</v>
      </c>
      <c r="BN90" s="112" t="s">
        <v>202</v>
      </c>
      <c r="BO90" s="112" t="s">
        <v>209</v>
      </c>
      <c r="BP90" s="112" t="s">
        <v>153</v>
      </c>
      <c r="BQ90" s="112">
        <v>4</v>
      </c>
      <c r="BR90" s="112">
        <v>1550</v>
      </c>
      <c r="BS90" s="111" t="s">
        <v>120</v>
      </c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</row>
    <row r="91" spans="1:85" ht="14.25" customHeight="1" thickTop="1" thickBot="1" x14ac:dyDescent="0.3">
      <c r="A91" s="2">
        <v>845</v>
      </c>
      <c r="B91" s="2" t="s">
        <v>339</v>
      </c>
      <c r="C91" s="2"/>
      <c r="D91" s="2"/>
      <c r="E91" s="2" t="s">
        <v>121</v>
      </c>
      <c r="F91" s="63" t="s">
        <v>132</v>
      </c>
      <c r="G91" s="2" t="s">
        <v>108</v>
      </c>
      <c r="H91" s="2" t="s">
        <v>109</v>
      </c>
      <c r="I91" s="2" t="s">
        <v>110</v>
      </c>
      <c r="J91" s="2" t="s">
        <v>111</v>
      </c>
      <c r="K91" s="2" t="s">
        <v>139</v>
      </c>
      <c r="L91" s="2"/>
      <c r="M91" s="64" t="s">
        <v>140</v>
      </c>
      <c r="N91" s="64" t="s">
        <v>130</v>
      </c>
      <c r="O91" s="65" t="s">
        <v>141</v>
      </c>
      <c r="P91" s="2" t="s">
        <v>18</v>
      </c>
      <c r="Q91" s="2">
        <v>96</v>
      </c>
      <c r="R91" s="2" t="s">
        <v>116</v>
      </c>
      <c r="S91" s="2" t="s">
        <v>47</v>
      </c>
      <c r="T91" s="2"/>
      <c r="U91" s="2">
        <v>261</v>
      </c>
      <c r="V91" s="2" t="s">
        <v>17</v>
      </c>
      <c r="W91" s="2">
        <f>VLOOKUP(V91,Tables!$M$4:$N$7,2,FALSE)</f>
        <v>1</v>
      </c>
      <c r="X91" s="2">
        <f t="shared" si="165"/>
        <v>261</v>
      </c>
      <c r="Y91" s="2"/>
      <c r="Z91" s="2" t="str">
        <f t="shared" si="166"/>
        <v>EC05</v>
      </c>
      <c r="AA91" s="2">
        <f>VLOOKUP(Z91,Tables!C$5:D$21,2,FALSE)</f>
        <v>1</v>
      </c>
      <c r="AB91" s="2">
        <f t="shared" si="167"/>
        <v>261</v>
      </c>
      <c r="AC91" s="2" t="str">
        <f t="shared" si="168"/>
        <v>Chronic</v>
      </c>
      <c r="AD91" s="2">
        <f>VLOOKUP(AC91,Tables!C$24:D$25,2,FALSE)</f>
        <v>1</v>
      </c>
      <c r="AE91" s="2">
        <f t="shared" si="169"/>
        <v>261</v>
      </c>
      <c r="AF91" s="7"/>
      <c r="AG91" s="8" t="str">
        <f t="shared" si="170"/>
        <v>Craticula accomoda</v>
      </c>
      <c r="AH91" s="2" t="str">
        <f t="shared" si="171"/>
        <v>EC05</v>
      </c>
      <c r="AI91" s="2" t="str">
        <f t="shared" si="172"/>
        <v>Chronic</v>
      </c>
      <c r="AJ91" s="2"/>
      <c r="AK91" s="2">
        <f>VLOOKUP(SUM(AA91,AD91),Tables!J$5:K$10,2,FALSE)</f>
        <v>1</v>
      </c>
      <c r="AL91" s="66" t="str">
        <f t="shared" si="173"/>
        <v>YES!!!</v>
      </c>
      <c r="AM91" s="3" t="str">
        <f>O91</f>
        <v>Cell density</v>
      </c>
      <c r="AN91" s="2" t="s">
        <v>118</v>
      </c>
      <c r="AO91" s="2" t="str">
        <f>CONCATENATE(Q91," ",R91)</f>
        <v>96 Hour</v>
      </c>
      <c r="AP91" s="2" t="s">
        <v>119</v>
      </c>
      <c r="AQ91" s="2"/>
      <c r="AR91" s="2">
        <f>AE91</f>
        <v>261</v>
      </c>
      <c r="AS91" s="2"/>
      <c r="AT91" s="3"/>
      <c r="AU91" s="2"/>
      <c r="AV91" s="67" t="s">
        <v>120</v>
      </c>
      <c r="AW91" s="2"/>
      <c r="AX91" s="2"/>
      <c r="AY91" s="2"/>
      <c r="AZ91" s="2"/>
      <c r="BA91" s="68"/>
      <c r="BB91" s="2"/>
      <c r="BC91" s="2"/>
      <c r="BD91" s="2"/>
      <c r="BE91" s="2"/>
      <c r="BF91" s="2"/>
      <c r="BG91" s="2"/>
      <c r="BH91" s="2"/>
      <c r="BI91" s="70"/>
      <c r="BJ91" s="70"/>
      <c r="BK91" s="2"/>
      <c r="BL91" s="112" t="s">
        <v>243</v>
      </c>
      <c r="BM91" s="69" t="s">
        <v>241</v>
      </c>
      <c r="BN91" s="112" t="s">
        <v>202</v>
      </c>
      <c r="BO91" s="112" t="s">
        <v>242</v>
      </c>
      <c r="BP91" s="112" t="s">
        <v>153</v>
      </c>
      <c r="BQ91" s="112">
        <v>4</v>
      </c>
      <c r="BR91" s="112">
        <v>2100</v>
      </c>
      <c r="BS91" s="111" t="s">
        <v>120</v>
      </c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pans="1:85" ht="14.25" customHeight="1" thickTop="1" thickBot="1" x14ac:dyDescent="0.3">
      <c r="A92" s="7"/>
      <c r="B92" s="7"/>
      <c r="C92" s="7"/>
      <c r="D92" s="71"/>
      <c r="E92" s="7"/>
      <c r="F92" s="72"/>
      <c r="G92" s="7"/>
      <c r="H92" s="7"/>
      <c r="I92" s="7"/>
      <c r="J92" s="7"/>
      <c r="K92" s="7"/>
      <c r="L92" s="7"/>
      <c r="M92" s="73"/>
      <c r="N92" s="73"/>
      <c r="O92" s="7"/>
      <c r="P92" s="7"/>
      <c r="Q92" s="7"/>
      <c r="R92" s="7"/>
      <c r="S92" s="7"/>
      <c r="T92" s="7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5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3"/>
      <c r="AW92" s="76"/>
      <c r="AX92" s="76"/>
      <c r="AY92" s="76"/>
      <c r="AZ92" s="77"/>
      <c r="BA92" s="78"/>
      <c r="BB92" s="7"/>
      <c r="BC92" s="7"/>
      <c r="BD92" s="7"/>
      <c r="BE92" s="7"/>
      <c r="BF92" s="7"/>
      <c r="BG92" s="7"/>
      <c r="BH92" s="7"/>
      <c r="BI92" s="2"/>
      <c r="BJ92" s="2"/>
      <c r="BK92" s="2"/>
      <c r="BL92" s="112" t="s">
        <v>250</v>
      </c>
      <c r="BM92" s="124" t="s">
        <v>247</v>
      </c>
      <c r="BN92" s="112" t="s">
        <v>248</v>
      </c>
      <c r="BO92" s="112" t="s">
        <v>249</v>
      </c>
      <c r="BP92" s="112" t="s">
        <v>153</v>
      </c>
      <c r="BQ92" s="112">
        <v>4</v>
      </c>
      <c r="BR92" s="112">
        <v>580</v>
      </c>
      <c r="BS92" s="111" t="s">
        <v>120</v>
      </c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pans="1:85" ht="14.25" customHeight="1" thickTop="1" thickBot="1" x14ac:dyDescent="0.3">
      <c r="A93" s="2" t="s">
        <v>342</v>
      </c>
      <c r="B93" s="2" t="s">
        <v>343</v>
      </c>
      <c r="C93" s="2"/>
      <c r="D93" s="2"/>
      <c r="E93" s="2" t="s">
        <v>121</v>
      </c>
      <c r="F93" s="63" t="s">
        <v>340</v>
      </c>
      <c r="G93" s="2" t="s">
        <v>248</v>
      </c>
      <c r="H93" s="2" t="s">
        <v>249</v>
      </c>
      <c r="I93" s="2" t="s">
        <v>250</v>
      </c>
      <c r="J93" s="2" t="s">
        <v>153</v>
      </c>
      <c r="K93" s="2" t="s">
        <v>344</v>
      </c>
      <c r="L93" s="2"/>
      <c r="M93" s="64" t="s">
        <v>191</v>
      </c>
      <c r="N93" s="64" t="s">
        <v>191</v>
      </c>
      <c r="O93" s="65" t="s">
        <v>191</v>
      </c>
      <c r="P93" s="2" t="s">
        <v>40</v>
      </c>
      <c r="Q93" s="2">
        <v>24</v>
      </c>
      <c r="R93" s="2" t="s">
        <v>116</v>
      </c>
      <c r="S93" s="2" t="s">
        <v>48</v>
      </c>
      <c r="T93" s="2"/>
      <c r="U93" s="2">
        <v>47</v>
      </c>
      <c r="V93" s="2" t="s">
        <v>23</v>
      </c>
      <c r="W93" s="2">
        <f>VLOOKUP(V93,Tables!$M$4:$N$7,2,FALSE)</f>
        <v>1000</v>
      </c>
      <c r="X93" s="2">
        <f t="shared" ref="X93:X95" si="176">U93*W93</f>
        <v>47000</v>
      </c>
      <c r="Y93" s="2"/>
      <c r="Z93" s="2" t="str">
        <f t="shared" ref="Z93:Z95" si="177">P93</f>
        <v>LC50</v>
      </c>
      <c r="AA93" s="2">
        <f>VLOOKUP(Z93,Tables!C$5:D$21,2,FALSE)</f>
        <v>5</v>
      </c>
      <c r="AB93" s="2">
        <f t="shared" ref="AB93:AB95" si="178">X93/AA93</f>
        <v>9400</v>
      </c>
      <c r="AC93" s="2" t="str">
        <f t="shared" ref="AC93:AC95" si="179">S93</f>
        <v>Acute</v>
      </c>
      <c r="AD93" s="2">
        <f>VLOOKUP(AC93,Tables!C$24:D$25,2,FALSE)</f>
        <v>2</v>
      </c>
      <c r="AE93" s="2">
        <f t="shared" ref="AE93:AE95" si="180">AB93/AD93</f>
        <v>4700</v>
      </c>
      <c r="AF93" s="7"/>
      <c r="AG93" s="8" t="str">
        <f t="shared" ref="AG93:AG95" si="181">F93</f>
        <v>Ctenopharyngodon idella</v>
      </c>
      <c r="AH93" s="2" t="str">
        <f t="shared" ref="AH93:AH95" si="182">P93</f>
        <v>LC50</v>
      </c>
      <c r="AI93" s="2" t="str">
        <f t="shared" ref="AI93:AI95" si="183">S93</f>
        <v>Acute</v>
      </c>
      <c r="AJ93" s="2"/>
      <c r="AK93" s="2">
        <f>VLOOKUP(SUM(AA93,AD93),Tables!J$5:K$10,2,FALSE)</f>
        <v>4</v>
      </c>
      <c r="AL93" s="66" t="str">
        <f t="shared" ref="AL93:AL95" si="184">IF(AK93=MIN($AK$93:$AK$95),"YES!!!","Reject")</f>
        <v>YES!!!</v>
      </c>
      <c r="AM93" s="3" t="str">
        <f t="shared" ref="AM93:AM95" si="185">O93</f>
        <v>Mortality</v>
      </c>
      <c r="AN93" s="2" t="s">
        <v>118</v>
      </c>
      <c r="AO93" s="2" t="str">
        <f t="shared" ref="AO93:AO95" si="186">CONCATENATE(Q93," ",R93)</f>
        <v>24 Hour</v>
      </c>
      <c r="AP93" s="2" t="s">
        <v>119</v>
      </c>
      <c r="AQ93" s="2"/>
      <c r="AR93" s="2">
        <f t="shared" ref="AR93:AR95" si="187">AE93</f>
        <v>4700</v>
      </c>
      <c r="AS93" s="2">
        <f t="shared" ref="AS93:AS95" si="188">GEOMEAN(AR93)</f>
        <v>4700</v>
      </c>
      <c r="AT93" s="3">
        <f>MIN(AS93:AS95)</f>
        <v>3100</v>
      </c>
      <c r="AU93" s="3">
        <f>MIN(AT93)</f>
        <v>3100</v>
      </c>
      <c r="AV93" s="67" t="s">
        <v>120</v>
      </c>
      <c r="AW93" s="2"/>
      <c r="AX93" s="2"/>
      <c r="AY93" s="2"/>
      <c r="AZ93" s="2" t="str">
        <f>I93</f>
        <v>Fish</v>
      </c>
      <c r="BA93" s="68" t="str">
        <f t="shared" ref="BA93:BC93" si="189">F93</f>
        <v>Ctenopharyngodon idella</v>
      </c>
      <c r="BB93" s="2" t="str">
        <f t="shared" si="189"/>
        <v>Chordata</v>
      </c>
      <c r="BC93" s="2" t="str">
        <f t="shared" si="189"/>
        <v>Actinopterygii</v>
      </c>
      <c r="BD93" s="2" t="str">
        <f>J93</f>
        <v>Heterotroph</v>
      </c>
      <c r="BE93" s="2">
        <f>AK93</f>
        <v>4</v>
      </c>
      <c r="BF93" s="2">
        <f>AU93</f>
        <v>3100</v>
      </c>
      <c r="BG93" s="67" t="s">
        <v>120</v>
      </c>
      <c r="BH93" s="67" t="s">
        <v>120</v>
      </c>
      <c r="BI93" s="2"/>
      <c r="BJ93" s="2"/>
      <c r="BK93" s="2"/>
      <c r="BL93" s="112" t="s">
        <v>250</v>
      </c>
      <c r="BM93" s="124" t="s">
        <v>340</v>
      </c>
      <c r="BN93" s="112" t="s">
        <v>248</v>
      </c>
      <c r="BO93" s="112" t="s">
        <v>249</v>
      </c>
      <c r="BP93" s="112" t="s">
        <v>153</v>
      </c>
      <c r="BQ93" s="112">
        <v>4</v>
      </c>
      <c r="BR93" s="112">
        <v>3100</v>
      </c>
      <c r="BS93" s="111" t="s">
        <v>120</v>
      </c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pans="1:85" ht="14.25" customHeight="1" thickTop="1" thickBot="1" x14ac:dyDescent="0.3">
      <c r="A94" s="2" t="s">
        <v>342</v>
      </c>
      <c r="B94" s="2" t="s">
        <v>346</v>
      </c>
      <c r="C94" s="2"/>
      <c r="D94" s="2"/>
      <c r="E94" s="2" t="s">
        <v>121</v>
      </c>
      <c r="F94" s="63" t="s">
        <v>340</v>
      </c>
      <c r="G94" s="2" t="s">
        <v>248</v>
      </c>
      <c r="H94" s="2" t="s">
        <v>249</v>
      </c>
      <c r="I94" s="2" t="s">
        <v>250</v>
      </c>
      <c r="J94" s="2" t="s">
        <v>153</v>
      </c>
      <c r="K94" s="2" t="s">
        <v>344</v>
      </c>
      <c r="L94" s="2"/>
      <c r="M94" s="64" t="s">
        <v>191</v>
      </c>
      <c r="N94" s="64" t="s">
        <v>191</v>
      </c>
      <c r="O94" s="65" t="s">
        <v>191</v>
      </c>
      <c r="P94" s="2" t="s">
        <v>40</v>
      </c>
      <c r="Q94" s="2">
        <v>48</v>
      </c>
      <c r="R94" s="2" t="s">
        <v>116</v>
      </c>
      <c r="S94" s="2" t="s">
        <v>48</v>
      </c>
      <c r="T94" s="2"/>
      <c r="U94" s="2">
        <v>44</v>
      </c>
      <c r="V94" s="2" t="s">
        <v>23</v>
      </c>
      <c r="W94" s="2">
        <f>VLOOKUP(V94,Tables!$M$4:$N$7,2,FALSE)</f>
        <v>1000</v>
      </c>
      <c r="X94" s="2">
        <f t="shared" si="176"/>
        <v>44000</v>
      </c>
      <c r="Y94" s="2"/>
      <c r="Z94" s="2" t="str">
        <f t="shared" si="177"/>
        <v>LC50</v>
      </c>
      <c r="AA94" s="2">
        <f>VLOOKUP(Z94,Tables!C$5:D$21,2,FALSE)</f>
        <v>5</v>
      </c>
      <c r="AB94" s="2">
        <f t="shared" si="178"/>
        <v>8800</v>
      </c>
      <c r="AC94" s="2" t="str">
        <f t="shared" si="179"/>
        <v>Acute</v>
      </c>
      <c r="AD94" s="2">
        <f>VLOOKUP(AC94,Tables!C$24:D$25,2,FALSE)</f>
        <v>2</v>
      </c>
      <c r="AE94" s="2">
        <f t="shared" si="180"/>
        <v>4400</v>
      </c>
      <c r="AF94" s="7"/>
      <c r="AG94" s="8" t="str">
        <f t="shared" si="181"/>
        <v>Ctenopharyngodon idella</v>
      </c>
      <c r="AH94" s="2" t="str">
        <f t="shared" si="182"/>
        <v>LC50</v>
      </c>
      <c r="AI94" s="2" t="str">
        <f t="shared" si="183"/>
        <v>Acute</v>
      </c>
      <c r="AJ94" s="2"/>
      <c r="AK94" s="2">
        <f>VLOOKUP(SUM(AA94,AD94),Tables!J$5:K$10,2,FALSE)</f>
        <v>4</v>
      </c>
      <c r="AL94" s="66" t="str">
        <f t="shared" si="184"/>
        <v>YES!!!</v>
      </c>
      <c r="AM94" s="3" t="str">
        <f t="shared" si="185"/>
        <v>Mortality</v>
      </c>
      <c r="AN94" s="2" t="s">
        <v>118</v>
      </c>
      <c r="AO94" s="2" t="str">
        <f t="shared" si="186"/>
        <v>48 Hour</v>
      </c>
      <c r="AP94" s="2" t="s">
        <v>319</v>
      </c>
      <c r="AQ94" s="2"/>
      <c r="AR94" s="2">
        <f t="shared" si="187"/>
        <v>4400</v>
      </c>
      <c r="AS94" s="2">
        <f t="shared" si="188"/>
        <v>4400</v>
      </c>
      <c r="AT94" s="2"/>
      <c r="AU94" s="2"/>
      <c r="AV94" s="67" t="s">
        <v>120</v>
      </c>
      <c r="AW94" s="2"/>
      <c r="AX94" s="2"/>
      <c r="AY94" s="2"/>
      <c r="AZ94" s="2"/>
      <c r="BA94" s="68"/>
      <c r="BB94" s="2"/>
      <c r="BC94" s="2"/>
      <c r="BD94" s="2"/>
      <c r="BE94" s="2"/>
      <c r="BF94" s="2"/>
      <c r="BG94" s="2"/>
      <c r="BH94" s="2"/>
      <c r="BI94" s="76"/>
      <c r="BJ94" s="76"/>
      <c r="BK94" s="2"/>
      <c r="BL94" s="112" t="s">
        <v>301</v>
      </c>
      <c r="BM94" s="124" t="s">
        <v>341</v>
      </c>
      <c r="BN94" s="112" t="s">
        <v>248</v>
      </c>
      <c r="BO94" s="112" t="s">
        <v>249</v>
      </c>
      <c r="BP94" s="112" t="s">
        <v>153</v>
      </c>
      <c r="BQ94" s="112">
        <v>4</v>
      </c>
      <c r="BR94" s="112">
        <v>290</v>
      </c>
      <c r="BS94" s="111" t="s">
        <v>120</v>
      </c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pans="1:85" ht="14.25" customHeight="1" thickTop="1" thickBot="1" x14ac:dyDescent="0.3">
      <c r="A95" s="2" t="s">
        <v>342</v>
      </c>
      <c r="B95" s="2" t="s">
        <v>348</v>
      </c>
      <c r="C95" s="2"/>
      <c r="D95" s="2"/>
      <c r="E95" s="2" t="s">
        <v>121</v>
      </c>
      <c r="F95" s="63" t="s">
        <v>340</v>
      </c>
      <c r="G95" s="2" t="s">
        <v>248</v>
      </c>
      <c r="H95" s="2" t="s">
        <v>249</v>
      </c>
      <c r="I95" s="2" t="s">
        <v>250</v>
      </c>
      <c r="J95" s="2" t="s">
        <v>153</v>
      </c>
      <c r="K95" s="2" t="s">
        <v>344</v>
      </c>
      <c r="L95" s="2"/>
      <c r="M95" s="64" t="s">
        <v>191</v>
      </c>
      <c r="N95" s="64" t="s">
        <v>191</v>
      </c>
      <c r="O95" s="65" t="s">
        <v>191</v>
      </c>
      <c r="P95" s="2" t="s">
        <v>40</v>
      </c>
      <c r="Q95" s="2">
        <v>96</v>
      </c>
      <c r="R95" s="2" t="s">
        <v>116</v>
      </c>
      <c r="S95" s="2" t="s">
        <v>48</v>
      </c>
      <c r="T95" s="2"/>
      <c r="U95" s="2">
        <v>31</v>
      </c>
      <c r="V95" s="2" t="s">
        <v>23</v>
      </c>
      <c r="W95" s="2">
        <f>VLOOKUP(V95,Tables!$M$4:$N$7,2,FALSE)</f>
        <v>1000</v>
      </c>
      <c r="X95" s="2">
        <f t="shared" si="176"/>
        <v>31000</v>
      </c>
      <c r="Y95" s="2"/>
      <c r="Z95" s="2" t="str">
        <f t="shared" si="177"/>
        <v>LC50</v>
      </c>
      <c r="AA95" s="2">
        <f>VLOOKUP(Z95,Tables!C$5:D$21,2,FALSE)</f>
        <v>5</v>
      </c>
      <c r="AB95" s="2">
        <f t="shared" si="178"/>
        <v>6200</v>
      </c>
      <c r="AC95" s="2" t="str">
        <f t="shared" si="179"/>
        <v>Acute</v>
      </c>
      <c r="AD95" s="2">
        <f>VLOOKUP(AC95,Tables!C$24:D$25,2,FALSE)</f>
        <v>2</v>
      </c>
      <c r="AE95" s="2">
        <f t="shared" si="180"/>
        <v>3100</v>
      </c>
      <c r="AF95" s="7"/>
      <c r="AG95" s="8" t="str">
        <f t="shared" si="181"/>
        <v>Ctenopharyngodon idella</v>
      </c>
      <c r="AH95" s="2" t="str">
        <f t="shared" si="182"/>
        <v>LC50</v>
      </c>
      <c r="AI95" s="2" t="str">
        <f t="shared" si="183"/>
        <v>Acute</v>
      </c>
      <c r="AJ95" s="2"/>
      <c r="AK95" s="2">
        <f>VLOOKUP(SUM(AA95,AD95),Tables!J$5:K$10,2,FALSE)</f>
        <v>4</v>
      </c>
      <c r="AL95" s="66" t="str">
        <f t="shared" si="184"/>
        <v>YES!!!</v>
      </c>
      <c r="AM95" s="3" t="str">
        <f t="shared" si="185"/>
        <v>Mortality</v>
      </c>
      <c r="AN95" s="2" t="s">
        <v>118</v>
      </c>
      <c r="AO95" s="2" t="str">
        <f t="shared" si="186"/>
        <v>96 Hour</v>
      </c>
      <c r="AP95" s="2" t="s">
        <v>349</v>
      </c>
      <c r="AQ95" s="2"/>
      <c r="AR95" s="2">
        <f t="shared" si="187"/>
        <v>3100</v>
      </c>
      <c r="AS95" s="2">
        <f t="shared" si="188"/>
        <v>3100</v>
      </c>
      <c r="AT95" s="2"/>
      <c r="AU95" s="2"/>
      <c r="AV95" s="67" t="s">
        <v>120</v>
      </c>
      <c r="AW95" s="2"/>
      <c r="AX95" s="2"/>
      <c r="AY95" s="2"/>
      <c r="AZ95" s="2"/>
      <c r="BA95" s="68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112" t="s">
        <v>243</v>
      </c>
      <c r="BM95" s="69" t="s">
        <v>345</v>
      </c>
      <c r="BN95" s="112" t="s">
        <v>202</v>
      </c>
      <c r="BO95" s="112" t="s">
        <v>209</v>
      </c>
      <c r="BP95" s="112" t="s">
        <v>153</v>
      </c>
      <c r="BQ95" s="112">
        <v>4</v>
      </c>
      <c r="BR95" s="112">
        <v>300</v>
      </c>
      <c r="BS95" s="111" t="s">
        <v>120</v>
      </c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pans="1:85" ht="14.25" customHeight="1" thickTop="1" thickBot="1" x14ac:dyDescent="0.3">
      <c r="A96" s="7"/>
      <c r="B96" s="7"/>
      <c r="C96" s="7"/>
      <c r="D96" s="71"/>
      <c r="E96" s="7"/>
      <c r="F96" s="72"/>
      <c r="G96" s="7"/>
      <c r="H96" s="7"/>
      <c r="I96" s="7"/>
      <c r="J96" s="7"/>
      <c r="K96" s="7"/>
      <c r="L96" s="7"/>
      <c r="M96" s="73"/>
      <c r="N96" s="73"/>
      <c r="O96" s="7"/>
      <c r="P96" s="7"/>
      <c r="Q96" s="7"/>
      <c r="R96" s="7"/>
      <c r="S96" s="7"/>
      <c r="T96" s="7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5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3"/>
      <c r="AW96" s="76"/>
      <c r="AX96" s="76"/>
      <c r="AY96" s="76"/>
      <c r="AZ96" s="77"/>
      <c r="BA96" s="78"/>
      <c r="BB96" s="7"/>
      <c r="BC96" s="7"/>
      <c r="BD96" s="7"/>
      <c r="BE96" s="7"/>
      <c r="BF96" s="7"/>
      <c r="BG96" s="7"/>
      <c r="BH96" s="7"/>
      <c r="BI96" s="76"/>
      <c r="BJ96" s="76"/>
      <c r="BK96" s="2"/>
      <c r="BL96" s="112" t="s">
        <v>204</v>
      </c>
      <c r="BM96" s="124" t="s">
        <v>347</v>
      </c>
      <c r="BN96" s="112" t="s">
        <v>202</v>
      </c>
      <c r="BO96" s="112" t="s">
        <v>209</v>
      </c>
      <c r="BP96" s="112" t="s">
        <v>153</v>
      </c>
      <c r="BQ96" s="112">
        <v>4</v>
      </c>
      <c r="BR96" s="120">
        <v>33.466401061363023</v>
      </c>
      <c r="BS96" s="111" t="s">
        <v>120</v>
      </c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</row>
    <row r="97" spans="1:85" ht="14.25" customHeight="1" thickTop="1" thickBot="1" x14ac:dyDescent="0.3">
      <c r="A97" s="2" t="s">
        <v>126</v>
      </c>
      <c r="B97" s="2" t="s">
        <v>353</v>
      </c>
      <c r="C97" s="2"/>
      <c r="D97" s="2"/>
      <c r="E97" s="2" t="s">
        <v>121</v>
      </c>
      <c r="F97" s="63" t="s">
        <v>136</v>
      </c>
      <c r="G97" s="2" t="s">
        <v>108</v>
      </c>
      <c r="H97" s="2" t="s">
        <v>137</v>
      </c>
      <c r="I97" s="2" t="s">
        <v>110</v>
      </c>
      <c r="J97" s="2" t="s">
        <v>111</v>
      </c>
      <c r="K97" s="2" t="s">
        <v>112</v>
      </c>
      <c r="L97" s="2"/>
      <c r="M97" s="64" t="s">
        <v>129</v>
      </c>
      <c r="N97" s="64" t="s">
        <v>130</v>
      </c>
      <c r="O97" s="65" t="s">
        <v>131</v>
      </c>
      <c r="P97" s="2" t="s">
        <v>38</v>
      </c>
      <c r="Q97" s="2">
        <v>96</v>
      </c>
      <c r="R97" s="2" t="s">
        <v>116</v>
      </c>
      <c r="S97" s="2" t="s">
        <v>47</v>
      </c>
      <c r="T97" s="2"/>
      <c r="U97" s="2">
        <v>49</v>
      </c>
      <c r="V97" s="2" t="s">
        <v>17</v>
      </c>
      <c r="W97" s="2">
        <f>VLOOKUP(V97,Tables!$M$4:$N$7,2,FALSE)</f>
        <v>1</v>
      </c>
      <c r="X97" s="2">
        <f t="shared" ref="X97:X100" si="190">U97*W97</f>
        <v>49</v>
      </c>
      <c r="Y97" s="2"/>
      <c r="Z97" s="2" t="str">
        <f t="shared" ref="Z97:Z100" si="191">P97</f>
        <v>EC50</v>
      </c>
      <c r="AA97" s="2">
        <f>VLOOKUP(Z97,Tables!C$5:D$21,2,FALSE)</f>
        <v>5</v>
      </c>
      <c r="AB97" s="2">
        <f t="shared" ref="AB97:AB100" si="192">X97/AA97</f>
        <v>9.8000000000000007</v>
      </c>
      <c r="AC97" s="2" t="str">
        <f t="shared" ref="AC97:AC100" si="193">S97</f>
        <v>Chronic</v>
      </c>
      <c r="AD97" s="2">
        <f>VLOOKUP(AC97,Tables!C$24:D$25,2,FALSE)</f>
        <v>1</v>
      </c>
      <c r="AE97" s="2">
        <f t="shared" ref="AE97:AE100" si="194">AB97/AD97</f>
        <v>9.8000000000000007</v>
      </c>
      <c r="AF97" s="7"/>
      <c r="AG97" s="8" t="str">
        <f t="shared" ref="AG97:AG100" si="195">F97</f>
        <v>Cyclotella meneghiniana</v>
      </c>
      <c r="AH97" s="2" t="str">
        <f t="shared" ref="AH97:AH100" si="196">P97</f>
        <v>EC50</v>
      </c>
      <c r="AI97" s="2" t="str">
        <f t="shared" ref="AI97:AI100" si="197">S97</f>
        <v>Chronic</v>
      </c>
      <c r="AJ97" s="2"/>
      <c r="AK97" s="2">
        <f>VLOOKUP(SUM(AA97,AD97),Tables!J$5:K$10,2,FALSE)</f>
        <v>2</v>
      </c>
      <c r="AL97" s="66" t="str">
        <f t="shared" ref="AL97:AL100" si="198">IF(AK97=MIN($AK$97:$AK$100),"YES!!!","Reject")</f>
        <v>Reject</v>
      </c>
      <c r="AM97" s="2"/>
      <c r="AN97" s="2"/>
      <c r="AO97" s="2"/>
      <c r="AP97" s="2"/>
      <c r="AQ97" s="2"/>
      <c r="AR97" s="2"/>
      <c r="AS97" s="2"/>
      <c r="AT97" s="2"/>
      <c r="AU97" s="2"/>
      <c r="AV97" s="67" t="s">
        <v>120</v>
      </c>
      <c r="AW97" s="2"/>
      <c r="AX97" s="2"/>
      <c r="AY97" s="2"/>
      <c r="AZ97" s="2"/>
      <c r="BA97" s="68"/>
      <c r="BB97" s="2"/>
      <c r="BC97" s="2"/>
      <c r="BD97" s="2"/>
      <c r="BE97" s="2"/>
      <c r="BF97" s="2"/>
      <c r="BG97" s="2"/>
      <c r="BH97" s="2"/>
      <c r="BI97" s="89"/>
      <c r="BJ97" s="89"/>
      <c r="BK97" s="2"/>
      <c r="BL97" s="112" t="s">
        <v>204</v>
      </c>
      <c r="BM97" s="124" t="s">
        <v>350</v>
      </c>
      <c r="BN97" s="112" t="s">
        <v>202</v>
      </c>
      <c r="BO97" s="112" t="s">
        <v>209</v>
      </c>
      <c r="BP97" s="112" t="s">
        <v>153</v>
      </c>
      <c r="BQ97" s="112">
        <v>4</v>
      </c>
      <c r="BR97" s="112">
        <v>16</v>
      </c>
      <c r="BS97" s="111" t="s">
        <v>120</v>
      </c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pans="1:85" ht="14.25" customHeight="1" thickTop="1" thickBot="1" x14ac:dyDescent="0.3">
      <c r="A98" s="2" t="s">
        <v>126</v>
      </c>
      <c r="B98" s="2" t="s">
        <v>355</v>
      </c>
      <c r="C98" s="2"/>
      <c r="D98" s="70"/>
      <c r="E98" s="2" t="s">
        <v>121</v>
      </c>
      <c r="F98" s="63" t="s">
        <v>136</v>
      </c>
      <c r="G98" s="2" t="s">
        <v>108</v>
      </c>
      <c r="H98" s="2" t="s">
        <v>137</v>
      </c>
      <c r="I98" s="2" t="s">
        <v>110</v>
      </c>
      <c r="J98" s="2" t="s">
        <v>111</v>
      </c>
      <c r="K98" s="2" t="s">
        <v>112</v>
      </c>
      <c r="L98" s="2"/>
      <c r="M98" s="64" t="s">
        <v>129</v>
      </c>
      <c r="N98" s="64" t="s">
        <v>130</v>
      </c>
      <c r="O98" s="65" t="s">
        <v>131</v>
      </c>
      <c r="P98" s="2" t="s">
        <v>14</v>
      </c>
      <c r="Q98" s="2">
        <v>96</v>
      </c>
      <c r="R98" s="2" t="s">
        <v>116</v>
      </c>
      <c r="S98" s="2" t="s">
        <v>47</v>
      </c>
      <c r="T98" s="2"/>
      <c r="U98" s="2">
        <v>27</v>
      </c>
      <c r="V98" s="2" t="s">
        <v>17</v>
      </c>
      <c r="W98" s="2">
        <f>VLOOKUP(V98,Tables!$M$4:$N$7,2,FALSE)</f>
        <v>1</v>
      </c>
      <c r="X98" s="2">
        <f t="shared" si="190"/>
        <v>27</v>
      </c>
      <c r="Y98" s="2"/>
      <c r="Z98" s="2" t="str">
        <f t="shared" si="191"/>
        <v>EC10</v>
      </c>
      <c r="AA98" s="2">
        <f>VLOOKUP(Z98,Tables!C$5:D$21,2,FALSE)</f>
        <v>1</v>
      </c>
      <c r="AB98" s="2">
        <f t="shared" si="192"/>
        <v>27</v>
      </c>
      <c r="AC98" s="2" t="str">
        <f t="shared" si="193"/>
        <v>Chronic</v>
      </c>
      <c r="AD98" s="2">
        <f>VLOOKUP(AC98,Tables!C$24:D$25,2,FALSE)</f>
        <v>1</v>
      </c>
      <c r="AE98" s="2">
        <f t="shared" si="194"/>
        <v>27</v>
      </c>
      <c r="AF98" s="7"/>
      <c r="AG98" s="8" t="str">
        <f t="shared" si="195"/>
        <v>Cyclotella meneghiniana</v>
      </c>
      <c r="AH98" s="2" t="str">
        <f t="shared" si="196"/>
        <v>EC10</v>
      </c>
      <c r="AI98" s="2" t="str">
        <f t="shared" si="197"/>
        <v>Chronic</v>
      </c>
      <c r="AJ98" s="2"/>
      <c r="AK98" s="2">
        <f>VLOOKUP(SUM(AA98,AD98),Tables!J$5:K$10,2,FALSE)</f>
        <v>1</v>
      </c>
      <c r="AL98" s="66" t="str">
        <f t="shared" si="198"/>
        <v>YES!!!</v>
      </c>
      <c r="AM98" s="3" t="str">
        <f>O98</f>
        <v>Chlorophyll-a fluorescence</v>
      </c>
      <c r="AN98" s="2" t="s">
        <v>118</v>
      </c>
      <c r="AO98" s="2" t="str">
        <f>CONCATENATE(Q98," ",R98)</f>
        <v>96 Hour</v>
      </c>
      <c r="AP98" s="2" t="s">
        <v>119</v>
      </c>
      <c r="AQ98" s="2"/>
      <c r="AR98" s="2">
        <f>AE98</f>
        <v>27</v>
      </c>
      <c r="AS98" s="70">
        <f>GEOMEAN(AR98:AR100)</f>
        <v>6.5520989003524663</v>
      </c>
      <c r="AT98" s="81">
        <f t="shared" ref="AT98:AU98" si="199">MIN(AS98)</f>
        <v>6.5520989003524663</v>
      </c>
      <c r="AU98" s="81">
        <f t="shared" si="199"/>
        <v>6.5520989003524663</v>
      </c>
      <c r="AV98" s="67" t="s">
        <v>120</v>
      </c>
      <c r="AW98" s="2"/>
      <c r="AX98" s="2"/>
      <c r="AY98" s="2"/>
      <c r="AZ98" s="2" t="str">
        <f>I98</f>
        <v>Microalgae</v>
      </c>
      <c r="BA98" s="68" t="str">
        <f t="shared" ref="BA98:BC98" si="200">F98</f>
        <v>Cyclotella meneghiniana</v>
      </c>
      <c r="BB98" s="2" t="str">
        <f t="shared" si="200"/>
        <v>Bacillariophyta</v>
      </c>
      <c r="BC98" s="2" t="str">
        <f t="shared" si="200"/>
        <v>Mediophyceae</v>
      </c>
      <c r="BD98" s="2" t="str">
        <f>J98</f>
        <v>Phototroph</v>
      </c>
      <c r="BE98" s="2">
        <f>AK98</f>
        <v>1</v>
      </c>
      <c r="BF98" s="70">
        <f>AU98</f>
        <v>6.5520989003524663</v>
      </c>
      <c r="BG98" s="67" t="s">
        <v>120</v>
      </c>
      <c r="BH98" s="67" t="s">
        <v>120</v>
      </c>
      <c r="BI98" s="76"/>
      <c r="BJ98" s="76"/>
      <c r="BK98" s="2"/>
      <c r="BL98" s="112" t="s">
        <v>204</v>
      </c>
      <c r="BM98" s="69" t="s">
        <v>351</v>
      </c>
      <c r="BN98" s="112" t="s">
        <v>323</v>
      </c>
      <c r="BO98" s="112" t="s">
        <v>352</v>
      </c>
      <c r="BP98" s="112" t="s">
        <v>153</v>
      </c>
      <c r="BQ98" s="112">
        <v>4</v>
      </c>
      <c r="BR98" s="112">
        <v>1600</v>
      </c>
      <c r="BS98" s="111" t="s">
        <v>120</v>
      </c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pans="1:85" ht="14.25" customHeight="1" thickTop="1" thickBot="1" x14ac:dyDescent="0.3">
      <c r="A99" s="2">
        <v>845</v>
      </c>
      <c r="B99" s="2" t="s">
        <v>357</v>
      </c>
      <c r="C99" s="2"/>
      <c r="D99" s="2"/>
      <c r="E99" s="2" t="s">
        <v>121</v>
      </c>
      <c r="F99" s="63" t="s">
        <v>136</v>
      </c>
      <c r="G99" s="2" t="s">
        <v>108</v>
      </c>
      <c r="H99" s="2" t="s">
        <v>137</v>
      </c>
      <c r="I99" s="2" t="s">
        <v>110</v>
      </c>
      <c r="J99" s="2" t="s">
        <v>111</v>
      </c>
      <c r="K99" s="2" t="s">
        <v>139</v>
      </c>
      <c r="L99" s="2"/>
      <c r="M99" s="64" t="s">
        <v>140</v>
      </c>
      <c r="N99" s="64" t="s">
        <v>130</v>
      </c>
      <c r="O99" s="65" t="s">
        <v>141</v>
      </c>
      <c r="P99" s="2" t="s">
        <v>38</v>
      </c>
      <c r="Q99" s="2">
        <v>96</v>
      </c>
      <c r="R99" s="2" t="s">
        <v>116</v>
      </c>
      <c r="S99" s="2" t="s">
        <v>47</v>
      </c>
      <c r="T99" s="2"/>
      <c r="U99" s="2">
        <v>23</v>
      </c>
      <c r="V99" s="2" t="s">
        <v>17</v>
      </c>
      <c r="W99" s="2">
        <f>VLOOKUP(V99,Tables!$M$4:$N$7,2,FALSE)</f>
        <v>1</v>
      </c>
      <c r="X99" s="2">
        <f t="shared" si="190"/>
        <v>23</v>
      </c>
      <c r="Y99" s="2"/>
      <c r="Z99" s="2" t="str">
        <f t="shared" si="191"/>
        <v>EC50</v>
      </c>
      <c r="AA99" s="2">
        <f>VLOOKUP(Z99,Tables!C$5:D$21,2,FALSE)</f>
        <v>5</v>
      </c>
      <c r="AB99" s="2">
        <f t="shared" si="192"/>
        <v>4.5999999999999996</v>
      </c>
      <c r="AC99" s="2" t="str">
        <f t="shared" si="193"/>
        <v>Chronic</v>
      </c>
      <c r="AD99" s="2">
        <f>VLOOKUP(AC99,Tables!C$24:D$25,2,FALSE)</f>
        <v>1</v>
      </c>
      <c r="AE99" s="2">
        <f t="shared" si="194"/>
        <v>4.5999999999999996</v>
      </c>
      <c r="AF99" s="7"/>
      <c r="AG99" s="8" t="str">
        <f t="shared" si="195"/>
        <v>Cyclotella meneghiniana</v>
      </c>
      <c r="AH99" s="2" t="str">
        <f t="shared" si="196"/>
        <v>EC50</v>
      </c>
      <c r="AI99" s="2" t="str">
        <f t="shared" si="197"/>
        <v>Chronic</v>
      </c>
      <c r="AJ99" s="2"/>
      <c r="AK99" s="2">
        <f>VLOOKUP(SUM(AA99,AD99),Tables!J$5:K$10,2,FALSE)</f>
        <v>2</v>
      </c>
      <c r="AL99" s="66" t="str">
        <f t="shared" si="198"/>
        <v>Reject</v>
      </c>
      <c r="AM99" s="2"/>
      <c r="AN99" s="2"/>
      <c r="AO99" s="2"/>
      <c r="AP99" s="2"/>
      <c r="AQ99" s="2"/>
      <c r="AR99" s="2"/>
      <c r="AS99" s="2"/>
      <c r="AT99" s="2"/>
      <c r="AU99" s="2"/>
      <c r="AV99" s="67" t="s">
        <v>120</v>
      </c>
      <c r="AW99" s="2"/>
      <c r="AX99" s="2"/>
      <c r="AY99" s="2"/>
      <c r="AZ99" s="2"/>
      <c r="BA99" s="68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112" t="s">
        <v>250</v>
      </c>
      <c r="BM99" s="124" t="s">
        <v>354</v>
      </c>
      <c r="BN99" s="112" t="s">
        <v>248</v>
      </c>
      <c r="BO99" s="112" t="s">
        <v>249</v>
      </c>
      <c r="BP99" s="112" t="s">
        <v>153</v>
      </c>
      <c r="BQ99" s="112">
        <v>4</v>
      </c>
      <c r="BR99" s="112">
        <v>740</v>
      </c>
      <c r="BS99" s="111" t="s">
        <v>120</v>
      </c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pans="1:85" ht="14.25" customHeight="1" thickTop="1" thickBot="1" x14ac:dyDescent="0.3">
      <c r="A100" s="2">
        <v>845</v>
      </c>
      <c r="B100" s="2" t="s">
        <v>359</v>
      </c>
      <c r="C100" s="2"/>
      <c r="D100" s="2"/>
      <c r="E100" s="2" t="s">
        <v>121</v>
      </c>
      <c r="F100" s="63" t="s">
        <v>136</v>
      </c>
      <c r="G100" s="2" t="s">
        <v>108</v>
      </c>
      <c r="H100" s="2" t="s">
        <v>137</v>
      </c>
      <c r="I100" s="2" t="s">
        <v>110</v>
      </c>
      <c r="J100" s="2" t="s">
        <v>111</v>
      </c>
      <c r="K100" s="2" t="s">
        <v>139</v>
      </c>
      <c r="L100" s="2"/>
      <c r="M100" s="64" t="s">
        <v>140</v>
      </c>
      <c r="N100" s="64" t="s">
        <v>130</v>
      </c>
      <c r="O100" s="65" t="s">
        <v>141</v>
      </c>
      <c r="P100" s="2" t="s">
        <v>18</v>
      </c>
      <c r="Q100" s="2">
        <v>96</v>
      </c>
      <c r="R100" s="2" t="s">
        <v>116</v>
      </c>
      <c r="S100" s="2" t="s">
        <v>47</v>
      </c>
      <c r="T100" s="2"/>
      <c r="U100" s="2">
        <v>1.59</v>
      </c>
      <c r="V100" s="2" t="s">
        <v>17</v>
      </c>
      <c r="W100" s="2">
        <f>VLOOKUP(V100,Tables!$M$4:$N$7,2,FALSE)</f>
        <v>1</v>
      </c>
      <c r="X100" s="2">
        <f t="shared" si="190"/>
        <v>1.59</v>
      </c>
      <c r="Y100" s="2"/>
      <c r="Z100" s="2" t="str">
        <f t="shared" si="191"/>
        <v>EC05</v>
      </c>
      <c r="AA100" s="2">
        <f>VLOOKUP(Z100,Tables!C$5:D$21,2,FALSE)</f>
        <v>1</v>
      </c>
      <c r="AB100" s="2">
        <f t="shared" si="192"/>
        <v>1.59</v>
      </c>
      <c r="AC100" s="2" t="str">
        <f t="shared" si="193"/>
        <v>Chronic</v>
      </c>
      <c r="AD100" s="2">
        <f>VLOOKUP(AC100,Tables!C$24:D$25,2,FALSE)</f>
        <v>1</v>
      </c>
      <c r="AE100" s="2">
        <f t="shared" si="194"/>
        <v>1.59</v>
      </c>
      <c r="AF100" s="7"/>
      <c r="AG100" s="8" t="str">
        <f t="shared" si="195"/>
        <v>Cyclotella meneghiniana</v>
      </c>
      <c r="AH100" s="2" t="str">
        <f t="shared" si="196"/>
        <v>EC05</v>
      </c>
      <c r="AI100" s="2" t="str">
        <f t="shared" si="197"/>
        <v>Chronic</v>
      </c>
      <c r="AJ100" s="2"/>
      <c r="AK100" s="2">
        <f>VLOOKUP(SUM(AA100,AD100),Tables!J$5:K$10,2,FALSE)</f>
        <v>1</v>
      </c>
      <c r="AL100" s="66" t="str">
        <f t="shared" si="198"/>
        <v>YES!!!</v>
      </c>
      <c r="AM100" s="3" t="str">
        <f>O100</f>
        <v>Cell density</v>
      </c>
      <c r="AN100" s="2" t="s">
        <v>118</v>
      </c>
      <c r="AO100" s="2" t="str">
        <f>CONCATENATE(Q100," ",R100)</f>
        <v>96 Hour</v>
      </c>
      <c r="AP100" s="2" t="s">
        <v>119</v>
      </c>
      <c r="AQ100" s="2"/>
      <c r="AR100" s="2">
        <f>AE100</f>
        <v>1.59</v>
      </c>
      <c r="AS100" s="2"/>
      <c r="AT100" s="3"/>
      <c r="AU100" s="2"/>
      <c r="AV100" s="67" t="s">
        <v>120</v>
      </c>
      <c r="AW100" s="2"/>
      <c r="AX100" s="2"/>
      <c r="AY100" s="2"/>
      <c r="AZ100" s="2"/>
      <c r="BA100" s="68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112" t="s">
        <v>250</v>
      </c>
      <c r="BM100" s="124" t="s">
        <v>356</v>
      </c>
      <c r="BN100" s="112" t="s">
        <v>248</v>
      </c>
      <c r="BO100" s="112" t="s">
        <v>249</v>
      </c>
      <c r="BP100" s="112" t="s">
        <v>153</v>
      </c>
      <c r="BQ100" s="112">
        <v>4</v>
      </c>
      <c r="BR100" s="120">
        <v>173.20508075688772</v>
      </c>
      <c r="BS100" s="111" t="s">
        <v>120</v>
      </c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pans="1:85" ht="14.25" customHeight="1" thickTop="1" thickBot="1" x14ac:dyDescent="0.3">
      <c r="A101" s="7"/>
      <c r="B101" s="7"/>
      <c r="C101" s="7"/>
      <c r="D101" s="71"/>
      <c r="E101" s="7"/>
      <c r="F101" s="72"/>
      <c r="G101" s="7"/>
      <c r="H101" s="7"/>
      <c r="I101" s="7"/>
      <c r="J101" s="7"/>
      <c r="K101" s="7"/>
      <c r="L101" s="7"/>
      <c r="M101" s="73"/>
      <c r="N101" s="73"/>
      <c r="O101" s="7"/>
      <c r="P101" s="7"/>
      <c r="Q101" s="7"/>
      <c r="R101" s="7"/>
      <c r="S101" s="7"/>
      <c r="T101" s="7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5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3"/>
      <c r="AW101" s="76"/>
      <c r="AX101" s="76"/>
      <c r="AY101" s="76"/>
      <c r="AZ101" s="77"/>
      <c r="BA101" s="78"/>
      <c r="BB101" s="7"/>
      <c r="BC101" s="7"/>
      <c r="BD101" s="7"/>
      <c r="BE101" s="7"/>
      <c r="BF101" s="7"/>
      <c r="BG101" s="7"/>
      <c r="BH101" s="7"/>
      <c r="BI101" s="2"/>
      <c r="BJ101" s="2"/>
      <c r="BK101" s="2"/>
      <c r="BL101" s="112" t="s">
        <v>250</v>
      </c>
      <c r="BM101" s="69" t="s">
        <v>358</v>
      </c>
      <c r="BN101" s="112" t="s">
        <v>248</v>
      </c>
      <c r="BO101" s="112" t="s">
        <v>249</v>
      </c>
      <c r="BP101" s="112" t="s">
        <v>153</v>
      </c>
      <c r="BQ101" s="112">
        <v>4</v>
      </c>
      <c r="BR101" s="112">
        <v>630</v>
      </c>
      <c r="BS101" s="111" t="s">
        <v>120</v>
      </c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pans="1:85" ht="14.25" customHeight="1" thickTop="1" thickBot="1" x14ac:dyDescent="0.3">
      <c r="A102" s="2">
        <v>1868</v>
      </c>
      <c r="B102" s="2" t="s">
        <v>105</v>
      </c>
      <c r="C102" s="2"/>
      <c r="D102" s="2"/>
      <c r="E102" s="2" t="s">
        <v>106</v>
      </c>
      <c r="F102" s="63" t="s">
        <v>222</v>
      </c>
      <c r="G102" s="2" t="s">
        <v>108</v>
      </c>
      <c r="H102" s="2" t="s">
        <v>137</v>
      </c>
      <c r="I102" s="2" t="s">
        <v>110</v>
      </c>
      <c r="J102" s="2" t="s">
        <v>111</v>
      </c>
      <c r="K102" s="2" t="s">
        <v>112</v>
      </c>
      <c r="L102" s="2"/>
      <c r="M102" s="64" t="s">
        <v>113</v>
      </c>
      <c r="N102" s="64" t="s">
        <v>114</v>
      </c>
      <c r="O102" s="65" t="s">
        <v>115</v>
      </c>
      <c r="P102" s="2" t="s">
        <v>38</v>
      </c>
      <c r="Q102" s="2">
        <v>72</v>
      </c>
      <c r="R102" s="2" t="s">
        <v>116</v>
      </c>
      <c r="S102" s="2" t="s">
        <v>47</v>
      </c>
      <c r="T102" s="2"/>
      <c r="U102" s="2" t="s">
        <v>362</v>
      </c>
      <c r="V102" s="2" t="s">
        <v>20</v>
      </c>
      <c r="W102" s="2">
        <f>VLOOKUP(V102,Tables!$M$4:$N$7,2,FALSE)</f>
        <v>1</v>
      </c>
      <c r="X102" s="2">
        <f>U102*W102</f>
        <v>39</v>
      </c>
      <c r="Y102" s="2"/>
      <c r="Z102" s="2" t="str">
        <f>P102</f>
        <v>EC50</v>
      </c>
      <c r="AA102" s="2">
        <f>VLOOKUP(Z102,Tables!C$5:D$21,2,FALSE)</f>
        <v>5</v>
      </c>
      <c r="AB102" s="2">
        <f>X102/AA102</f>
        <v>7.8</v>
      </c>
      <c r="AC102" s="2" t="str">
        <f>S102</f>
        <v>Chronic</v>
      </c>
      <c r="AD102" s="2">
        <f>VLOOKUP(AC102,Tables!C$24:D$25,2,FALSE)</f>
        <v>1</v>
      </c>
      <c r="AE102" s="2">
        <f>AB102/AD102</f>
        <v>7.8</v>
      </c>
      <c r="AF102" s="7"/>
      <c r="AG102" s="8" t="str">
        <f>F102</f>
        <v>Cyclotella nana</v>
      </c>
      <c r="AH102" s="2" t="str">
        <f>P102</f>
        <v>EC50</v>
      </c>
      <c r="AI102" s="2" t="str">
        <f>S102</f>
        <v>Chronic</v>
      </c>
      <c r="AJ102" s="2"/>
      <c r="AK102" s="2">
        <f>VLOOKUP(SUM(AA102,AD102),Tables!J$5:K$10,2,FALSE)</f>
        <v>2</v>
      </c>
      <c r="AL102" s="66" t="str">
        <f>IF(AK102=MIN($AK$102),"YES!!!","Reject")</f>
        <v>YES!!!</v>
      </c>
      <c r="AM102" s="3" t="str">
        <f>O102</f>
        <v>Biomass Yield, Growth Rate, AUC</v>
      </c>
      <c r="AN102" s="2" t="s">
        <v>118</v>
      </c>
      <c r="AO102" s="2" t="str">
        <f>CONCATENATE(Q102," ",R102)</f>
        <v>72 Hour</v>
      </c>
      <c r="AP102" s="2" t="s">
        <v>119</v>
      </c>
      <c r="AQ102" s="2"/>
      <c r="AR102" s="2">
        <f>AE102</f>
        <v>7.8</v>
      </c>
      <c r="AS102" s="2">
        <f>GEOMEAN(AR102)</f>
        <v>7.8</v>
      </c>
      <c r="AT102" s="3">
        <f>MIN(AS102)</f>
        <v>7.8</v>
      </c>
      <c r="AU102" s="3">
        <f>MIN(AT102:AT103)</f>
        <v>7.8</v>
      </c>
      <c r="AV102" s="67" t="s">
        <v>120</v>
      </c>
      <c r="AW102" s="2"/>
      <c r="AX102" s="2"/>
      <c r="AY102" s="2"/>
      <c r="AZ102" s="2" t="str">
        <f>I102</f>
        <v>Microalgae</v>
      </c>
      <c r="BA102" s="68" t="str">
        <f t="shared" ref="BA102:BC102" si="201">F102</f>
        <v>Cyclotella nana</v>
      </c>
      <c r="BB102" s="2" t="str">
        <f t="shared" si="201"/>
        <v>Bacillariophyta</v>
      </c>
      <c r="BC102" s="2" t="str">
        <f t="shared" si="201"/>
        <v>Mediophyceae</v>
      </c>
      <c r="BD102" s="2" t="str">
        <f>J102</f>
        <v>Phototroph</v>
      </c>
      <c r="BE102" s="2">
        <f>AK102</f>
        <v>2</v>
      </c>
      <c r="BF102" s="2">
        <f>AU102</f>
        <v>7.8</v>
      </c>
      <c r="BG102" s="67" t="s">
        <v>120</v>
      </c>
      <c r="BH102" s="67" t="s">
        <v>120</v>
      </c>
      <c r="BI102" s="76"/>
      <c r="BJ102" s="76"/>
      <c r="BK102" s="2"/>
      <c r="BL102" s="112" t="s">
        <v>250</v>
      </c>
      <c r="BM102" s="69" t="s">
        <v>360</v>
      </c>
      <c r="BN102" s="112" t="s">
        <v>248</v>
      </c>
      <c r="BO102" s="112" t="s">
        <v>249</v>
      </c>
      <c r="BP102" s="112" t="s">
        <v>153</v>
      </c>
      <c r="BQ102" s="112">
        <v>4</v>
      </c>
      <c r="BR102" s="112">
        <v>630</v>
      </c>
      <c r="BS102" s="111" t="s">
        <v>120</v>
      </c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pans="1:85" ht="14.25" customHeight="1" thickTop="1" thickBot="1" x14ac:dyDescent="0.3">
      <c r="A103" s="7"/>
      <c r="B103" s="7"/>
      <c r="C103" s="7"/>
      <c r="D103" s="71"/>
      <c r="E103" s="7"/>
      <c r="F103" s="72"/>
      <c r="G103" s="7"/>
      <c r="H103" s="7"/>
      <c r="I103" s="7"/>
      <c r="J103" s="7"/>
      <c r="K103" s="7"/>
      <c r="L103" s="7"/>
      <c r="M103" s="73"/>
      <c r="N103" s="73"/>
      <c r="O103" s="7"/>
      <c r="P103" s="7"/>
      <c r="Q103" s="7"/>
      <c r="R103" s="7"/>
      <c r="S103" s="7"/>
      <c r="T103" s="7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5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3"/>
      <c r="AW103" s="76"/>
      <c r="AX103" s="76"/>
      <c r="AY103" s="76"/>
      <c r="AZ103" s="77"/>
      <c r="BA103" s="78"/>
      <c r="BB103" s="7"/>
      <c r="BC103" s="7"/>
      <c r="BD103" s="7"/>
      <c r="BE103" s="7"/>
      <c r="BF103" s="7"/>
      <c r="BG103" s="7"/>
      <c r="BH103" s="7"/>
      <c r="BI103" s="2"/>
      <c r="BJ103" s="2"/>
      <c r="BK103" s="2"/>
      <c r="BL103" s="112" t="s">
        <v>250</v>
      </c>
      <c r="BM103" s="124" t="s">
        <v>361</v>
      </c>
      <c r="BN103" s="112" t="s">
        <v>248</v>
      </c>
      <c r="BO103" s="112" t="s">
        <v>249</v>
      </c>
      <c r="BP103" s="112" t="s">
        <v>153</v>
      </c>
      <c r="BQ103" s="112">
        <v>4</v>
      </c>
      <c r="BR103" s="120">
        <v>99.699548644916135</v>
      </c>
      <c r="BS103" s="111" t="s">
        <v>120</v>
      </c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pans="1:85" ht="14.25" customHeight="1" thickTop="1" thickBot="1" x14ac:dyDescent="0.3">
      <c r="A104" s="2">
        <v>674</v>
      </c>
      <c r="B104" s="2">
        <v>1213</v>
      </c>
      <c r="C104" s="2"/>
      <c r="D104" s="80" t="s">
        <v>148</v>
      </c>
      <c r="E104" s="2" t="s">
        <v>106</v>
      </c>
      <c r="F104" s="63" t="s">
        <v>365</v>
      </c>
      <c r="G104" s="2" t="s">
        <v>175</v>
      </c>
      <c r="H104" s="2" t="s">
        <v>176</v>
      </c>
      <c r="I104" s="2" t="s">
        <v>173</v>
      </c>
      <c r="J104" s="2" t="s">
        <v>111</v>
      </c>
      <c r="K104" s="2" t="s">
        <v>112</v>
      </c>
      <c r="L104" s="2"/>
      <c r="M104" s="83" t="s">
        <v>154</v>
      </c>
      <c r="N104" s="83" t="s">
        <v>366</v>
      </c>
      <c r="O104" s="84" t="s">
        <v>156</v>
      </c>
      <c r="P104" s="85" t="s">
        <v>27</v>
      </c>
      <c r="Q104" s="85">
        <v>5</v>
      </c>
      <c r="R104" s="85" t="s">
        <v>157</v>
      </c>
      <c r="S104" s="85" t="s">
        <v>48</v>
      </c>
      <c r="T104" s="2"/>
      <c r="U104" s="85">
        <v>1</v>
      </c>
      <c r="V104" s="85" t="s">
        <v>17</v>
      </c>
      <c r="W104" s="85">
        <f>VLOOKUP(V104,Tables!$M$4:$N$7,2,FALSE)</f>
        <v>1</v>
      </c>
      <c r="X104" s="85">
        <f>U104*W104</f>
        <v>1</v>
      </c>
      <c r="Y104" s="85"/>
      <c r="Z104" s="85" t="str">
        <f>P104</f>
        <v>NOEC</v>
      </c>
      <c r="AA104" s="85">
        <f>VLOOKUP(Z104,Tables!C$5:D$21,2,FALSE)</f>
        <v>1</v>
      </c>
      <c r="AB104" s="85">
        <f>X104/AA104</f>
        <v>1</v>
      </c>
      <c r="AC104" s="85" t="str">
        <f>S104</f>
        <v>Acute</v>
      </c>
      <c r="AD104" s="85">
        <f>VLOOKUP(AC104,Tables!C$24:D$25,2,FALSE)</f>
        <v>2</v>
      </c>
      <c r="AE104" s="85">
        <f>AB104/AD104</f>
        <v>0.5</v>
      </c>
      <c r="AF104" s="7"/>
      <c r="AG104" s="86" t="str">
        <f>F104</f>
        <v>Cymodocea serrulata</v>
      </c>
      <c r="AH104" s="85" t="str">
        <f>P104</f>
        <v>NOEC</v>
      </c>
      <c r="AI104" s="85" t="str">
        <f>S104</f>
        <v>Acute</v>
      </c>
      <c r="AJ104" s="85"/>
      <c r="AK104" s="85">
        <f>VLOOKUP(SUM(AA104,AD104),Tables!J$5:K$10,2,FALSE)</f>
        <v>3</v>
      </c>
      <c r="AL104" s="87" t="str">
        <f>IF(AK104=MIN($AK$104),"YES!!!","Reject")</f>
        <v>YES!!!</v>
      </c>
      <c r="AM104" s="87"/>
      <c r="AN104" s="85"/>
      <c r="AO104" s="85"/>
      <c r="AP104" s="85"/>
      <c r="AQ104" s="85"/>
      <c r="AR104" s="85"/>
      <c r="AS104" s="85"/>
      <c r="AT104" s="87"/>
      <c r="AU104" s="87"/>
      <c r="AV104" s="67" t="s">
        <v>120</v>
      </c>
      <c r="AW104" s="2"/>
      <c r="AX104" s="2"/>
      <c r="AY104" s="2"/>
      <c r="AZ104" s="85"/>
      <c r="BA104" s="88"/>
      <c r="BB104" s="85"/>
      <c r="BC104" s="85"/>
      <c r="BD104" s="85"/>
      <c r="BE104" s="85"/>
      <c r="BF104" s="85"/>
      <c r="BG104" s="85"/>
      <c r="BH104" s="85"/>
      <c r="BI104" s="2"/>
      <c r="BJ104" s="2"/>
      <c r="BK104" s="2"/>
      <c r="BL104" s="112" t="s">
        <v>250</v>
      </c>
      <c r="BM104" s="124" t="s">
        <v>363</v>
      </c>
      <c r="BN104" s="112" t="s">
        <v>248</v>
      </c>
      <c r="BO104" s="112" t="s">
        <v>249</v>
      </c>
      <c r="BP104" s="112" t="s">
        <v>153</v>
      </c>
      <c r="BQ104" s="112">
        <v>4</v>
      </c>
      <c r="BR104" s="112">
        <v>240</v>
      </c>
      <c r="BS104" s="111" t="s">
        <v>120</v>
      </c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pans="1:85" ht="14.25" customHeight="1" thickTop="1" thickBot="1" x14ac:dyDescent="0.3">
      <c r="A105" s="7"/>
      <c r="B105" s="7"/>
      <c r="C105" s="7"/>
      <c r="D105" s="71"/>
      <c r="E105" s="7"/>
      <c r="F105" s="72"/>
      <c r="G105" s="7"/>
      <c r="H105" s="7"/>
      <c r="I105" s="7"/>
      <c r="J105" s="7"/>
      <c r="K105" s="7"/>
      <c r="L105" s="7"/>
      <c r="M105" s="73"/>
      <c r="N105" s="73"/>
      <c r="O105" s="7"/>
      <c r="P105" s="7"/>
      <c r="Q105" s="7"/>
      <c r="R105" s="7"/>
      <c r="S105" s="7"/>
      <c r="T105" s="74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5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3"/>
      <c r="AW105" s="76"/>
      <c r="AX105" s="76"/>
      <c r="AY105" s="76"/>
      <c r="AZ105" s="77"/>
      <c r="BA105" s="78"/>
      <c r="BB105" s="7"/>
      <c r="BC105" s="7"/>
      <c r="BD105" s="7"/>
      <c r="BE105" s="7"/>
      <c r="BF105" s="7"/>
      <c r="BG105" s="7"/>
      <c r="BH105" s="7"/>
      <c r="BI105" s="76"/>
      <c r="BJ105" s="76"/>
      <c r="BK105" s="2"/>
      <c r="BL105" s="112" t="s">
        <v>301</v>
      </c>
      <c r="BM105" s="124" t="s">
        <v>364</v>
      </c>
      <c r="BN105" s="112" t="s">
        <v>248</v>
      </c>
      <c r="BO105" s="112" t="s">
        <v>249</v>
      </c>
      <c r="BP105" s="112" t="s">
        <v>153</v>
      </c>
      <c r="BQ105" s="112">
        <v>4</v>
      </c>
      <c r="BR105" s="112">
        <v>350</v>
      </c>
      <c r="BS105" s="111" t="s">
        <v>120</v>
      </c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pans="1:85" ht="14.25" customHeight="1" thickTop="1" thickBot="1" x14ac:dyDescent="0.3">
      <c r="A106" s="2">
        <v>1893</v>
      </c>
      <c r="B106" s="2" t="s">
        <v>369</v>
      </c>
      <c r="C106" s="2"/>
      <c r="D106" s="2"/>
      <c r="E106" s="2" t="s">
        <v>106</v>
      </c>
      <c r="F106" s="63" t="s">
        <v>302</v>
      </c>
      <c r="G106" s="2" t="s">
        <v>248</v>
      </c>
      <c r="H106" s="2" t="s">
        <v>249</v>
      </c>
      <c r="I106" s="2" t="s">
        <v>301</v>
      </c>
      <c r="J106" s="2" t="s">
        <v>153</v>
      </c>
      <c r="K106" s="2" t="s">
        <v>112</v>
      </c>
      <c r="L106" s="2"/>
      <c r="M106" s="64" t="s">
        <v>191</v>
      </c>
      <c r="N106" s="64" t="s">
        <v>191</v>
      </c>
      <c r="O106" s="65" t="s">
        <v>191</v>
      </c>
      <c r="P106" s="2" t="s">
        <v>40</v>
      </c>
      <c r="Q106" s="2">
        <v>96</v>
      </c>
      <c r="R106" s="2" t="s">
        <v>116</v>
      </c>
      <c r="S106" s="2" t="s">
        <v>48</v>
      </c>
      <c r="T106" s="2"/>
      <c r="U106" s="2" t="s">
        <v>370</v>
      </c>
      <c r="V106" s="2" t="s">
        <v>26</v>
      </c>
      <c r="W106" s="2">
        <f>VLOOKUP(V106,Tables!$M$5:$N$8,2,FALSE)</f>
        <v>1000</v>
      </c>
      <c r="X106" s="2">
        <f t="shared" ref="X106:X108" si="202">U106*W106</f>
        <v>6700</v>
      </c>
      <c r="Y106" s="2"/>
      <c r="Z106" s="2" t="str">
        <f t="shared" ref="Z106:Z108" si="203">P106</f>
        <v>LC50</v>
      </c>
      <c r="AA106" s="2">
        <f>VLOOKUP(Z106,Tables!C$5:D$21,2,FALSE)</f>
        <v>5</v>
      </c>
      <c r="AB106" s="2">
        <f t="shared" ref="AB106:AB108" si="204">X106/AA106</f>
        <v>1340</v>
      </c>
      <c r="AC106" s="2" t="str">
        <f t="shared" ref="AC106:AC108" si="205">S106</f>
        <v>Acute</v>
      </c>
      <c r="AD106" s="2">
        <f>VLOOKUP(AC106,Tables!C$24:D$25,2,FALSE)</f>
        <v>2</v>
      </c>
      <c r="AE106" s="2">
        <f t="shared" ref="AE106:AE108" si="206">AB106/AD106</f>
        <v>670</v>
      </c>
      <c r="AF106" s="7"/>
      <c r="AG106" s="8" t="str">
        <f t="shared" ref="AG106:AG108" si="207">F106</f>
        <v>Cyprinodon variegatus</v>
      </c>
      <c r="AH106" s="2" t="str">
        <f t="shared" ref="AH106:AH108" si="208">P106</f>
        <v>LC50</v>
      </c>
      <c r="AI106" s="2" t="str">
        <f t="shared" ref="AI106:AI108" si="209">S106</f>
        <v>Acute</v>
      </c>
      <c r="AJ106" s="2"/>
      <c r="AK106" s="2">
        <f>VLOOKUP(SUM(AA106,AD106),Tables!J$5:K$10,2,FALSE)</f>
        <v>4</v>
      </c>
      <c r="AL106" s="66" t="str">
        <f t="shared" ref="AL106:AL108" si="210">IF(AK106=MIN($AK$106:$AK$108),"YES!!!","Reject")</f>
        <v>Reject</v>
      </c>
      <c r="AM106" s="2"/>
      <c r="AN106" s="2"/>
      <c r="AO106" s="2"/>
      <c r="AP106" s="2"/>
      <c r="AQ106" s="2"/>
      <c r="AR106" s="2"/>
      <c r="AS106" s="2"/>
      <c r="AT106" s="2"/>
      <c r="AU106" s="2"/>
      <c r="AV106" s="67" t="s">
        <v>120</v>
      </c>
      <c r="AW106" s="2"/>
      <c r="AX106" s="2"/>
      <c r="AY106" s="2"/>
      <c r="AZ106" s="2"/>
      <c r="BA106" s="68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112" t="s">
        <v>301</v>
      </c>
      <c r="BM106" s="124" t="s">
        <v>367</v>
      </c>
      <c r="BN106" s="112" t="s">
        <v>248</v>
      </c>
      <c r="BO106" s="112" t="s">
        <v>249</v>
      </c>
      <c r="BP106" s="112" t="s">
        <v>153</v>
      </c>
      <c r="BQ106" s="112">
        <v>4</v>
      </c>
      <c r="BR106" s="112">
        <v>780</v>
      </c>
      <c r="BS106" s="111" t="s">
        <v>120</v>
      </c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pans="1:85" ht="14.25" customHeight="1" thickTop="1" thickBot="1" x14ac:dyDescent="0.3">
      <c r="A107" s="2">
        <v>12243</v>
      </c>
      <c r="B107" s="2" t="s">
        <v>372</v>
      </c>
      <c r="C107" s="2"/>
      <c r="D107" s="2"/>
      <c r="E107" s="2" t="s">
        <v>106</v>
      </c>
      <c r="F107" s="63" t="s">
        <v>302</v>
      </c>
      <c r="G107" s="2" t="s">
        <v>248</v>
      </c>
      <c r="H107" s="2" t="s">
        <v>249</v>
      </c>
      <c r="I107" s="2" t="s">
        <v>301</v>
      </c>
      <c r="J107" s="2" t="s">
        <v>153</v>
      </c>
      <c r="K107" s="2" t="s">
        <v>373</v>
      </c>
      <c r="L107" s="2"/>
      <c r="M107" s="64" t="s">
        <v>191</v>
      </c>
      <c r="N107" s="64" t="s">
        <v>191</v>
      </c>
      <c r="O107" s="65" t="s">
        <v>191</v>
      </c>
      <c r="P107" s="2" t="s">
        <v>33</v>
      </c>
      <c r="Q107" s="2">
        <v>38</v>
      </c>
      <c r="R107" s="2" t="s">
        <v>157</v>
      </c>
      <c r="S107" s="2" t="s">
        <v>47</v>
      </c>
      <c r="T107" s="2"/>
      <c r="U107" s="2" t="s">
        <v>374</v>
      </c>
      <c r="V107" s="2" t="s">
        <v>26</v>
      </c>
      <c r="W107" s="2">
        <f>VLOOKUP(V107,Tables!$M$5:$N$8,2,FALSE)</f>
        <v>1000</v>
      </c>
      <c r="X107" s="125">
        <f t="shared" si="202"/>
        <v>440</v>
      </c>
      <c r="Y107" s="2"/>
      <c r="Z107" s="2" t="str">
        <f t="shared" si="203"/>
        <v>LOEC</v>
      </c>
      <c r="AA107" s="2">
        <f>VLOOKUP(Z107,Tables!C$5:D$21,2,FALSE)</f>
        <v>2.5</v>
      </c>
      <c r="AB107" s="2">
        <f t="shared" si="204"/>
        <v>176</v>
      </c>
      <c r="AC107" s="2" t="str">
        <f t="shared" si="205"/>
        <v>Chronic</v>
      </c>
      <c r="AD107" s="2">
        <f>VLOOKUP(AC107,Tables!C$24:D$25,2,FALSE)</f>
        <v>1</v>
      </c>
      <c r="AE107" s="2">
        <f t="shared" si="206"/>
        <v>176</v>
      </c>
      <c r="AF107" s="7"/>
      <c r="AG107" s="8" t="str">
        <f t="shared" si="207"/>
        <v>Cyprinodon variegatus</v>
      </c>
      <c r="AH107" s="2" t="str">
        <f t="shared" si="208"/>
        <v>LOEC</v>
      </c>
      <c r="AI107" s="2" t="str">
        <f t="shared" si="209"/>
        <v>Chronic</v>
      </c>
      <c r="AJ107" s="2"/>
      <c r="AK107" s="2">
        <f>VLOOKUP(SUM(AA107,AD107),Tables!J$5:K$10,2,FALSE)</f>
        <v>2</v>
      </c>
      <c r="AL107" s="66" t="str">
        <f t="shared" si="210"/>
        <v>YES!!!</v>
      </c>
      <c r="AM107" s="3" t="str">
        <f>O107</f>
        <v>Mortality</v>
      </c>
      <c r="AN107" s="2" t="s">
        <v>118</v>
      </c>
      <c r="AO107" s="2" t="str">
        <f>CONCATENATE(Q107," ",R107)</f>
        <v>38 Day</v>
      </c>
      <c r="AP107" s="2" t="s">
        <v>119</v>
      </c>
      <c r="AQ107" s="2"/>
      <c r="AR107" s="2">
        <f>AE107</f>
        <v>176</v>
      </c>
      <c r="AS107" s="2">
        <f>GEOMEAN(AR107)</f>
        <v>176</v>
      </c>
      <c r="AT107" s="3">
        <f>MIN(AS107)</f>
        <v>176</v>
      </c>
      <c r="AU107" s="3">
        <f>MIN(AT107:AT108)</f>
        <v>176</v>
      </c>
      <c r="AV107" s="67" t="s">
        <v>120</v>
      </c>
      <c r="AW107" s="2"/>
      <c r="AX107" s="2"/>
      <c r="AY107" s="2"/>
      <c r="AZ107" s="2" t="str">
        <f>I107</f>
        <v xml:space="preserve">Fish </v>
      </c>
      <c r="BA107" s="68" t="str">
        <f t="shared" ref="BA107:BC107" si="211">F107</f>
        <v>Cyprinodon variegatus</v>
      </c>
      <c r="BB107" s="2" t="str">
        <f t="shared" si="211"/>
        <v>Chordata</v>
      </c>
      <c r="BC107" s="2" t="str">
        <f t="shared" si="211"/>
        <v>Actinopterygii</v>
      </c>
      <c r="BD107" s="2" t="str">
        <f>J107</f>
        <v>Heterotroph</v>
      </c>
      <c r="BE107" s="2">
        <f>AK107</f>
        <v>2</v>
      </c>
      <c r="BF107" s="2">
        <f>AU107</f>
        <v>176</v>
      </c>
      <c r="BG107" s="67" t="s">
        <v>120</v>
      </c>
      <c r="BH107" s="67" t="s">
        <v>120</v>
      </c>
      <c r="BI107" s="2"/>
      <c r="BJ107" s="2"/>
      <c r="BK107" s="2"/>
      <c r="BL107" s="112" t="s">
        <v>204</v>
      </c>
      <c r="BM107" s="124" t="s">
        <v>368</v>
      </c>
      <c r="BN107" s="112" t="s">
        <v>202</v>
      </c>
      <c r="BO107" s="112" t="s">
        <v>209</v>
      </c>
      <c r="BP107" s="112" t="s">
        <v>153</v>
      </c>
      <c r="BQ107" s="112">
        <v>4</v>
      </c>
      <c r="BR107" s="112">
        <v>880</v>
      </c>
      <c r="BS107" s="111" t="s">
        <v>120</v>
      </c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pans="1:85" ht="14.25" customHeight="1" thickTop="1" thickBot="1" x14ac:dyDescent="0.3">
      <c r="A108" s="2">
        <v>1893</v>
      </c>
      <c r="B108" s="2" t="s">
        <v>369</v>
      </c>
      <c r="C108" s="2"/>
      <c r="D108" s="2"/>
      <c r="E108" s="2" t="s">
        <v>106</v>
      </c>
      <c r="F108" s="63" t="s">
        <v>302</v>
      </c>
      <c r="G108" s="2" t="s">
        <v>248</v>
      </c>
      <c r="H108" s="2" t="s">
        <v>249</v>
      </c>
      <c r="I108" s="2" t="s">
        <v>301</v>
      </c>
      <c r="J108" s="2" t="s">
        <v>153</v>
      </c>
      <c r="K108" s="2" t="s">
        <v>112</v>
      </c>
      <c r="L108" s="2"/>
      <c r="M108" s="64" t="s">
        <v>191</v>
      </c>
      <c r="N108" s="64" t="s">
        <v>191</v>
      </c>
      <c r="O108" s="65" t="s">
        <v>191</v>
      </c>
      <c r="P108" s="2" t="s">
        <v>24</v>
      </c>
      <c r="Q108" s="2">
        <v>96</v>
      </c>
      <c r="R108" s="2" t="s">
        <v>116</v>
      </c>
      <c r="S108" s="2" t="s">
        <v>48</v>
      </c>
      <c r="T108" s="2"/>
      <c r="U108" s="2" t="s">
        <v>376</v>
      </c>
      <c r="V108" s="2" t="s">
        <v>26</v>
      </c>
      <c r="W108" s="2">
        <f>VLOOKUP(V108,Tables!$M$5:$N$8,2,FALSE)</f>
        <v>1000</v>
      </c>
      <c r="X108" s="2">
        <f t="shared" si="202"/>
        <v>3600</v>
      </c>
      <c r="Y108" s="2"/>
      <c r="Z108" s="2" t="str">
        <f t="shared" si="203"/>
        <v>NOEL</v>
      </c>
      <c r="AA108" s="2">
        <f>VLOOKUP(Z108,Tables!C$5:D$21,2,FALSE)</f>
        <v>1</v>
      </c>
      <c r="AB108" s="2">
        <f t="shared" si="204"/>
        <v>3600</v>
      </c>
      <c r="AC108" s="2" t="str">
        <f t="shared" si="205"/>
        <v>Acute</v>
      </c>
      <c r="AD108" s="2">
        <f>VLOOKUP(AC108,Tables!C$24:D$25,2,FALSE)</f>
        <v>2</v>
      </c>
      <c r="AE108" s="2">
        <f t="shared" si="206"/>
        <v>1800</v>
      </c>
      <c r="AF108" s="7"/>
      <c r="AG108" s="8" t="str">
        <f t="shared" si="207"/>
        <v>Cyprinodon variegatus</v>
      </c>
      <c r="AH108" s="2" t="str">
        <f t="shared" si="208"/>
        <v>NOEL</v>
      </c>
      <c r="AI108" s="2" t="str">
        <f t="shared" si="209"/>
        <v>Acute</v>
      </c>
      <c r="AJ108" s="2"/>
      <c r="AK108" s="2">
        <f>VLOOKUP(SUM(AA108,AD108),Tables!J$5:K$10,2,FALSE)</f>
        <v>3</v>
      </c>
      <c r="AL108" s="66" t="str">
        <f t="shared" si="210"/>
        <v>Reject</v>
      </c>
      <c r="AM108" s="2"/>
      <c r="AN108" s="2"/>
      <c r="AO108" s="2"/>
      <c r="AP108" s="2"/>
      <c r="AQ108" s="2"/>
      <c r="AR108" s="2"/>
      <c r="AS108" s="2"/>
      <c r="AT108" s="2"/>
      <c r="AU108" s="2"/>
      <c r="AV108" s="67" t="s">
        <v>120</v>
      </c>
      <c r="AW108" s="2"/>
      <c r="AX108" s="2"/>
      <c r="AY108" s="2"/>
      <c r="AZ108" s="2"/>
      <c r="BA108" s="68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112" t="s">
        <v>204</v>
      </c>
      <c r="BM108" s="69" t="s">
        <v>371</v>
      </c>
      <c r="BN108" s="112" t="s">
        <v>202</v>
      </c>
      <c r="BO108" s="112" t="s">
        <v>209</v>
      </c>
      <c r="BP108" s="112" t="s">
        <v>153</v>
      </c>
      <c r="BQ108" s="112">
        <v>4</v>
      </c>
      <c r="BR108" s="112">
        <v>100</v>
      </c>
      <c r="BS108" s="111" t="s">
        <v>120</v>
      </c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pans="1:85" ht="14.25" customHeight="1" thickTop="1" thickBot="1" x14ac:dyDescent="0.3">
      <c r="A109" s="7"/>
      <c r="B109" s="7"/>
      <c r="C109" s="7"/>
      <c r="D109" s="71"/>
      <c r="E109" s="7"/>
      <c r="F109" s="72"/>
      <c r="G109" s="7"/>
      <c r="H109" s="7"/>
      <c r="I109" s="7"/>
      <c r="J109" s="7"/>
      <c r="K109" s="7"/>
      <c r="L109" s="7"/>
      <c r="M109" s="73"/>
      <c r="N109" s="73"/>
      <c r="O109" s="7"/>
      <c r="P109" s="7"/>
      <c r="Q109" s="7"/>
      <c r="R109" s="7"/>
      <c r="S109" s="7"/>
      <c r="T109" s="74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5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3"/>
      <c r="AW109" s="76"/>
      <c r="AX109" s="76"/>
      <c r="AY109" s="76"/>
      <c r="AZ109" s="77"/>
      <c r="BA109" s="78"/>
      <c r="BB109" s="7"/>
      <c r="BC109" s="7"/>
      <c r="BD109" s="7"/>
      <c r="BE109" s="7"/>
      <c r="BF109" s="7"/>
      <c r="BG109" s="7"/>
      <c r="BH109" s="7"/>
      <c r="BI109" s="2"/>
      <c r="BJ109" s="2"/>
      <c r="BK109" s="2"/>
      <c r="BL109" s="112" t="s">
        <v>204</v>
      </c>
      <c r="BM109" s="124" t="s">
        <v>375</v>
      </c>
      <c r="BN109" s="112" t="s">
        <v>202</v>
      </c>
      <c r="BO109" s="112" t="s">
        <v>203</v>
      </c>
      <c r="BP109" s="112" t="s">
        <v>153</v>
      </c>
      <c r="BQ109" s="112">
        <v>4</v>
      </c>
      <c r="BR109" s="112">
        <v>120</v>
      </c>
      <c r="BS109" s="111" t="s">
        <v>120</v>
      </c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pans="1:85" ht="14.25" customHeight="1" thickTop="1" thickBot="1" x14ac:dyDescent="0.3">
      <c r="A110" s="2" t="s">
        <v>200</v>
      </c>
      <c r="B110" s="2">
        <v>215192</v>
      </c>
      <c r="C110" s="2"/>
      <c r="D110" s="2"/>
      <c r="E110" s="2" t="s">
        <v>121</v>
      </c>
      <c r="F110" s="63" t="s">
        <v>341</v>
      </c>
      <c r="G110" s="2" t="s">
        <v>248</v>
      </c>
      <c r="H110" s="2" t="s">
        <v>249</v>
      </c>
      <c r="I110" s="2" t="s">
        <v>301</v>
      </c>
      <c r="J110" s="2" t="s">
        <v>153</v>
      </c>
      <c r="K110" s="2" t="s">
        <v>112</v>
      </c>
      <c r="L110" s="2"/>
      <c r="M110" s="64" t="s">
        <v>191</v>
      </c>
      <c r="N110" s="64" t="s">
        <v>191</v>
      </c>
      <c r="O110" s="65" t="s">
        <v>191</v>
      </c>
      <c r="P110" s="2" t="s">
        <v>40</v>
      </c>
      <c r="Q110" s="2">
        <v>48</v>
      </c>
      <c r="R110" s="2" t="s">
        <v>116</v>
      </c>
      <c r="S110" s="2" t="s">
        <v>48</v>
      </c>
      <c r="T110" s="2"/>
      <c r="U110" s="2">
        <v>3200</v>
      </c>
      <c r="V110" s="2" t="s">
        <v>17</v>
      </c>
      <c r="W110" s="2">
        <f>VLOOKUP(V110,Tables!$M$4:$N$7,2,FALSE)</f>
        <v>1</v>
      </c>
      <c r="X110" s="2">
        <f t="shared" ref="X110:X111" si="212">U110*W110</f>
        <v>3200</v>
      </c>
      <c r="Y110" s="2"/>
      <c r="Z110" s="2" t="str">
        <f t="shared" ref="Z110:Z111" si="213">P110</f>
        <v>LC50</v>
      </c>
      <c r="AA110" s="2">
        <f>VLOOKUP(Z110,Tables!C$5:D$21,2,FALSE)</f>
        <v>5</v>
      </c>
      <c r="AB110" s="2">
        <f t="shared" ref="AB110:AB111" si="214">X110/AA110</f>
        <v>640</v>
      </c>
      <c r="AC110" s="2" t="str">
        <f t="shared" ref="AC110:AC111" si="215">S110</f>
        <v>Acute</v>
      </c>
      <c r="AD110" s="2">
        <f>VLOOKUP(AC110,Tables!C$24:D$25,2,FALSE)</f>
        <v>2</v>
      </c>
      <c r="AE110" s="2">
        <f t="shared" ref="AE110:AE111" si="216">AB110/AD110</f>
        <v>320</v>
      </c>
      <c r="AF110" s="7"/>
      <c r="AG110" s="8" t="str">
        <f t="shared" ref="AG110:AG111" si="217">F110</f>
        <v>Cyprinus carpio</v>
      </c>
      <c r="AH110" s="2" t="str">
        <f t="shared" ref="AH110:AH111" si="218">P110</f>
        <v>LC50</v>
      </c>
      <c r="AI110" s="2" t="str">
        <f t="shared" ref="AI110:AI111" si="219">S110</f>
        <v>Acute</v>
      </c>
      <c r="AJ110" s="2"/>
      <c r="AK110" s="2">
        <f>VLOOKUP(SUM(AA110,AD110),Tables!J$5:K$10,2,FALSE)</f>
        <v>4</v>
      </c>
      <c r="AL110" s="66" t="str">
        <f t="shared" ref="AL110:AL111" si="220">IF(AK110=MIN($AK$110:$AK$111),"YES!!!","Reject")</f>
        <v>YES!!!</v>
      </c>
      <c r="AM110" s="3" t="str">
        <f t="shared" ref="AM110:AM111" si="221">O110</f>
        <v>Mortality</v>
      </c>
      <c r="AN110" s="2" t="s">
        <v>118</v>
      </c>
      <c r="AO110" s="2" t="str">
        <f t="shared" ref="AO110:AO111" si="222">CONCATENATE(Q110," ",R110)</f>
        <v>48 Hour</v>
      </c>
      <c r="AP110" s="2" t="s">
        <v>119</v>
      </c>
      <c r="AQ110" s="2"/>
      <c r="AR110" s="2">
        <f t="shared" ref="AR110:AR111" si="223">AE110</f>
        <v>320</v>
      </c>
      <c r="AS110" s="2">
        <f t="shared" ref="AS110:AS111" si="224">GEOMEAN(AR110)</f>
        <v>320</v>
      </c>
      <c r="AT110" s="3">
        <f>MIN(AS110:AS111)</f>
        <v>290</v>
      </c>
      <c r="AU110" s="3">
        <f>MIN(AT110)</f>
        <v>290</v>
      </c>
      <c r="AV110" s="67" t="s">
        <v>120</v>
      </c>
      <c r="AW110" s="2"/>
      <c r="AX110" s="2"/>
      <c r="AY110" s="2"/>
      <c r="AZ110" s="2" t="str">
        <f>I110</f>
        <v xml:space="preserve">Fish </v>
      </c>
      <c r="BA110" s="68" t="str">
        <f t="shared" ref="BA110:BC110" si="225">F110</f>
        <v>Cyprinus carpio</v>
      </c>
      <c r="BB110" s="2" t="str">
        <f t="shared" si="225"/>
        <v>Chordata</v>
      </c>
      <c r="BC110" s="2" t="str">
        <f t="shared" si="225"/>
        <v>Actinopterygii</v>
      </c>
      <c r="BD110" s="2" t="str">
        <f>J110</f>
        <v>Heterotroph</v>
      </c>
      <c r="BE110" s="2">
        <f>AK110</f>
        <v>4</v>
      </c>
      <c r="BF110" s="2">
        <f>AU110</f>
        <v>290</v>
      </c>
      <c r="BG110" s="67" t="s">
        <v>120</v>
      </c>
      <c r="BH110" s="67" t="s">
        <v>120</v>
      </c>
      <c r="BI110" s="2"/>
      <c r="BJ110" s="2"/>
      <c r="BK110" s="2"/>
      <c r="BL110" s="112" t="s">
        <v>250</v>
      </c>
      <c r="BM110" s="124" t="s">
        <v>377</v>
      </c>
      <c r="BN110" s="112" t="s">
        <v>248</v>
      </c>
      <c r="BO110" s="112" t="s">
        <v>249</v>
      </c>
      <c r="BP110" s="112" t="s">
        <v>153</v>
      </c>
      <c r="BQ110" s="112">
        <v>4</v>
      </c>
      <c r="BR110" s="112">
        <v>19000</v>
      </c>
      <c r="BS110" s="111" t="s">
        <v>120</v>
      </c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pans="1:85" ht="14.25" customHeight="1" thickTop="1" thickBot="1" x14ac:dyDescent="0.3">
      <c r="A111" s="2" t="s">
        <v>200</v>
      </c>
      <c r="B111" s="2">
        <v>206270</v>
      </c>
      <c r="C111" s="2"/>
      <c r="D111" s="2"/>
      <c r="E111" s="2" t="s">
        <v>121</v>
      </c>
      <c r="F111" s="63" t="s">
        <v>341</v>
      </c>
      <c r="G111" s="2" t="s">
        <v>248</v>
      </c>
      <c r="H111" s="2" t="s">
        <v>249</v>
      </c>
      <c r="I111" s="2" t="s">
        <v>301</v>
      </c>
      <c r="J111" s="2" t="s">
        <v>153</v>
      </c>
      <c r="K111" s="2" t="s">
        <v>112</v>
      </c>
      <c r="L111" s="2"/>
      <c r="M111" s="64" t="s">
        <v>191</v>
      </c>
      <c r="N111" s="64" t="s">
        <v>191</v>
      </c>
      <c r="O111" s="65" t="s">
        <v>191</v>
      </c>
      <c r="P111" s="2" t="s">
        <v>40</v>
      </c>
      <c r="Q111" s="2">
        <v>96</v>
      </c>
      <c r="R111" s="2" t="s">
        <v>116</v>
      </c>
      <c r="S111" s="2" t="s">
        <v>48</v>
      </c>
      <c r="T111" s="2"/>
      <c r="U111" s="2">
        <v>2900</v>
      </c>
      <c r="V111" s="2" t="s">
        <v>17</v>
      </c>
      <c r="W111" s="2">
        <f>VLOOKUP(V111,Tables!$M$4:$N$7,2,FALSE)</f>
        <v>1</v>
      </c>
      <c r="X111" s="2">
        <f t="shared" si="212"/>
        <v>2900</v>
      </c>
      <c r="Y111" s="2"/>
      <c r="Z111" s="2" t="str">
        <f t="shared" si="213"/>
        <v>LC50</v>
      </c>
      <c r="AA111" s="2">
        <f>VLOOKUP(Z111,Tables!C$5:D$21,2,FALSE)</f>
        <v>5</v>
      </c>
      <c r="AB111" s="2">
        <f t="shared" si="214"/>
        <v>580</v>
      </c>
      <c r="AC111" s="2" t="str">
        <f t="shared" si="215"/>
        <v>Acute</v>
      </c>
      <c r="AD111" s="2">
        <f>VLOOKUP(AC111,Tables!C$24:D$25,2,FALSE)</f>
        <v>2</v>
      </c>
      <c r="AE111" s="2">
        <f t="shared" si="216"/>
        <v>290</v>
      </c>
      <c r="AF111" s="7"/>
      <c r="AG111" s="8" t="str">
        <f t="shared" si="217"/>
        <v>Cyprinus carpio</v>
      </c>
      <c r="AH111" s="2" t="str">
        <f t="shared" si="218"/>
        <v>LC50</v>
      </c>
      <c r="AI111" s="2" t="str">
        <f t="shared" si="219"/>
        <v>Acute</v>
      </c>
      <c r="AJ111" s="2"/>
      <c r="AK111" s="2">
        <f>VLOOKUP(SUM(AA111,AD111),Tables!J$5:K$10,2,FALSE)</f>
        <v>4</v>
      </c>
      <c r="AL111" s="66" t="str">
        <f t="shared" si="220"/>
        <v>YES!!!</v>
      </c>
      <c r="AM111" s="3" t="str">
        <f t="shared" si="221"/>
        <v>Mortality</v>
      </c>
      <c r="AN111" s="2" t="s">
        <v>118</v>
      </c>
      <c r="AO111" s="2" t="str">
        <f t="shared" si="222"/>
        <v>96 Hour</v>
      </c>
      <c r="AP111" s="2" t="s">
        <v>319</v>
      </c>
      <c r="AQ111" s="2"/>
      <c r="AR111" s="2">
        <f t="shared" si="223"/>
        <v>290</v>
      </c>
      <c r="AS111" s="2">
        <f t="shared" si="224"/>
        <v>290</v>
      </c>
      <c r="AT111" s="2"/>
      <c r="AU111" s="2"/>
      <c r="AV111" s="67" t="s">
        <v>120</v>
      </c>
      <c r="AW111" s="2"/>
      <c r="AX111" s="2"/>
      <c r="AY111" s="2"/>
      <c r="AZ111" s="2"/>
      <c r="BA111" s="68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112" t="s">
        <v>250</v>
      </c>
      <c r="BM111" s="124" t="s">
        <v>378</v>
      </c>
      <c r="BN111" s="112" t="s">
        <v>248</v>
      </c>
      <c r="BO111" s="112" t="s">
        <v>249</v>
      </c>
      <c r="BP111" s="112" t="s">
        <v>153</v>
      </c>
      <c r="BQ111" s="112">
        <v>4</v>
      </c>
      <c r="BR111" s="112">
        <v>180</v>
      </c>
      <c r="BS111" s="111" t="s">
        <v>120</v>
      </c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pans="1:85" ht="14.25" customHeight="1" thickTop="1" thickBot="1" x14ac:dyDescent="0.3">
      <c r="A112" s="7"/>
      <c r="B112" s="7"/>
      <c r="C112" s="7"/>
      <c r="D112" s="71"/>
      <c r="E112" s="7"/>
      <c r="F112" s="72"/>
      <c r="G112" s="7"/>
      <c r="H112" s="7"/>
      <c r="I112" s="7"/>
      <c r="J112" s="7"/>
      <c r="K112" s="7"/>
      <c r="L112" s="7"/>
      <c r="M112" s="73"/>
      <c r="N112" s="73"/>
      <c r="O112" s="7"/>
      <c r="P112" s="7"/>
      <c r="Q112" s="7"/>
      <c r="R112" s="7"/>
      <c r="S112" s="7"/>
      <c r="T112" s="74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5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3"/>
      <c r="AW112" s="76"/>
      <c r="AX112" s="76"/>
      <c r="AY112" s="76"/>
      <c r="AZ112" s="77"/>
      <c r="BA112" s="78"/>
      <c r="BB112" s="7"/>
      <c r="BC112" s="7"/>
      <c r="BD112" s="7"/>
      <c r="BE112" s="7"/>
      <c r="BF112" s="7"/>
      <c r="BG112" s="7"/>
      <c r="BH112" s="7"/>
      <c r="BI112" s="2"/>
      <c r="BJ112" s="2"/>
      <c r="BK112" s="2"/>
      <c r="BL112" s="112" t="s">
        <v>204</v>
      </c>
      <c r="BM112" s="124" t="s">
        <v>379</v>
      </c>
      <c r="BN112" s="112" t="s">
        <v>202</v>
      </c>
      <c r="BO112" s="112" t="s">
        <v>232</v>
      </c>
      <c r="BP112" s="112" t="s">
        <v>153</v>
      </c>
      <c r="BQ112" s="112">
        <v>4</v>
      </c>
      <c r="BR112" s="112">
        <v>200</v>
      </c>
      <c r="BS112" s="111" t="s">
        <v>120</v>
      </c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pans="1:85" ht="14.25" customHeight="1" thickTop="1" thickBot="1" x14ac:dyDescent="0.3">
      <c r="A113" s="2" t="s">
        <v>385</v>
      </c>
      <c r="B113" s="2" t="s">
        <v>386</v>
      </c>
      <c r="C113" s="2"/>
      <c r="D113" s="2"/>
      <c r="E113" s="2" t="s">
        <v>121</v>
      </c>
      <c r="F113" s="63" t="s">
        <v>288</v>
      </c>
      <c r="G113" s="2" t="s">
        <v>202</v>
      </c>
      <c r="H113" s="2" t="s">
        <v>232</v>
      </c>
      <c r="I113" s="2" t="s">
        <v>258</v>
      </c>
      <c r="J113" s="2" t="s">
        <v>153</v>
      </c>
      <c r="K113" s="2" t="s">
        <v>387</v>
      </c>
      <c r="L113" s="2"/>
      <c r="M113" s="64" t="s">
        <v>388</v>
      </c>
      <c r="N113" s="64" t="s">
        <v>388</v>
      </c>
      <c r="O113" s="65" t="s">
        <v>388</v>
      </c>
      <c r="P113" s="2" t="s">
        <v>38</v>
      </c>
      <c r="Q113" s="2">
        <v>48</v>
      </c>
      <c r="R113" s="2" t="s">
        <v>116</v>
      </c>
      <c r="S113" s="2" t="s">
        <v>48</v>
      </c>
      <c r="T113" s="2"/>
      <c r="U113" s="2">
        <v>8.6</v>
      </c>
      <c r="V113" s="2" t="s">
        <v>23</v>
      </c>
      <c r="W113" s="2">
        <f>VLOOKUP(V113,Tables!$M$4:$N$7,2,FALSE)</f>
        <v>1000</v>
      </c>
      <c r="X113" s="2">
        <f t="shared" ref="X113:X125" si="226">U113*W113</f>
        <v>8600</v>
      </c>
      <c r="Y113" s="2"/>
      <c r="Z113" s="2" t="str">
        <f t="shared" ref="Z113:Z125" si="227">P113</f>
        <v>EC50</v>
      </c>
      <c r="AA113" s="2">
        <f>VLOOKUP(Z113,Tables!C$5:D$21,2,FALSE)</f>
        <v>5</v>
      </c>
      <c r="AB113" s="2">
        <f t="shared" ref="AB113:AB125" si="228">X113/AA113</f>
        <v>1720</v>
      </c>
      <c r="AC113" s="2" t="str">
        <f t="shared" ref="AC113:AC125" si="229">S113</f>
        <v>Acute</v>
      </c>
      <c r="AD113" s="2">
        <f>VLOOKUP(AC113,Tables!C$24:D$25,2,FALSE)</f>
        <v>2</v>
      </c>
      <c r="AE113" s="2">
        <f t="shared" ref="AE113:AE125" si="230">AB113/AD113</f>
        <v>860</v>
      </c>
      <c r="AF113" s="7"/>
      <c r="AG113" s="8" t="str">
        <f t="shared" ref="AG113:AG125" si="231">F113</f>
        <v>Daphnia magna</v>
      </c>
      <c r="AH113" s="2" t="str">
        <f t="shared" ref="AH113:AH125" si="232">P113</f>
        <v>EC50</v>
      </c>
      <c r="AI113" s="2" t="str">
        <f t="shared" ref="AI113:AI125" si="233">S113</f>
        <v>Acute</v>
      </c>
      <c r="AJ113" s="2"/>
      <c r="AK113" s="2">
        <f>VLOOKUP(SUM(AA113,AD113),Tables!J$5:K$10,2,FALSE)</f>
        <v>4</v>
      </c>
      <c r="AL113" s="66" t="str">
        <f t="shared" ref="AL113:AL125" si="234">IF(AK113=MIN($AK$113:$AK$125),"YES!!!","Reject")</f>
        <v>Reject</v>
      </c>
      <c r="AM113" s="2"/>
      <c r="AN113" s="2"/>
      <c r="AO113" s="2"/>
      <c r="AP113" s="2"/>
      <c r="AQ113" s="2"/>
      <c r="AR113" s="2"/>
      <c r="AS113" s="2"/>
      <c r="AT113" s="2"/>
      <c r="AU113" s="2"/>
      <c r="AV113" s="67" t="s">
        <v>120</v>
      </c>
      <c r="AW113" s="2"/>
      <c r="AX113" s="2"/>
      <c r="AY113" s="2"/>
      <c r="AZ113" s="2"/>
      <c r="BA113" s="68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112" t="s">
        <v>380</v>
      </c>
      <c r="BM113" s="124" t="s">
        <v>381</v>
      </c>
      <c r="BN113" s="112" t="s">
        <v>382</v>
      </c>
      <c r="BO113" s="112" t="s">
        <v>383</v>
      </c>
      <c r="BP113" s="112" t="s">
        <v>153</v>
      </c>
      <c r="BQ113" s="112">
        <v>4</v>
      </c>
      <c r="BR113" s="120">
        <v>633</v>
      </c>
      <c r="BS113" s="111" t="s">
        <v>120</v>
      </c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pans="1:85" ht="14.25" customHeight="1" thickTop="1" thickBot="1" x14ac:dyDescent="0.3">
      <c r="A114" s="2" t="s">
        <v>385</v>
      </c>
      <c r="B114" s="2" t="s">
        <v>390</v>
      </c>
      <c r="C114" s="2"/>
      <c r="D114" s="2"/>
      <c r="E114" s="2" t="s">
        <v>121</v>
      </c>
      <c r="F114" s="63" t="s">
        <v>288</v>
      </c>
      <c r="G114" s="2" t="s">
        <v>202</v>
      </c>
      <c r="H114" s="2" t="s">
        <v>232</v>
      </c>
      <c r="I114" s="2" t="s">
        <v>258</v>
      </c>
      <c r="J114" s="2" t="s">
        <v>153</v>
      </c>
      <c r="K114" s="2" t="s">
        <v>387</v>
      </c>
      <c r="L114" s="2"/>
      <c r="M114" s="64" t="s">
        <v>388</v>
      </c>
      <c r="N114" s="64" t="s">
        <v>388</v>
      </c>
      <c r="O114" s="65" t="s">
        <v>388</v>
      </c>
      <c r="P114" s="2" t="s">
        <v>33</v>
      </c>
      <c r="Q114" s="2">
        <v>48</v>
      </c>
      <c r="R114" s="2" t="s">
        <v>116</v>
      </c>
      <c r="S114" s="2" t="s">
        <v>48</v>
      </c>
      <c r="T114" s="2"/>
      <c r="U114" s="2">
        <v>3.5</v>
      </c>
      <c r="V114" s="2" t="s">
        <v>23</v>
      </c>
      <c r="W114" s="2">
        <f>VLOOKUP(V114,Tables!$M$4:$N$7,2,FALSE)</f>
        <v>1000</v>
      </c>
      <c r="X114" s="2">
        <f t="shared" si="226"/>
        <v>3500</v>
      </c>
      <c r="Y114" s="2"/>
      <c r="Z114" s="2" t="str">
        <f t="shared" si="227"/>
        <v>LOEC</v>
      </c>
      <c r="AA114" s="2">
        <f>VLOOKUP(Z114,Tables!C$5:D$21,2,FALSE)</f>
        <v>2.5</v>
      </c>
      <c r="AB114" s="2">
        <f t="shared" si="228"/>
        <v>1400</v>
      </c>
      <c r="AC114" s="2" t="str">
        <f t="shared" si="229"/>
        <v>Acute</v>
      </c>
      <c r="AD114" s="2">
        <f>VLOOKUP(AC114,Tables!C$24:D$25,2,FALSE)</f>
        <v>2</v>
      </c>
      <c r="AE114" s="2">
        <f t="shared" si="230"/>
        <v>700</v>
      </c>
      <c r="AF114" s="7"/>
      <c r="AG114" s="8" t="str">
        <f t="shared" si="231"/>
        <v>Daphnia magna</v>
      </c>
      <c r="AH114" s="2" t="str">
        <f t="shared" si="232"/>
        <v>LOEC</v>
      </c>
      <c r="AI114" s="2" t="str">
        <f t="shared" si="233"/>
        <v>Acute</v>
      </c>
      <c r="AJ114" s="2"/>
      <c r="AK114" s="2">
        <f>VLOOKUP(SUM(AA114,AD114),Tables!J$5:K$10,2,FALSE)</f>
        <v>4</v>
      </c>
      <c r="AL114" s="66" t="str">
        <f t="shared" si="234"/>
        <v>Reject</v>
      </c>
      <c r="AM114" s="2"/>
      <c r="AN114" s="2"/>
      <c r="AO114" s="2"/>
      <c r="AP114" s="2"/>
      <c r="AQ114" s="2"/>
      <c r="AR114" s="2"/>
      <c r="AS114" s="2"/>
      <c r="AT114" s="2"/>
      <c r="AU114" s="2"/>
      <c r="AV114" s="67" t="s">
        <v>120</v>
      </c>
      <c r="AW114" s="2"/>
      <c r="AX114" s="2"/>
      <c r="AY114" s="2"/>
      <c r="AZ114" s="2"/>
      <c r="BA114" s="68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112" t="s">
        <v>204</v>
      </c>
      <c r="BM114" s="69" t="s">
        <v>384</v>
      </c>
      <c r="BN114" s="112" t="s">
        <v>202</v>
      </c>
      <c r="BO114" s="112" t="s">
        <v>242</v>
      </c>
      <c r="BP114" s="112" t="s">
        <v>153</v>
      </c>
      <c r="BQ114" s="112">
        <v>4</v>
      </c>
      <c r="BR114" s="112">
        <v>1100</v>
      </c>
      <c r="BS114" s="111" t="s">
        <v>120</v>
      </c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pans="1:85" ht="14.25" customHeight="1" thickTop="1" thickBot="1" x14ac:dyDescent="0.3">
      <c r="A115" s="2" t="s">
        <v>391</v>
      </c>
      <c r="B115" s="2" t="s">
        <v>392</v>
      </c>
      <c r="C115" s="2"/>
      <c r="D115" s="2"/>
      <c r="E115" s="2" t="s">
        <v>121</v>
      </c>
      <c r="F115" s="63" t="s">
        <v>288</v>
      </c>
      <c r="G115" s="2" t="s">
        <v>202</v>
      </c>
      <c r="H115" s="2" t="s">
        <v>232</v>
      </c>
      <c r="I115" s="2" t="s">
        <v>258</v>
      </c>
      <c r="J115" s="2" t="s">
        <v>153</v>
      </c>
      <c r="K115" s="2" t="s">
        <v>387</v>
      </c>
      <c r="L115" s="2"/>
      <c r="M115" s="64" t="s">
        <v>393</v>
      </c>
      <c r="N115" s="64" t="s">
        <v>393</v>
      </c>
      <c r="O115" s="65" t="s">
        <v>388</v>
      </c>
      <c r="P115" s="2" t="s">
        <v>38</v>
      </c>
      <c r="Q115" s="2">
        <v>48</v>
      </c>
      <c r="R115" s="2" t="s">
        <v>116</v>
      </c>
      <c r="S115" s="2" t="s">
        <v>48</v>
      </c>
      <c r="T115" s="2"/>
      <c r="U115" s="2">
        <v>8.6</v>
      </c>
      <c r="V115" s="2" t="s">
        <v>23</v>
      </c>
      <c r="W115" s="2">
        <f>VLOOKUP(V115,Tables!$M$4:$N$7,2,FALSE)</f>
        <v>1000</v>
      </c>
      <c r="X115" s="2">
        <f t="shared" si="226"/>
        <v>8600</v>
      </c>
      <c r="Y115" s="2"/>
      <c r="Z115" s="2" t="str">
        <f t="shared" si="227"/>
        <v>EC50</v>
      </c>
      <c r="AA115" s="2">
        <f>VLOOKUP(Z115,Tables!C$5:D$21,2,FALSE)</f>
        <v>5</v>
      </c>
      <c r="AB115" s="2">
        <f t="shared" si="228"/>
        <v>1720</v>
      </c>
      <c r="AC115" s="2" t="str">
        <f t="shared" si="229"/>
        <v>Acute</v>
      </c>
      <c r="AD115" s="2">
        <f>VLOOKUP(AC115,Tables!C$24:D$25,2,FALSE)</f>
        <v>2</v>
      </c>
      <c r="AE115" s="2">
        <f t="shared" si="230"/>
        <v>860</v>
      </c>
      <c r="AF115" s="7"/>
      <c r="AG115" s="8" t="str">
        <f t="shared" si="231"/>
        <v>Daphnia magna</v>
      </c>
      <c r="AH115" s="2" t="str">
        <f t="shared" si="232"/>
        <v>EC50</v>
      </c>
      <c r="AI115" s="2" t="str">
        <f t="shared" si="233"/>
        <v>Acute</v>
      </c>
      <c r="AJ115" s="2"/>
      <c r="AK115" s="2">
        <f>VLOOKUP(SUM(AA115,AD115),Tables!J$5:K$10,2,FALSE)</f>
        <v>4</v>
      </c>
      <c r="AL115" s="66" t="str">
        <f t="shared" si="234"/>
        <v>Reject</v>
      </c>
      <c r="AM115" s="2"/>
      <c r="AN115" s="2"/>
      <c r="AO115" s="2"/>
      <c r="AP115" s="2"/>
      <c r="AQ115" s="2"/>
      <c r="AR115" s="2"/>
      <c r="AS115" s="2"/>
      <c r="AT115" s="2"/>
      <c r="AU115" s="2"/>
      <c r="AV115" s="67" t="s">
        <v>120</v>
      </c>
      <c r="AW115" s="2"/>
      <c r="AX115" s="2"/>
      <c r="AY115" s="2"/>
      <c r="AZ115" s="2"/>
      <c r="BA115" s="68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112" t="s">
        <v>250</v>
      </c>
      <c r="BM115" s="124" t="s">
        <v>389</v>
      </c>
      <c r="BN115" s="112" t="s">
        <v>248</v>
      </c>
      <c r="BO115" s="112" t="s">
        <v>249</v>
      </c>
      <c r="BP115" s="112" t="s">
        <v>153</v>
      </c>
      <c r="BQ115" s="112">
        <v>4</v>
      </c>
      <c r="BR115" s="112">
        <v>1550</v>
      </c>
      <c r="BS115" s="111" t="s">
        <v>120</v>
      </c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pans="1:85" ht="14.25" customHeight="1" thickTop="1" thickBot="1" x14ac:dyDescent="0.3">
      <c r="A116" s="2" t="s">
        <v>394</v>
      </c>
      <c r="B116" s="2" t="s">
        <v>395</v>
      </c>
      <c r="C116" s="2"/>
      <c r="D116" s="2"/>
      <c r="E116" s="2" t="s">
        <v>121</v>
      </c>
      <c r="F116" s="63" t="s">
        <v>288</v>
      </c>
      <c r="G116" s="2" t="s">
        <v>202</v>
      </c>
      <c r="H116" s="2" t="s">
        <v>232</v>
      </c>
      <c r="I116" s="2" t="s">
        <v>258</v>
      </c>
      <c r="J116" s="2" t="s">
        <v>153</v>
      </c>
      <c r="K116" s="2" t="s">
        <v>396</v>
      </c>
      <c r="L116" s="2"/>
      <c r="M116" s="64" t="s">
        <v>397</v>
      </c>
      <c r="N116" s="64" t="s">
        <v>260</v>
      </c>
      <c r="O116" s="65" t="s">
        <v>398</v>
      </c>
      <c r="P116" s="2" t="s">
        <v>27</v>
      </c>
      <c r="Q116" s="2">
        <v>6</v>
      </c>
      <c r="R116" s="2" t="s">
        <v>157</v>
      </c>
      <c r="S116" s="2" t="s">
        <v>48</v>
      </c>
      <c r="T116" s="2"/>
      <c r="U116" s="2">
        <v>100</v>
      </c>
      <c r="V116" s="2" t="s">
        <v>17</v>
      </c>
      <c r="W116" s="2">
        <f>VLOOKUP(V116,Tables!$M$4:$N$7,2,FALSE)</f>
        <v>1</v>
      </c>
      <c r="X116" s="2">
        <f t="shared" si="226"/>
        <v>100</v>
      </c>
      <c r="Y116" s="2"/>
      <c r="Z116" s="2" t="str">
        <f t="shared" si="227"/>
        <v>NOEC</v>
      </c>
      <c r="AA116" s="2">
        <f>VLOOKUP(Z116,Tables!C$5:D$21,2,FALSE)</f>
        <v>1</v>
      </c>
      <c r="AB116" s="2">
        <f t="shared" si="228"/>
        <v>100</v>
      </c>
      <c r="AC116" s="2" t="str">
        <f t="shared" si="229"/>
        <v>Acute</v>
      </c>
      <c r="AD116" s="2">
        <f>VLOOKUP(AC116,Tables!C$24:D$25,2,FALSE)</f>
        <v>2</v>
      </c>
      <c r="AE116" s="2">
        <f t="shared" si="230"/>
        <v>50</v>
      </c>
      <c r="AF116" s="7"/>
      <c r="AG116" s="8" t="str">
        <f t="shared" si="231"/>
        <v>Daphnia magna</v>
      </c>
      <c r="AH116" s="2" t="str">
        <f t="shared" si="232"/>
        <v>NOEC</v>
      </c>
      <c r="AI116" s="2" t="str">
        <f t="shared" si="233"/>
        <v>Acute</v>
      </c>
      <c r="AJ116" s="2"/>
      <c r="AK116" s="2">
        <f>VLOOKUP(SUM(AA116,AD116),Tables!J$5:K$10,2,FALSE)</f>
        <v>3</v>
      </c>
      <c r="AL116" s="66" t="str">
        <f t="shared" si="234"/>
        <v>Reject</v>
      </c>
      <c r="AM116" s="2"/>
      <c r="AN116" s="2"/>
      <c r="AO116" s="2"/>
      <c r="AP116" s="2"/>
      <c r="AQ116" s="2"/>
      <c r="AR116" s="2"/>
      <c r="AS116" s="2"/>
      <c r="AT116" s="2"/>
      <c r="AU116" s="2"/>
      <c r="AV116" s="67" t="s">
        <v>120</v>
      </c>
      <c r="AW116" s="2"/>
      <c r="AX116" s="2"/>
      <c r="AY116" s="2"/>
      <c r="AZ116" s="2"/>
      <c r="BA116" s="68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114"/>
      <c r="BM116" s="114"/>
      <c r="BN116" s="114"/>
      <c r="BO116" s="114"/>
      <c r="BP116" s="115"/>
      <c r="BQ116" s="115"/>
      <c r="BR116" s="114"/>
      <c r="BS116" s="114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pans="1:85" ht="14.25" customHeight="1" thickTop="1" thickBot="1" x14ac:dyDescent="0.3">
      <c r="A117" s="2" t="s">
        <v>394</v>
      </c>
      <c r="B117" s="2" t="s">
        <v>399</v>
      </c>
      <c r="C117" s="2"/>
      <c r="D117" s="2"/>
      <c r="E117" s="2" t="s">
        <v>121</v>
      </c>
      <c r="F117" s="63" t="s">
        <v>288</v>
      </c>
      <c r="G117" s="2" t="s">
        <v>202</v>
      </c>
      <c r="H117" s="2" t="s">
        <v>232</v>
      </c>
      <c r="I117" s="2" t="s">
        <v>258</v>
      </c>
      <c r="J117" s="2" t="s">
        <v>153</v>
      </c>
      <c r="K117" s="2" t="s">
        <v>396</v>
      </c>
      <c r="L117" s="2"/>
      <c r="M117" s="64" t="s">
        <v>400</v>
      </c>
      <c r="N117" s="64" t="s">
        <v>191</v>
      </c>
      <c r="O117" s="65" t="s">
        <v>191</v>
      </c>
      <c r="P117" s="2" t="s">
        <v>27</v>
      </c>
      <c r="Q117" s="2">
        <v>6</v>
      </c>
      <c r="R117" s="2" t="s">
        <v>157</v>
      </c>
      <c r="S117" s="2" t="s">
        <v>48</v>
      </c>
      <c r="T117" s="2"/>
      <c r="U117" s="2">
        <v>100</v>
      </c>
      <c r="V117" s="2" t="s">
        <v>17</v>
      </c>
      <c r="W117" s="2">
        <f>VLOOKUP(V117,Tables!$M$4:$N$7,2,FALSE)</f>
        <v>1</v>
      </c>
      <c r="X117" s="2">
        <f t="shared" si="226"/>
        <v>100</v>
      </c>
      <c r="Y117" s="2"/>
      <c r="Z117" s="2" t="str">
        <f t="shared" si="227"/>
        <v>NOEC</v>
      </c>
      <c r="AA117" s="2">
        <f>VLOOKUP(Z117,Tables!C$5:D$21,2,FALSE)</f>
        <v>1</v>
      </c>
      <c r="AB117" s="2">
        <f t="shared" si="228"/>
        <v>100</v>
      </c>
      <c r="AC117" s="2" t="str">
        <f t="shared" si="229"/>
        <v>Acute</v>
      </c>
      <c r="AD117" s="2">
        <f>VLOOKUP(AC117,Tables!C$24:D$25,2,FALSE)</f>
        <v>2</v>
      </c>
      <c r="AE117" s="2">
        <f t="shared" si="230"/>
        <v>50</v>
      </c>
      <c r="AF117" s="7"/>
      <c r="AG117" s="8" t="str">
        <f t="shared" si="231"/>
        <v>Daphnia magna</v>
      </c>
      <c r="AH117" s="2" t="str">
        <f t="shared" si="232"/>
        <v>NOEC</v>
      </c>
      <c r="AI117" s="2" t="str">
        <f t="shared" si="233"/>
        <v>Acute</v>
      </c>
      <c r="AJ117" s="2"/>
      <c r="AK117" s="2">
        <f>VLOOKUP(SUM(AA117,AD117),Tables!J$5:K$10,2,FALSE)</f>
        <v>3</v>
      </c>
      <c r="AL117" s="66" t="str">
        <f t="shared" si="234"/>
        <v>Reject</v>
      </c>
      <c r="AM117" s="2"/>
      <c r="AN117" s="2"/>
      <c r="AO117" s="2"/>
      <c r="AP117" s="2"/>
      <c r="AQ117" s="2"/>
      <c r="AR117" s="2"/>
      <c r="AS117" s="2"/>
      <c r="AT117" s="2"/>
      <c r="AU117" s="2"/>
      <c r="AV117" s="67" t="s">
        <v>120</v>
      </c>
      <c r="AW117" s="2"/>
      <c r="AX117" s="2"/>
      <c r="AY117" s="2"/>
      <c r="AZ117" s="2"/>
      <c r="BA117" s="68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114"/>
      <c r="BM117" s="114"/>
      <c r="BN117" s="114"/>
      <c r="BO117" s="114"/>
      <c r="BP117" s="115"/>
      <c r="BQ117" s="115"/>
      <c r="BR117" s="114"/>
      <c r="BS117" s="114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pans="1:85" ht="14.25" customHeight="1" thickTop="1" thickBot="1" x14ac:dyDescent="0.3">
      <c r="A118" s="2" t="s">
        <v>394</v>
      </c>
      <c r="B118" s="2" t="s">
        <v>401</v>
      </c>
      <c r="C118" s="2"/>
      <c r="D118" s="2"/>
      <c r="E118" s="2" t="s">
        <v>121</v>
      </c>
      <c r="F118" s="63" t="s">
        <v>288</v>
      </c>
      <c r="G118" s="2" t="s">
        <v>202</v>
      </c>
      <c r="H118" s="2" t="s">
        <v>232</v>
      </c>
      <c r="I118" s="2" t="s">
        <v>258</v>
      </c>
      <c r="J118" s="2" t="s">
        <v>153</v>
      </c>
      <c r="K118" s="2" t="s">
        <v>402</v>
      </c>
      <c r="L118" s="2"/>
      <c r="M118" s="64" t="s">
        <v>400</v>
      </c>
      <c r="N118" s="64" t="s">
        <v>191</v>
      </c>
      <c r="O118" s="65" t="s">
        <v>191</v>
      </c>
      <c r="P118" s="2" t="s">
        <v>27</v>
      </c>
      <c r="Q118" s="2">
        <v>6</v>
      </c>
      <c r="R118" s="2" t="s">
        <v>157</v>
      </c>
      <c r="S118" s="2" t="s">
        <v>48</v>
      </c>
      <c r="T118" s="2"/>
      <c r="U118" s="2">
        <v>100</v>
      </c>
      <c r="V118" s="2" t="s">
        <v>17</v>
      </c>
      <c r="W118" s="2">
        <f>VLOOKUP(V118,Tables!$M$4:$N$7,2,FALSE)</f>
        <v>1</v>
      </c>
      <c r="X118" s="2">
        <f t="shared" si="226"/>
        <v>100</v>
      </c>
      <c r="Y118" s="2"/>
      <c r="Z118" s="2" t="str">
        <f t="shared" si="227"/>
        <v>NOEC</v>
      </c>
      <c r="AA118" s="2">
        <f>VLOOKUP(Z118,Tables!C$5:D$21,2,FALSE)</f>
        <v>1</v>
      </c>
      <c r="AB118" s="2">
        <f t="shared" si="228"/>
        <v>100</v>
      </c>
      <c r="AC118" s="2" t="str">
        <f t="shared" si="229"/>
        <v>Acute</v>
      </c>
      <c r="AD118" s="2">
        <f>VLOOKUP(AC118,Tables!C$24:D$25,2,FALSE)</f>
        <v>2</v>
      </c>
      <c r="AE118" s="2">
        <f t="shared" si="230"/>
        <v>50</v>
      </c>
      <c r="AF118" s="7"/>
      <c r="AG118" s="8" t="str">
        <f t="shared" si="231"/>
        <v>Daphnia magna</v>
      </c>
      <c r="AH118" s="2" t="str">
        <f t="shared" si="232"/>
        <v>NOEC</v>
      </c>
      <c r="AI118" s="2" t="str">
        <f t="shared" si="233"/>
        <v>Acute</v>
      </c>
      <c r="AJ118" s="2"/>
      <c r="AK118" s="2">
        <f>VLOOKUP(SUM(AA118,AD118),Tables!J$5:K$10,2,FALSE)</f>
        <v>3</v>
      </c>
      <c r="AL118" s="66" t="str">
        <f t="shared" si="234"/>
        <v>Reject</v>
      </c>
      <c r="AM118" s="2"/>
      <c r="AN118" s="2"/>
      <c r="AO118" s="2"/>
      <c r="AP118" s="2"/>
      <c r="AQ118" s="2"/>
      <c r="AR118" s="2"/>
      <c r="AS118" s="2"/>
      <c r="AT118" s="2"/>
      <c r="AU118" s="2"/>
      <c r="AV118" s="67" t="s">
        <v>120</v>
      </c>
      <c r="AW118" s="2"/>
      <c r="AX118" s="2"/>
      <c r="AY118" s="2"/>
      <c r="AZ118" s="2"/>
      <c r="BA118" s="68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112"/>
      <c r="BM118" s="116"/>
      <c r="BN118" s="112"/>
      <c r="BO118" s="112"/>
      <c r="BP118" s="112"/>
      <c r="BQ118" s="112"/>
      <c r="BR118" s="112"/>
      <c r="BS118" s="112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pans="1:85" ht="14.25" customHeight="1" thickTop="1" thickBot="1" x14ac:dyDescent="0.3">
      <c r="A119" s="2" t="s">
        <v>394</v>
      </c>
      <c r="B119" s="2" t="s">
        <v>403</v>
      </c>
      <c r="C119" s="2"/>
      <c r="D119" s="2"/>
      <c r="E119" s="2" t="s">
        <v>121</v>
      </c>
      <c r="F119" s="63" t="s">
        <v>288</v>
      </c>
      <c r="G119" s="2" t="s">
        <v>202</v>
      </c>
      <c r="H119" s="2" t="s">
        <v>232</v>
      </c>
      <c r="I119" s="2" t="s">
        <v>258</v>
      </c>
      <c r="J119" s="2" t="s">
        <v>153</v>
      </c>
      <c r="K119" s="2" t="s">
        <v>402</v>
      </c>
      <c r="L119" s="2"/>
      <c r="M119" s="64" t="s">
        <v>404</v>
      </c>
      <c r="N119" s="64" t="s">
        <v>260</v>
      </c>
      <c r="O119" s="65" t="s">
        <v>405</v>
      </c>
      <c r="P119" s="2" t="s">
        <v>27</v>
      </c>
      <c r="Q119" s="2">
        <v>6</v>
      </c>
      <c r="R119" s="2" t="s">
        <v>157</v>
      </c>
      <c r="S119" s="2" t="s">
        <v>48</v>
      </c>
      <c r="T119" s="2"/>
      <c r="U119" s="2">
        <v>100</v>
      </c>
      <c r="V119" s="2" t="s">
        <v>17</v>
      </c>
      <c r="W119" s="2">
        <f>VLOOKUP(V119,Tables!$M$4:$N$7,2,FALSE)</f>
        <v>1</v>
      </c>
      <c r="X119" s="2">
        <f t="shared" si="226"/>
        <v>100</v>
      </c>
      <c r="Y119" s="2"/>
      <c r="Z119" s="2" t="str">
        <f t="shared" si="227"/>
        <v>NOEC</v>
      </c>
      <c r="AA119" s="2">
        <f>VLOOKUP(Z119,Tables!C$5:D$21,2,FALSE)</f>
        <v>1</v>
      </c>
      <c r="AB119" s="2">
        <f t="shared" si="228"/>
        <v>100</v>
      </c>
      <c r="AC119" s="2" t="str">
        <f t="shared" si="229"/>
        <v>Acute</v>
      </c>
      <c r="AD119" s="2">
        <f>VLOOKUP(AC119,Tables!C$24:D$25,2,FALSE)</f>
        <v>2</v>
      </c>
      <c r="AE119" s="2">
        <f t="shared" si="230"/>
        <v>50</v>
      </c>
      <c r="AF119" s="7"/>
      <c r="AG119" s="8" t="str">
        <f t="shared" si="231"/>
        <v>Daphnia magna</v>
      </c>
      <c r="AH119" s="2" t="str">
        <f t="shared" si="232"/>
        <v>NOEC</v>
      </c>
      <c r="AI119" s="2" t="str">
        <f t="shared" si="233"/>
        <v>Acute</v>
      </c>
      <c r="AJ119" s="2"/>
      <c r="AK119" s="2">
        <f>VLOOKUP(SUM(AA119,AD119),Tables!J$5:K$10,2,FALSE)</f>
        <v>3</v>
      </c>
      <c r="AL119" s="66" t="str">
        <f t="shared" si="234"/>
        <v>Reject</v>
      </c>
      <c r="AM119" s="2"/>
      <c r="AN119" s="2"/>
      <c r="AO119" s="2"/>
      <c r="AP119" s="2"/>
      <c r="AQ119" s="2"/>
      <c r="AR119" s="2"/>
      <c r="AS119" s="2"/>
      <c r="AT119" s="2"/>
      <c r="AU119" s="2"/>
      <c r="AV119" s="67" t="s">
        <v>120</v>
      </c>
      <c r="AW119" s="2"/>
      <c r="AX119" s="2"/>
      <c r="AY119" s="2"/>
      <c r="AZ119" s="2"/>
      <c r="BA119" s="68"/>
      <c r="BB119" s="2"/>
      <c r="BC119" s="2"/>
      <c r="BD119" s="2"/>
      <c r="BE119" s="2"/>
      <c r="BF119" s="2"/>
      <c r="BG119" s="2"/>
      <c r="BH119" s="2"/>
      <c r="BI119" s="76"/>
      <c r="BJ119" s="76"/>
      <c r="BK119" s="2"/>
      <c r="BL119" s="112"/>
      <c r="BM119" s="116"/>
      <c r="BN119" s="112"/>
      <c r="BO119" s="112"/>
      <c r="BP119" s="112"/>
      <c r="BQ119" s="112"/>
      <c r="BR119" s="112"/>
      <c r="BS119" s="112"/>
      <c r="BT119" s="114"/>
      <c r="BU119" s="114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pans="1:85" ht="14.25" customHeight="1" thickTop="1" thickBot="1" x14ac:dyDescent="0.3">
      <c r="A120" s="2" t="s">
        <v>394</v>
      </c>
      <c r="B120" s="2" t="s">
        <v>406</v>
      </c>
      <c r="C120" s="2"/>
      <c r="D120" s="2"/>
      <c r="E120" s="2" t="s">
        <v>121</v>
      </c>
      <c r="F120" s="63" t="s">
        <v>288</v>
      </c>
      <c r="G120" s="2" t="s">
        <v>202</v>
      </c>
      <c r="H120" s="2" t="s">
        <v>232</v>
      </c>
      <c r="I120" s="2" t="s">
        <v>258</v>
      </c>
      <c r="J120" s="2" t="s">
        <v>153</v>
      </c>
      <c r="K120" s="2" t="s">
        <v>402</v>
      </c>
      <c r="L120" s="2"/>
      <c r="M120" s="64" t="s">
        <v>407</v>
      </c>
      <c r="N120" s="64" t="s">
        <v>408</v>
      </c>
      <c r="O120" s="65" t="s">
        <v>409</v>
      </c>
      <c r="P120" s="2" t="s">
        <v>27</v>
      </c>
      <c r="Q120" s="2">
        <v>6</v>
      </c>
      <c r="R120" s="2" t="s">
        <v>157</v>
      </c>
      <c r="S120" s="2" t="s">
        <v>48</v>
      </c>
      <c r="T120" s="2"/>
      <c r="U120" s="2">
        <v>100</v>
      </c>
      <c r="V120" s="2" t="s">
        <v>17</v>
      </c>
      <c r="W120" s="2">
        <f>VLOOKUP(V120,Tables!$M$4:$N$7,2,FALSE)</f>
        <v>1</v>
      </c>
      <c r="X120" s="2">
        <f t="shared" si="226"/>
        <v>100</v>
      </c>
      <c r="Y120" s="2"/>
      <c r="Z120" s="2" t="str">
        <f t="shared" si="227"/>
        <v>NOEC</v>
      </c>
      <c r="AA120" s="2">
        <f>VLOOKUP(Z120,Tables!C$5:D$21,2,FALSE)</f>
        <v>1</v>
      </c>
      <c r="AB120" s="2">
        <f t="shared" si="228"/>
        <v>100</v>
      </c>
      <c r="AC120" s="2" t="str">
        <f t="shared" si="229"/>
        <v>Acute</v>
      </c>
      <c r="AD120" s="2">
        <f>VLOOKUP(AC120,Tables!C$24:D$25,2,FALSE)</f>
        <v>2</v>
      </c>
      <c r="AE120" s="2">
        <f t="shared" si="230"/>
        <v>50</v>
      </c>
      <c r="AF120" s="7"/>
      <c r="AG120" s="8" t="str">
        <f t="shared" si="231"/>
        <v>Daphnia magna</v>
      </c>
      <c r="AH120" s="2" t="str">
        <f t="shared" si="232"/>
        <v>NOEC</v>
      </c>
      <c r="AI120" s="2" t="str">
        <f t="shared" si="233"/>
        <v>Acute</v>
      </c>
      <c r="AJ120" s="2"/>
      <c r="AK120" s="2">
        <f>VLOOKUP(SUM(AA120,AD120),Tables!J$5:K$10,2,FALSE)</f>
        <v>3</v>
      </c>
      <c r="AL120" s="66" t="str">
        <f t="shared" si="234"/>
        <v>Reject</v>
      </c>
      <c r="AM120" s="2"/>
      <c r="AN120" s="2"/>
      <c r="AO120" s="2"/>
      <c r="AP120" s="2"/>
      <c r="AQ120" s="2"/>
      <c r="AR120" s="2"/>
      <c r="AS120" s="2"/>
      <c r="AT120" s="2"/>
      <c r="AU120" s="2"/>
      <c r="AV120" s="67" t="s">
        <v>120</v>
      </c>
      <c r="AW120" s="2"/>
      <c r="AX120" s="2"/>
      <c r="AY120" s="2"/>
      <c r="AZ120" s="2"/>
      <c r="BA120" s="68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112"/>
      <c r="BM120" s="116"/>
      <c r="BN120" s="112"/>
      <c r="BO120" s="112"/>
      <c r="BP120" s="112"/>
      <c r="BQ120" s="112"/>
      <c r="BR120" s="112"/>
      <c r="BS120" s="112"/>
      <c r="BT120" s="114"/>
      <c r="BU120" s="114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pans="1:85" ht="14.25" customHeight="1" thickTop="1" thickBot="1" x14ac:dyDescent="0.3">
      <c r="A121" s="2">
        <v>24156</v>
      </c>
      <c r="B121" s="2" t="s">
        <v>410</v>
      </c>
      <c r="C121" s="2"/>
      <c r="D121" s="2"/>
      <c r="E121" s="2" t="s">
        <v>121</v>
      </c>
      <c r="F121" s="63" t="s">
        <v>288</v>
      </c>
      <c r="G121" s="2" t="s">
        <v>202</v>
      </c>
      <c r="H121" s="2" t="s">
        <v>232</v>
      </c>
      <c r="I121" s="2" t="s">
        <v>258</v>
      </c>
      <c r="J121" s="2" t="s">
        <v>153</v>
      </c>
      <c r="K121" s="2" t="s">
        <v>212</v>
      </c>
      <c r="L121" s="2"/>
      <c r="M121" s="64" t="s">
        <v>411</v>
      </c>
      <c r="N121" s="64" t="s">
        <v>411</v>
      </c>
      <c r="O121" s="65" t="s">
        <v>412</v>
      </c>
      <c r="P121" s="2" t="s">
        <v>33</v>
      </c>
      <c r="Q121" s="2">
        <v>21</v>
      </c>
      <c r="R121" s="2" t="s">
        <v>157</v>
      </c>
      <c r="S121" s="2" t="s">
        <v>47</v>
      </c>
      <c r="T121" s="2"/>
      <c r="U121" s="2">
        <v>0.113</v>
      </c>
      <c r="V121" s="2" t="s">
        <v>26</v>
      </c>
      <c r="W121" s="2">
        <f>VLOOKUP(V121,Tables!$M$5:$N$8,2,FALSE)</f>
        <v>1000</v>
      </c>
      <c r="X121" s="125">
        <f t="shared" si="226"/>
        <v>113</v>
      </c>
      <c r="Y121" s="2"/>
      <c r="Z121" s="2" t="str">
        <f t="shared" si="227"/>
        <v>LOEC</v>
      </c>
      <c r="AA121" s="2">
        <f>VLOOKUP(Z121,Tables!C$5:D$21,2,FALSE)</f>
        <v>2.5</v>
      </c>
      <c r="AB121" s="2">
        <f t="shared" si="228"/>
        <v>45.2</v>
      </c>
      <c r="AC121" s="2" t="str">
        <f t="shared" si="229"/>
        <v>Chronic</v>
      </c>
      <c r="AD121" s="2">
        <f>VLOOKUP(AC121,Tables!C$24:D$25,2,FALSE)</f>
        <v>1</v>
      </c>
      <c r="AE121" s="2">
        <f t="shared" si="230"/>
        <v>45.2</v>
      </c>
      <c r="AF121" s="7"/>
      <c r="AG121" s="8" t="str">
        <f t="shared" si="231"/>
        <v>Daphnia magna</v>
      </c>
      <c r="AH121" s="2" t="str">
        <f t="shared" si="232"/>
        <v>LOEC</v>
      </c>
      <c r="AI121" s="2" t="str">
        <f t="shared" si="233"/>
        <v>Chronic</v>
      </c>
      <c r="AJ121" s="2"/>
      <c r="AK121" s="2">
        <f>VLOOKUP(SUM(AA121,AD121),Tables!J$5:K$10,2,FALSE)</f>
        <v>2</v>
      </c>
      <c r="AL121" s="66" t="str">
        <f t="shared" si="234"/>
        <v>Reject</v>
      </c>
      <c r="AM121" s="2"/>
      <c r="AN121" s="2"/>
      <c r="AO121" s="2"/>
      <c r="AP121" s="2"/>
      <c r="AQ121" s="2"/>
      <c r="AR121" s="2"/>
      <c r="AS121" s="2"/>
      <c r="AT121" s="2"/>
      <c r="AU121" s="2"/>
      <c r="AV121" s="67" t="s">
        <v>120</v>
      </c>
      <c r="AW121" s="2"/>
      <c r="AX121" s="2"/>
      <c r="AY121" s="2"/>
      <c r="AZ121" s="2"/>
      <c r="BA121" s="68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117"/>
      <c r="BM121" s="118"/>
      <c r="BN121" s="117"/>
      <c r="BO121" s="117"/>
      <c r="BP121" s="117"/>
      <c r="BQ121" s="117"/>
      <c r="BR121" s="117"/>
      <c r="BS121" s="117"/>
      <c r="BT121" s="114"/>
      <c r="BU121" s="114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pans="1:85" ht="14.25" customHeight="1" thickTop="1" thickBot="1" x14ac:dyDescent="0.3">
      <c r="A122" s="2">
        <v>12241</v>
      </c>
      <c r="B122" s="2" t="s">
        <v>413</v>
      </c>
      <c r="C122" s="2"/>
      <c r="D122" s="2"/>
      <c r="E122" s="2" t="s">
        <v>121</v>
      </c>
      <c r="F122" s="63" t="s">
        <v>288</v>
      </c>
      <c r="G122" s="2" t="s">
        <v>202</v>
      </c>
      <c r="H122" s="2" t="s">
        <v>232</v>
      </c>
      <c r="I122" s="2" t="s">
        <v>258</v>
      </c>
      <c r="J122" s="2" t="s">
        <v>153</v>
      </c>
      <c r="K122" s="2" t="s">
        <v>212</v>
      </c>
      <c r="L122" s="2"/>
      <c r="M122" s="64" t="s">
        <v>411</v>
      </c>
      <c r="N122" s="64" t="s">
        <v>411</v>
      </c>
      <c r="O122" s="65" t="s">
        <v>412</v>
      </c>
      <c r="P122" s="2" t="s">
        <v>33</v>
      </c>
      <c r="Q122" s="2">
        <v>28</v>
      </c>
      <c r="R122" s="2" t="s">
        <v>157</v>
      </c>
      <c r="S122" s="2" t="s">
        <v>47</v>
      </c>
      <c r="T122" s="2"/>
      <c r="U122" s="2">
        <v>0.2</v>
      </c>
      <c r="V122" s="2" t="s">
        <v>26</v>
      </c>
      <c r="W122" s="2">
        <f>VLOOKUP(V122,Tables!$M$5:$N$8,2,FALSE)</f>
        <v>1000</v>
      </c>
      <c r="X122" s="125">
        <f t="shared" si="226"/>
        <v>200</v>
      </c>
      <c r="Y122" s="2"/>
      <c r="Z122" s="2" t="str">
        <f t="shared" si="227"/>
        <v>LOEC</v>
      </c>
      <c r="AA122" s="2">
        <f>VLOOKUP(Z122,Tables!C$5:D$21,2,FALSE)</f>
        <v>2.5</v>
      </c>
      <c r="AB122" s="2">
        <f t="shared" si="228"/>
        <v>80</v>
      </c>
      <c r="AC122" s="2" t="str">
        <f t="shared" si="229"/>
        <v>Chronic</v>
      </c>
      <c r="AD122" s="2">
        <f>VLOOKUP(AC122,Tables!C$24:D$25,2,FALSE)</f>
        <v>1</v>
      </c>
      <c r="AE122" s="2">
        <f t="shared" si="230"/>
        <v>80</v>
      </c>
      <c r="AF122" s="7"/>
      <c r="AG122" s="8" t="str">
        <f t="shared" si="231"/>
        <v>Daphnia magna</v>
      </c>
      <c r="AH122" s="2" t="str">
        <f t="shared" si="232"/>
        <v>LOEC</v>
      </c>
      <c r="AI122" s="2" t="str">
        <f t="shared" si="233"/>
        <v>Chronic</v>
      </c>
      <c r="AJ122" s="2"/>
      <c r="AK122" s="2">
        <f>VLOOKUP(SUM(AA122,AD122),Tables!J$5:K$10,2,FALSE)</f>
        <v>2</v>
      </c>
      <c r="AL122" s="66" t="str">
        <f t="shared" si="234"/>
        <v>Reject</v>
      </c>
      <c r="AM122" s="2"/>
      <c r="AN122" s="2"/>
      <c r="AO122" s="2"/>
      <c r="AP122" s="2"/>
      <c r="AQ122" s="2"/>
      <c r="AR122" s="2"/>
      <c r="AS122" s="2"/>
      <c r="AT122" s="2"/>
      <c r="AU122" s="2"/>
      <c r="AV122" s="67" t="s">
        <v>120</v>
      </c>
      <c r="AW122" s="2"/>
      <c r="AX122" s="2"/>
      <c r="AY122" s="2"/>
      <c r="AZ122" s="2"/>
      <c r="BA122" s="68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112"/>
      <c r="BM122" s="116"/>
      <c r="BN122" s="112"/>
      <c r="BO122" s="112"/>
      <c r="BP122" s="112"/>
      <c r="BQ122" s="112"/>
      <c r="BR122" s="112"/>
      <c r="BS122" s="112"/>
      <c r="BT122" s="114"/>
      <c r="BU122" s="114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pans="1:85" ht="14.25" customHeight="1" thickTop="1" thickBot="1" x14ac:dyDescent="0.3">
      <c r="A123" s="2">
        <v>24156</v>
      </c>
      <c r="B123" s="2" t="s">
        <v>410</v>
      </c>
      <c r="C123" s="2"/>
      <c r="D123" s="2"/>
      <c r="E123" s="2" t="s">
        <v>121</v>
      </c>
      <c r="F123" s="63" t="s">
        <v>288</v>
      </c>
      <c r="G123" s="2" t="s">
        <v>202</v>
      </c>
      <c r="H123" s="2" t="s">
        <v>232</v>
      </c>
      <c r="I123" s="2" t="s">
        <v>258</v>
      </c>
      <c r="J123" s="2" t="s">
        <v>153</v>
      </c>
      <c r="K123" s="2" t="s">
        <v>212</v>
      </c>
      <c r="L123" s="2"/>
      <c r="M123" s="64" t="s">
        <v>411</v>
      </c>
      <c r="N123" s="64" t="s">
        <v>411</v>
      </c>
      <c r="O123" s="65" t="s">
        <v>412</v>
      </c>
      <c r="P123" s="2" t="s">
        <v>24</v>
      </c>
      <c r="Q123" s="2">
        <v>21</v>
      </c>
      <c r="R123" s="2" t="s">
        <v>157</v>
      </c>
      <c r="S123" s="2" t="s">
        <v>47</v>
      </c>
      <c r="T123" s="2"/>
      <c r="U123" s="2">
        <v>5.7000000000000002E-2</v>
      </c>
      <c r="V123" s="2" t="s">
        <v>26</v>
      </c>
      <c r="W123" s="2">
        <f>VLOOKUP(V123,Tables!$M$5:$N$8,2,FALSE)</f>
        <v>1000</v>
      </c>
      <c r="X123" s="125">
        <f t="shared" si="226"/>
        <v>57</v>
      </c>
      <c r="Y123" s="2"/>
      <c r="Z123" s="2" t="str">
        <f t="shared" si="227"/>
        <v>NOEL</v>
      </c>
      <c r="AA123" s="2">
        <f>VLOOKUP(Z123,Tables!C$5:D$21,2,FALSE)</f>
        <v>1</v>
      </c>
      <c r="AB123" s="2">
        <f t="shared" si="228"/>
        <v>57</v>
      </c>
      <c r="AC123" s="2" t="str">
        <f t="shared" si="229"/>
        <v>Chronic</v>
      </c>
      <c r="AD123" s="2">
        <f>VLOOKUP(AC123,Tables!C$24:D$25,2,FALSE)</f>
        <v>1</v>
      </c>
      <c r="AE123" s="2">
        <f t="shared" si="230"/>
        <v>57</v>
      </c>
      <c r="AF123" s="7"/>
      <c r="AG123" s="8" t="str">
        <f t="shared" si="231"/>
        <v>Daphnia magna</v>
      </c>
      <c r="AH123" s="2" t="str">
        <f t="shared" si="232"/>
        <v>NOEL</v>
      </c>
      <c r="AI123" s="2" t="str">
        <f t="shared" si="233"/>
        <v>Chronic</v>
      </c>
      <c r="AJ123" s="2"/>
      <c r="AK123" s="2">
        <f>VLOOKUP(SUM(AA123,AD123),Tables!J$5:K$10,2,FALSE)</f>
        <v>1</v>
      </c>
      <c r="AL123" s="66" t="str">
        <f t="shared" si="234"/>
        <v>YES!!!</v>
      </c>
      <c r="AM123" s="3" t="str">
        <f t="shared" ref="AM123:AM124" si="235">O123</f>
        <v>Body length/Dry weight</v>
      </c>
      <c r="AN123" s="2" t="s">
        <v>118</v>
      </c>
      <c r="AO123" s="2" t="str">
        <f t="shared" ref="AO123:AO124" si="236">CONCATENATE(Q123," ",R123)</f>
        <v>21 Day</v>
      </c>
      <c r="AP123" s="2" t="s">
        <v>119</v>
      </c>
      <c r="AQ123" s="2"/>
      <c r="AR123" s="2">
        <f t="shared" ref="AR123:AR124" si="237">AE123</f>
        <v>57</v>
      </c>
      <c r="AS123" s="2">
        <f t="shared" ref="AS123:AS124" si="238">GEOMEAN(AR123)</f>
        <v>57</v>
      </c>
      <c r="AT123" s="3">
        <f>MIN(AS123:AS124)</f>
        <v>57</v>
      </c>
      <c r="AU123" s="3">
        <f>MIN(AT123)</f>
        <v>57</v>
      </c>
      <c r="AV123" s="67" t="s">
        <v>120</v>
      </c>
      <c r="AW123" s="2"/>
      <c r="AX123" s="2"/>
      <c r="AY123" s="2"/>
      <c r="AZ123" s="2" t="str">
        <f>I123</f>
        <v>Microinvertebrate</v>
      </c>
      <c r="BA123" s="68" t="str">
        <f t="shared" ref="BA123:BC123" si="239">F123</f>
        <v>Daphnia magna</v>
      </c>
      <c r="BB123" s="2" t="str">
        <f t="shared" si="239"/>
        <v>Arthropoda</v>
      </c>
      <c r="BC123" s="2" t="str">
        <f t="shared" si="239"/>
        <v>Branchiopoda</v>
      </c>
      <c r="BD123" s="2" t="str">
        <f>J123</f>
        <v>Heterotroph</v>
      </c>
      <c r="BE123" s="2">
        <f>AK123</f>
        <v>1</v>
      </c>
      <c r="BF123" s="2">
        <f>AU123</f>
        <v>57</v>
      </c>
      <c r="BG123" s="67" t="s">
        <v>120</v>
      </c>
      <c r="BH123" s="67" t="s">
        <v>120</v>
      </c>
      <c r="BI123" s="2"/>
      <c r="BJ123" s="2"/>
      <c r="BK123" s="2"/>
      <c r="BL123" s="112"/>
      <c r="BM123" s="116"/>
      <c r="BN123" s="112"/>
      <c r="BO123" s="112"/>
      <c r="BP123" s="112"/>
      <c r="BQ123" s="112"/>
      <c r="BR123" s="112"/>
      <c r="BS123" s="112"/>
      <c r="BT123" s="114"/>
      <c r="BU123" s="114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pans="1:85" ht="14.25" customHeight="1" thickTop="1" thickBot="1" x14ac:dyDescent="0.3">
      <c r="A124" s="2">
        <v>12241</v>
      </c>
      <c r="B124" s="2" t="s">
        <v>413</v>
      </c>
      <c r="C124" s="2"/>
      <c r="D124" s="2"/>
      <c r="E124" s="2" t="s">
        <v>121</v>
      </c>
      <c r="F124" s="63" t="s">
        <v>288</v>
      </c>
      <c r="G124" s="2" t="s">
        <v>202</v>
      </c>
      <c r="H124" s="2" t="s">
        <v>232</v>
      </c>
      <c r="I124" s="2" t="s">
        <v>258</v>
      </c>
      <c r="J124" s="2" t="s">
        <v>153</v>
      </c>
      <c r="K124" s="2" t="s">
        <v>212</v>
      </c>
      <c r="L124" s="2"/>
      <c r="M124" s="64" t="s">
        <v>411</v>
      </c>
      <c r="N124" s="64" t="s">
        <v>411</v>
      </c>
      <c r="O124" s="65" t="s">
        <v>412</v>
      </c>
      <c r="P124" s="2" t="s">
        <v>24</v>
      </c>
      <c r="Q124" s="2">
        <v>28</v>
      </c>
      <c r="R124" s="2" t="s">
        <v>157</v>
      </c>
      <c r="S124" s="2" t="s">
        <v>47</v>
      </c>
      <c r="T124" s="2"/>
      <c r="U124" s="2">
        <v>0.2</v>
      </c>
      <c r="V124" s="2" t="s">
        <v>26</v>
      </c>
      <c r="W124" s="2">
        <f>VLOOKUP(V124,Tables!$M$5:$N$8,2,FALSE)</f>
        <v>1000</v>
      </c>
      <c r="X124" s="125">
        <f t="shared" si="226"/>
        <v>200</v>
      </c>
      <c r="Y124" s="2"/>
      <c r="Z124" s="2" t="str">
        <f t="shared" si="227"/>
        <v>NOEL</v>
      </c>
      <c r="AA124" s="2">
        <f>VLOOKUP(Z124,Tables!C$5:D$21,2,FALSE)</f>
        <v>1</v>
      </c>
      <c r="AB124" s="2">
        <f t="shared" si="228"/>
        <v>200</v>
      </c>
      <c r="AC124" s="2" t="str">
        <f t="shared" si="229"/>
        <v>Chronic</v>
      </c>
      <c r="AD124" s="2">
        <f>VLOOKUP(AC124,Tables!C$24:D$25,2,FALSE)</f>
        <v>1</v>
      </c>
      <c r="AE124" s="2">
        <f t="shared" si="230"/>
        <v>200</v>
      </c>
      <c r="AF124" s="7"/>
      <c r="AG124" s="8" t="str">
        <f t="shared" si="231"/>
        <v>Daphnia magna</v>
      </c>
      <c r="AH124" s="2" t="str">
        <f t="shared" si="232"/>
        <v>NOEL</v>
      </c>
      <c r="AI124" s="2" t="str">
        <f t="shared" si="233"/>
        <v>Chronic</v>
      </c>
      <c r="AJ124" s="2"/>
      <c r="AK124" s="2">
        <f>VLOOKUP(SUM(AA124,AD124),Tables!J$5:K$10,2,FALSE)</f>
        <v>1</v>
      </c>
      <c r="AL124" s="66" t="str">
        <f t="shared" si="234"/>
        <v>YES!!!</v>
      </c>
      <c r="AM124" s="3" t="str">
        <f t="shared" si="235"/>
        <v>Body length/Dry weight</v>
      </c>
      <c r="AN124" s="2" t="s">
        <v>118</v>
      </c>
      <c r="AO124" s="2" t="str">
        <f t="shared" si="236"/>
        <v>28 Day</v>
      </c>
      <c r="AP124" s="2" t="s">
        <v>319</v>
      </c>
      <c r="AQ124" s="2"/>
      <c r="AR124" s="2">
        <f t="shared" si="237"/>
        <v>200</v>
      </c>
      <c r="AS124" s="2">
        <f t="shared" si="238"/>
        <v>200</v>
      </c>
      <c r="AT124" s="2"/>
      <c r="AU124" s="2"/>
      <c r="AV124" s="67" t="s">
        <v>120</v>
      </c>
      <c r="AW124" s="2"/>
      <c r="AX124" s="2"/>
      <c r="AY124" s="2"/>
      <c r="AZ124" s="2"/>
      <c r="BA124" s="68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112"/>
      <c r="BM124" s="116"/>
      <c r="BN124" s="112"/>
      <c r="BO124" s="112"/>
      <c r="BP124" s="112"/>
      <c r="BQ124" s="112"/>
      <c r="BR124" s="112"/>
      <c r="BS124" s="112"/>
      <c r="BT124" s="114"/>
      <c r="BU124" s="114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pans="1:85" ht="14.25" customHeight="1" thickTop="1" thickBot="1" x14ac:dyDescent="0.3">
      <c r="A125" s="2" t="s">
        <v>200</v>
      </c>
      <c r="B125" s="2">
        <v>206270</v>
      </c>
      <c r="C125" s="2"/>
      <c r="D125" s="2"/>
      <c r="E125" s="2" t="s">
        <v>121</v>
      </c>
      <c r="F125" s="63" t="s">
        <v>288</v>
      </c>
      <c r="G125" s="2" t="s">
        <v>202</v>
      </c>
      <c r="H125" s="2" t="s">
        <v>232</v>
      </c>
      <c r="I125" s="2" t="s">
        <v>258</v>
      </c>
      <c r="J125" s="2" t="s">
        <v>153</v>
      </c>
      <c r="K125" s="2" t="s">
        <v>112</v>
      </c>
      <c r="L125" s="2"/>
      <c r="M125" s="64" t="s">
        <v>191</v>
      </c>
      <c r="N125" s="64" t="s">
        <v>191</v>
      </c>
      <c r="O125" s="65" t="s">
        <v>191</v>
      </c>
      <c r="P125" s="2" t="s">
        <v>40</v>
      </c>
      <c r="Q125" s="2">
        <v>96</v>
      </c>
      <c r="R125" s="2" t="s">
        <v>116</v>
      </c>
      <c r="S125" s="2" t="s">
        <v>48</v>
      </c>
      <c r="T125" s="2"/>
      <c r="U125" s="2">
        <v>400</v>
      </c>
      <c r="V125" s="2" t="s">
        <v>17</v>
      </c>
      <c r="W125" s="2">
        <f>VLOOKUP(V125,Tables!$M$4:$N$7,2,FALSE)</f>
        <v>1</v>
      </c>
      <c r="X125" s="2">
        <f t="shared" si="226"/>
        <v>400</v>
      </c>
      <c r="Y125" s="2"/>
      <c r="Z125" s="2" t="str">
        <f t="shared" si="227"/>
        <v>LC50</v>
      </c>
      <c r="AA125" s="2">
        <f>VLOOKUP(Z125,Tables!C$5:D$21,2,FALSE)</f>
        <v>5</v>
      </c>
      <c r="AB125" s="2">
        <f t="shared" si="228"/>
        <v>80</v>
      </c>
      <c r="AC125" s="2" t="str">
        <f t="shared" si="229"/>
        <v>Acute</v>
      </c>
      <c r="AD125" s="2">
        <f>VLOOKUP(AC125,Tables!C$24:D$25,2,FALSE)</f>
        <v>2</v>
      </c>
      <c r="AE125" s="2">
        <f t="shared" si="230"/>
        <v>40</v>
      </c>
      <c r="AF125" s="7"/>
      <c r="AG125" s="8" t="str">
        <f t="shared" si="231"/>
        <v>Daphnia magna</v>
      </c>
      <c r="AH125" s="2" t="str">
        <f t="shared" si="232"/>
        <v>LC50</v>
      </c>
      <c r="AI125" s="2" t="str">
        <f t="shared" si="233"/>
        <v>Acute</v>
      </c>
      <c r="AJ125" s="2"/>
      <c r="AK125" s="2">
        <f>VLOOKUP(SUM(AA125,AD125),Tables!J$5:K$10,2,FALSE)</f>
        <v>4</v>
      </c>
      <c r="AL125" s="66" t="str">
        <f t="shared" si="234"/>
        <v>Reject</v>
      </c>
      <c r="AM125" s="2"/>
      <c r="AN125" s="2"/>
      <c r="AO125" s="2"/>
      <c r="AP125" s="2"/>
      <c r="AQ125" s="2"/>
      <c r="AR125" s="2"/>
      <c r="AS125" s="2"/>
      <c r="AT125" s="2"/>
      <c r="AU125" s="2"/>
      <c r="AV125" s="67" t="s">
        <v>120</v>
      </c>
      <c r="AW125" s="2"/>
      <c r="AX125" s="2"/>
      <c r="AY125" s="2"/>
      <c r="AZ125" s="2"/>
      <c r="BA125" s="68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117"/>
      <c r="BM125" s="118"/>
      <c r="BN125" s="117"/>
      <c r="BO125" s="117"/>
      <c r="BP125" s="117"/>
      <c r="BQ125" s="117"/>
      <c r="BR125" s="117"/>
      <c r="BS125" s="117"/>
      <c r="BT125" s="114"/>
      <c r="BU125" s="114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pans="1:85" ht="14.25" customHeight="1" thickTop="1" thickBot="1" x14ac:dyDescent="0.3">
      <c r="A126" s="7"/>
      <c r="B126" s="7"/>
      <c r="C126" s="7"/>
      <c r="D126" s="71"/>
      <c r="E126" s="7"/>
      <c r="F126" s="72"/>
      <c r="G126" s="7"/>
      <c r="H126" s="7"/>
      <c r="I126" s="7"/>
      <c r="J126" s="7"/>
      <c r="K126" s="7"/>
      <c r="L126" s="7"/>
      <c r="M126" s="73"/>
      <c r="N126" s="73"/>
      <c r="O126" s="7"/>
      <c r="P126" s="7"/>
      <c r="Q126" s="7"/>
      <c r="R126" s="7"/>
      <c r="S126" s="7"/>
      <c r="T126" s="74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5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3"/>
      <c r="AW126" s="76"/>
      <c r="AX126" s="76"/>
      <c r="AY126" s="76"/>
      <c r="AZ126" s="77"/>
      <c r="BA126" s="78"/>
      <c r="BB126" s="7"/>
      <c r="BC126" s="7"/>
      <c r="BD126" s="7"/>
      <c r="BE126" s="7"/>
      <c r="BF126" s="7"/>
      <c r="BG126" s="7"/>
      <c r="BH126" s="7"/>
      <c r="BI126" s="2"/>
      <c r="BJ126" s="2"/>
      <c r="BK126" s="2"/>
      <c r="BL126" s="112"/>
      <c r="BM126" s="116"/>
      <c r="BN126" s="112"/>
      <c r="BO126" s="112"/>
      <c r="BP126" s="112"/>
      <c r="BQ126" s="112"/>
      <c r="BR126" s="112"/>
      <c r="BS126" s="112"/>
      <c r="BT126" s="114"/>
      <c r="BU126" s="114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pans="1:85" ht="14.25" customHeight="1" thickTop="1" thickBot="1" x14ac:dyDescent="0.3">
      <c r="A127" s="2" t="s">
        <v>278</v>
      </c>
      <c r="B127" s="2" t="s">
        <v>414</v>
      </c>
      <c r="C127" s="2"/>
      <c r="D127" s="2"/>
      <c r="E127" s="2" t="s">
        <v>121</v>
      </c>
      <c r="F127" s="63" t="s">
        <v>289</v>
      </c>
      <c r="G127" s="2" t="s">
        <v>202</v>
      </c>
      <c r="H127" s="2" t="s">
        <v>232</v>
      </c>
      <c r="I127" s="2" t="s">
        <v>258</v>
      </c>
      <c r="J127" s="2" t="s">
        <v>153</v>
      </c>
      <c r="K127" s="2" t="s">
        <v>415</v>
      </c>
      <c r="L127" s="2"/>
      <c r="M127" s="64" t="s">
        <v>400</v>
      </c>
      <c r="N127" s="64" t="s">
        <v>191</v>
      </c>
      <c r="O127" s="65" t="s">
        <v>191</v>
      </c>
      <c r="P127" s="2" t="s">
        <v>40</v>
      </c>
      <c r="Q127" s="2">
        <v>96</v>
      </c>
      <c r="R127" s="2" t="s">
        <v>116</v>
      </c>
      <c r="S127" s="2" t="s">
        <v>48</v>
      </c>
      <c r="T127" s="2"/>
      <c r="U127" s="2">
        <v>17.899999999999999</v>
      </c>
      <c r="V127" s="2" t="s">
        <v>17</v>
      </c>
      <c r="W127" s="2">
        <f>VLOOKUP(V127,Tables!$M$4:$N$7,2,FALSE)</f>
        <v>1</v>
      </c>
      <c r="X127" s="2">
        <f t="shared" ref="X127:X133" si="240">U127*W127</f>
        <v>17.899999999999999</v>
      </c>
      <c r="Y127" s="2"/>
      <c r="Z127" s="2" t="str">
        <f t="shared" ref="Z127:Z133" si="241">P127</f>
        <v>LC50</v>
      </c>
      <c r="AA127" s="2">
        <f>VLOOKUP(Z127,Tables!C$5:D$21,2,FALSE)</f>
        <v>5</v>
      </c>
      <c r="AB127" s="2">
        <f t="shared" ref="AB127:AB133" si="242">X127/AA127</f>
        <v>3.5799999999999996</v>
      </c>
      <c r="AC127" s="2" t="str">
        <f t="shared" ref="AC127:AC133" si="243">S127</f>
        <v>Acute</v>
      </c>
      <c r="AD127" s="2">
        <f>VLOOKUP(AC127,Tables!C$24:D$25,2,FALSE)</f>
        <v>2</v>
      </c>
      <c r="AE127" s="2">
        <f t="shared" ref="AE127:AE133" si="244">AB127/AD127</f>
        <v>1.7899999999999998</v>
      </c>
      <c r="AF127" s="7"/>
      <c r="AG127" s="8" t="str">
        <f t="shared" ref="AG127:AG133" si="245">F127</f>
        <v>Daphnia pulex</v>
      </c>
      <c r="AH127" s="2" t="str">
        <f t="shared" ref="AH127:AH133" si="246">P127</f>
        <v>LC50</v>
      </c>
      <c r="AI127" s="2" t="str">
        <f t="shared" ref="AI127:AI133" si="247">S127</f>
        <v>Acute</v>
      </c>
      <c r="AJ127" s="2"/>
      <c r="AK127" s="2">
        <f>VLOOKUP(SUM(AA127,AD127),Tables!J$5:K$10,2,FALSE)</f>
        <v>4</v>
      </c>
      <c r="AL127" s="66" t="str">
        <f t="shared" ref="AL127:AL133" si="248">IF(AK127=MIN($AK$127:$AK$133),"YES!!!","Reject")</f>
        <v>Reject</v>
      </c>
      <c r="AM127" s="2"/>
      <c r="AN127" s="2"/>
      <c r="AO127" s="2"/>
      <c r="AP127" s="2"/>
      <c r="AQ127" s="2"/>
      <c r="AR127" s="2"/>
      <c r="AS127" s="2"/>
      <c r="AT127" s="2"/>
      <c r="AU127" s="2"/>
      <c r="AV127" s="67" t="s">
        <v>120</v>
      </c>
      <c r="AW127" s="2"/>
      <c r="AX127" s="2"/>
      <c r="AY127" s="2"/>
      <c r="AZ127" s="2"/>
      <c r="BA127" s="68"/>
      <c r="BB127" s="2"/>
      <c r="BC127" s="2"/>
      <c r="BD127" s="2"/>
      <c r="BE127" s="2"/>
      <c r="BF127" s="2"/>
      <c r="BG127" s="2"/>
      <c r="BH127" s="2"/>
      <c r="BI127" s="76"/>
      <c r="BJ127" s="76"/>
      <c r="BK127" s="2"/>
      <c r="BL127" s="112"/>
      <c r="BM127" s="116"/>
      <c r="BN127" s="112"/>
      <c r="BO127" s="112"/>
      <c r="BP127" s="112"/>
      <c r="BQ127" s="112"/>
      <c r="BR127" s="112"/>
      <c r="BS127" s="119"/>
      <c r="BT127" s="114"/>
      <c r="BU127" s="114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pans="1:85" ht="14.25" customHeight="1" thickTop="1" thickBot="1" x14ac:dyDescent="0.3">
      <c r="A128" s="2" t="s">
        <v>278</v>
      </c>
      <c r="B128" s="2" t="s">
        <v>416</v>
      </c>
      <c r="C128" s="2"/>
      <c r="D128" s="2"/>
      <c r="E128" s="2" t="s">
        <v>121</v>
      </c>
      <c r="F128" s="63" t="s">
        <v>289</v>
      </c>
      <c r="G128" s="2" t="s">
        <v>202</v>
      </c>
      <c r="H128" s="2" t="s">
        <v>232</v>
      </c>
      <c r="I128" s="2" t="s">
        <v>258</v>
      </c>
      <c r="J128" s="2" t="s">
        <v>153</v>
      </c>
      <c r="K128" s="2" t="s">
        <v>415</v>
      </c>
      <c r="L128" s="2"/>
      <c r="M128" s="64" t="s">
        <v>400</v>
      </c>
      <c r="N128" s="64" t="s">
        <v>191</v>
      </c>
      <c r="O128" s="65" t="s">
        <v>191</v>
      </c>
      <c r="P128" s="2" t="s">
        <v>40</v>
      </c>
      <c r="Q128" s="2">
        <v>7</v>
      </c>
      <c r="R128" s="2" t="s">
        <v>157</v>
      </c>
      <c r="S128" s="2" t="s">
        <v>47</v>
      </c>
      <c r="T128" s="2"/>
      <c r="U128" s="2">
        <v>7.1</v>
      </c>
      <c r="V128" s="2" t="s">
        <v>17</v>
      </c>
      <c r="W128" s="2">
        <f>VLOOKUP(V128,Tables!$M$4:$N$7,2,FALSE)</f>
        <v>1</v>
      </c>
      <c r="X128" s="125">
        <f t="shared" si="240"/>
        <v>7.1</v>
      </c>
      <c r="Y128" s="2"/>
      <c r="Z128" s="2" t="str">
        <f t="shared" si="241"/>
        <v>LC50</v>
      </c>
      <c r="AA128" s="2">
        <f>VLOOKUP(Z128,Tables!C$5:D$21,2,FALSE)</f>
        <v>5</v>
      </c>
      <c r="AB128" s="2">
        <f t="shared" si="242"/>
        <v>1.42</v>
      </c>
      <c r="AC128" s="2" t="str">
        <f t="shared" si="243"/>
        <v>Chronic</v>
      </c>
      <c r="AD128" s="2">
        <f>VLOOKUP(AC128,Tables!C$24:D$25,2,FALSE)</f>
        <v>1</v>
      </c>
      <c r="AE128" s="2">
        <f t="shared" si="244"/>
        <v>1.42</v>
      </c>
      <c r="AF128" s="7"/>
      <c r="AG128" s="8" t="str">
        <f t="shared" si="245"/>
        <v>Daphnia pulex</v>
      </c>
      <c r="AH128" s="2" t="str">
        <f t="shared" si="246"/>
        <v>LC50</v>
      </c>
      <c r="AI128" s="2" t="str">
        <f t="shared" si="247"/>
        <v>Chronic</v>
      </c>
      <c r="AJ128" s="2"/>
      <c r="AK128" s="2">
        <f>VLOOKUP(SUM(AA128,AD128),Tables!J$5:K$10,2,FALSE)</f>
        <v>2</v>
      </c>
      <c r="AL128" s="66" t="str">
        <f t="shared" si="248"/>
        <v>Reject</v>
      </c>
      <c r="AM128" s="2"/>
      <c r="AN128" s="2"/>
      <c r="AO128" s="2"/>
      <c r="AP128" s="2"/>
      <c r="AQ128" s="2"/>
      <c r="AR128" s="2"/>
      <c r="AS128" s="2"/>
      <c r="AT128" s="2"/>
      <c r="AU128" s="2"/>
      <c r="AV128" s="67" t="s">
        <v>120</v>
      </c>
      <c r="AW128" s="2"/>
      <c r="AX128" s="2"/>
      <c r="AY128" s="2"/>
      <c r="AZ128" s="2"/>
      <c r="BA128" s="68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112"/>
      <c r="BM128" s="116"/>
      <c r="BN128" s="112"/>
      <c r="BO128" s="112"/>
      <c r="BP128" s="112"/>
      <c r="BQ128" s="112"/>
      <c r="BR128" s="112"/>
      <c r="BS128" s="112"/>
      <c r="BT128" s="114"/>
      <c r="BU128" s="114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pans="1:85" ht="14.25" customHeight="1" thickTop="1" thickBot="1" x14ac:dyDescent="0.3">
      <c r="A129" s="2" t="s">
        <v>278</v>
      </c>
      <c r="B129" s="2" t="s">
        <v>417</v>
      </c>
      <c r="C129" s="2"/>
      <c r="D129" s="2"/>
      <c r="E129" s="2" t="s">
        <v>121</v>
      </c>
      <c r="F129" s="63" t="s">
        <v>289</v>
      </c>
      <c r="G129" s="2" t="s">
        <v>202</v>
      </c>
      <c r="H129" s="2" t="s">
        <v>232</v>
      </c>
      <c r="I129" s="2" t="s">
        <v>258</v>
      </c>
      <c r="J129" s="2" t="s">
        <v>153</v>
      </c>
      <c r="K129" s="2" t="s">
        <v>415</v>
      </c>
      <c r="L129" s="2"/>
      <c r="M129" s="64" t="s">
        <v>418</v>
      </c>
      <c r="N129" s="64" t="s">
        <v>418</v>
      </c>
      <c r="O129" s="65" t="s">
        <v>418</v>
      </c>
      <c r="P129" s="2" t="s">
        <v>34</v>
      </c>
      <c r="Q129" s="2">
        <v>7</v>
      </c>
      <c r="R129" s="2" t="s">
        <v>157</v>
      </c>
      <c r="S129" s="2" t="s">
        <v>47</v>
      </c>
      <c r="T129" s="2"/>
      <c r="U129" s="2">
        <v>7.7</v>
      </c>
      <c r="V129" s="2" t="s">
        <v>17</v>
      </c>
      <c r="W129" s="2">
        <f>VLOOKUP(V129,Tables!$M$4:$N$7,2,FALSE)</f>
        <v>1</v>
      </c>
      <c r="X129" s="125">
        <f t="shared" si="240"/>
        <v>7.7</v>
      </c>
      <c r="Y129" s="2"/>
      <c r="Z129" s="2" t="str">
        <f t="shared" si="241"/>
        <v>LOAEL</v>
      </c>
      <c r="AA129" s="2">
        <f>VLOOKUP(Z129,Tables!C$5:D$21,2,FALSE)</f>
        <v>2.5</v>
      </c>
      <c r="AB129" s="2">
        <f t="shared" si="242"/>
        <v>3.08</v>
      </c>
      <c r="AC129" s="2" t="str">
        <f t="shared" si="243"/>
        <v>Chronic</v>
      </c>
      <c r="AD129" s="2">
        <f>VLOOKUP(AC129,Tables!C$24:D$25,2,FALSE)</f>
        <v>1</v>
      </c>
      <c r="AE129" s="2">
        <f t="shared" si="244"/>
        <v>3.08</v>
      </c>
      <c r="AF129" s="7"/>
      <c r="AG129" s="8" t="str">
        <f t="shared" si="245"/>
        <v>Daphnia pulex</v>
      </c>
      <c r="AH129" s="2" t="str">
        <f t="shared" si="246"/>
        <v>LOAEL</v>
      </c>
      <c r="AI129" s="2" t="str">
        <f t="shared" si="247"/>
        <v>Chronic</v>
      </c>
      <c r="AJ129" s="2"/>
      <c r="AK129" s="2">
        <f>VLOOKUP(SUM(AA129,AD129),Tables!J$5:K$10,2,FALSE)</f>
        <v>2</v>
      </c>
      <c r="AL129" s="66" t="str">
        <f t="shared" si="248"/>
        <v>Reject</v>
      </c>
      <c r="AM129" s="2"/>
      <c r="AN129" s="2"/>
      <c r="AO129" s="2"/>
      <c r="AP129" s="2"/>
      <c r="AQ129" s="2"/>
      <c r="AR129" s="2"/>
      <c r="AS129" s="2"/>
      <c r="AT129" s="2"/>
      <c r="AU129" s="2"/>
      <c r="AV129" s="67" t="s">
        <v>120</v>
      </c>
      <c r="AW129" s="2"/>
      <c r="AX129" s="2"/>
      <c r="AY129" s="2"/>
      <c r="AZ129" s="2"/>
      <c r="BA129" s="68"/>
      <c r="BB129" s="2"/>
      <c r="BC129" s="2"/>
      <c r="BD129" s="2"/>
      <c r="BE129" s="2"/>
      <c r="BF129" s="2"/>
      <c r="BG129" s="2"/>
      <c r="BH129" s="2"/>
      <c r="BI129" s="89"/>
      <c r="BJ129" s="89"/>
      <c r="BK129" s="2"/>
      <c r="BL129" s="112"/>
      <c r="BM129" s="116"/>
      <c r="BN129" s="112"/>
      <c r="BO129" s="112"/>
      <c r="BP129" s="112"/>
      <c r="BQ129" s="112"/>
      <c r="BR129" s="112"/>
      <c r="BS129" s="112"/>
      <c r="BT129" s="114"/>
      <c r="BU129" s="114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1:85" ht="14.25" customHeight="1" thickTop="1" thickBot="1" x14ac:dyDescent="0.3">
      <c r="A130" s="2" t="s">
        <v>278</v>
      </c>
      <c r="B130" s="2" t="s">
        <v>419</v>
      </c>
      <c r="C130" s="2"/>
      <c r="D130" s="2"/>
      <c r="E130" s="2" t="s">
        <v>121</v>
      </c>
      <c r="F130" s="63" t="s">
        <v>289</v>
      </c>
      <c r="G130" s="2" t="s">
        <v>202</v>
      </c>
      <c r="H130" s="2" t="s">
        <v>232</v>
      </c>
      <c r="I130" s="2" t="s">
        <v>258</v>
      </c>
      <c r="J130" s="2" t="s">
        <v>153</v>
      </c>
      <c r="K130" s="2" t="s">
        <v>415</v>
      </c>
      <c r="L130" s="2"/>
      <c r="M130" s="64" t="s">
        <v>418</v>
      </c>
      <c r="N130" s="64" t="s">
        <v>418</v>
      </c>
      <c r="O130" s="65" t="s">
        <v>418</v>
      </c>
      <c r="P130" s="2" t="s">
        <v>31</v>
      </c>
      <c r="Q130" s="2">
        <v>7</v>
      </c>
      <c r="R130" s="2" t="s">
        <v>157</v>
      </c>
      <c r="S130" s="2" t="s">
        <v>47</v>
      </c>
      <c r="T130" s="2"/>
      <c r="U130" s="2">
        <v>4</v>
      </c>
      <c r="V130" s="2" t="s">
        <v>17</v>
      </c>
      <c r="W130" s="2">
        <f>VLOOKUP(V130,Tables!$M$4:$N$7,2,FALSE)</f>
        <v>1</v>
      </c>
      <c r="X130" s="125">
        <f t="shared" si="240"/>
        <v>4</v>
      </c>
      <c r="Y130" s="2"/>
      <c r="Z130" s="2" t="str">
        <f t="shared" si="241"/>
        <v>NOAEL</v>
      </c>
      <c r="AA130" s="2">
        <f>VLOOKUP(Z130,Tables!C$5:D$21,2,FALSE)</f>
        <v>1</v>
      </c>
      <c r="AB130" s="2">
        <f t="shared" si="242"/>
        <v>4</v>
      </c>
      <c r="AC130" s="2" t="str">
        <f t="shared" si="243"/>
        <v>Chronic</v>
      </c>
      <c r="AD130" s="2">
        <f>VLOOKUP(AC130,Tables!C$24:D$25,2,FALSE)</f>
        <v>1</v>
      </c>
      <c r="AE130" s="2">
        <f t="shared" si="244"/>
        <v>4</v>
      </c>
      <c r="AF130" s="7"/>
      <c r="AG130" s="8" t="str">
        <f t="shared" si="245"/>
        <v>Daphnia pulex</v>
      </c>
      <c r="AH130" s="2" t="str">
        <f t="shared" si="246"/>
        <v>NOAEL</v>
      </c>
      <c r="AI130" s="2" t="str">
        <f t="shared" si="247"/>
        <v>Chronic</v>
      </c>
      <c r="AJ130" s="2"/>
      <c r="AK130" s="2">
        <f>VLOOKUP(SUM(AA130,AD130),Tables!J$5:K$10,2,FALSE)</f>
        <v>1</v>
      </c>
      <c r="AL130" s="66" t="str">
        <f t="shared" si="248"/>
        <v>YES!!!</v>
      </c>
      <c r="AM130" s="3" t="str">
        <f>O130</f>
        <v>Mortality &amp; Reduced number of young</v>
      </c>
      <c r="AN130" s="2" t="s">
        <v>118</v>
      </c>
      <c r="AO130" s="2" t="str">
        <f>CONCATENATE(Q130," ",R130)</f>
        <v>7 Day</v>
      </c>
      <c r="AP130" s="2" t="s">
        <v>119</v>
      </c>
      <c r="AQ130" s="2"/>
      <c r="AR130" s="2">
        <f>AE130</f>
        <v>4</v>
      </c>
      <c r="AS130" s="2">
        <f>GEOMEAN(AR130)</f>
        <v>4</v>
      </c>
      <c r="AT130" s="3">
        <f t="shared" ref="AT130:AU130" si="249">MIN(AS130)</f>
        <v>4</v>
      </c>
      <c r="AU130" s="3">
        <f t="shared" si="249"/>
        <v>4</v>
      </c>
      <c r="AV130" s="67" t="s">
        <v>120</v>
      </c>
      <c r="AW130" s="2"/>
      <c r="AX130" s="2"/>
      <c r="AY130" s="2"/>
      <c r="AZ130" s="2" t="str">
        <f>I130</f>
        <v>Microinvertebrate</v>
      </c>
      <c r="BA130" s="68" t="str">
        <f t="shared" ref="BA130:BC130" si="250">F130</f>
        <v>Daphnia pulex</v>
      </c>
      <c r="BB130" s="2" t="str">
        <f t="shared" si="250"/>
        <v>Arthropoda</v>
      </c>
      <c r="BC130" s="2" t="str">
        <f t="shared" si="250"/>
        <v>Branchiopoda</v>
      </c>
      <c r="BD130" s="2" t="str">
        <f>J130</f>
        <v>Heterotroph</v>
      </c>
      <c r="BE130" s="2">
        <f>AK130</f>
        <v>1</v>
      </c>
      <c r="BF130" s="2">
        <f>AU130</f>
        <v>4</v>
      </c>
      <c r="BG130" s="67" t="s">
        <v>120</v>
      </c>
      <c r="BH130" s="67" t="s">
        <v>120</v>
      </c>
      <c r="BI130" s="89"/>
      <c r="BJ130" s="89"/>
      <c r="BK130" s="2"/>
      <c r="BL130" s="117"/>
      <c r="BM130" s="118"/>
      <c r="BN130" s="117"/>
      <c r="BO130" s="117"/>
      <c r="BP130" s="117"/>
      <c r="BQ130" s="117"/>
      <c r="BR130" s="117"/>
      <c r="BS130" s="117"/>
      <c r="BT130" s="114"/>
      <c r="BU130" s="114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1:85" ht="14.25" customHeight="1" thickTop="1" thickBot="1" x14ac:dyDescent="0.3">
      <c r="A131" s="2">
        <v>1880</v>
      </c>
      <c r="B131" s="2" t="s">
        <v>420</v>
      </c>
      <c r="C131" s="2"/>
      <c r="D131" s="2"/>
      <c r="E131" s="2" t="s">
        <v>121</v>
      </c>
      <c r="F131" s="63" t="s">
        <v>289</v>
      </c>
      <c r="G131" s="2" t="s">
        <v>202</v>
      </c>
      <c r="H131" s="2" t="s">
        <v>232</v>
      </c>
      <c r="I131" s="2" t="s">
        <v>258</v>
      </c>
      <c r="J131" s="2" t="s">
        <v>153</v>
      </c>
      <c r="K131" s="2" t="s">
        <v>421</v>
      </c>
      <c r="L131" s="2"/>
      <c r="M131" s="64" t="s">
        <v>411</v>
      </c>
      <c r="N131" s="64" t="s">
        <v>411</v>
      </c>
      <c r="O131" s="65" t="s">
        <v>422</v>
      </c>
      <c r="P131" s="2" t="s">
        <v>38</v>
      </c>
      <c r="Q131" s="2">
        <v>48</v>
      </c>
      <c r="R131" s="2" t="s">
        <v>116</v>
      </c>
      <c r="S131" s="2" t="s">
        <v>48</v>
      </c>
      <c r="T131" s="2"/>
      <c r="U131" s="2">
        <v>1.4</v>
      </c>
      <c r="V131" s="2" t="s">
        <v>26</v>
      </c>
      <c r="W131" s="2">
        <f>VLOOKUP(V131,Tables!$M$5:$N$8,2,FALSE)</f>
        <v>1000</v>
      </c>
      <c r="X131" s="2">
        <f t="shared" si="240"/>
        <v>1400</v>
      </c>
      <c r="Y131" s="2"/>
      <c r="Z131" s="2" t="str">
        <f t="shared" si="241"/>
        <v>EC50</v>
      </c>
      <c r="AA131" s="2">
        <f>VLOOKUP(Z131,Tables!C$5:D$21,2,FALSE)</f>
        <v>5</v>
      </c>
      <c r="AB131" s="2">
        <f t="shared" si="242"/>
        <v>280</v>
      </c>
      <c r="AC131" s="2" t="str">
        <f t="shared" si="243"/>
        <v>Acute</v>
      </c>
      <c r="AD131" s="2">
        <f>VLOOKUP(AC131,Tables!C$24:D$25,2,FALSE)</f>
        <v>2</v>
      </c>
      <c r="AE131" s="2">
        <f t="shared" si="244"/>
        <v>140</v>
      </c>
      <c r="AF131" s="7"/>
      <c r="AG131" s="8" t="str">
        <f t="shared" si="245"/>
        <v>Daphnia pulex</v>
      </c>
      <c r="AH131" s="2" t="str">
        <f t="shared" si="246"/>
        <v>EC50</v>
      </c>
      <c r="AI131" s="2" t="str">
        <f t="shared" si="247"/>
        <v>Acute</v>
      </c>
      <c r="AJ131" s="2"/>
      <c r="AK131" s="2">
        <f>VLOOKUP(SUM(AA131,AD131),Tables!J$5:K$10,2,FALSE)</f>
        <v>4</v>
      </c>
      <c r="AL131" s="66" t="str">
        <f t="shared" si="248"/>
        <v>Reject</v>
      </c>
      <c r="AM131" s="2"/>
      <c r="AN131" s="2"/>
      <c r="AO131" s="2"/>
      <c r="AP131" s="2"/>
      <c r="AQ131" s="2"/>
      <c r="AR131" s="2"/>
      <c r="AS131" s="2"/>
      <c r="AT131" s="2"/>
      <c r="AU131" s="2"/>
      <c r="AV131" s="67" t="s">
        <v>120</v>
      </c>
      <c r="AW131" s="2"/>
      <c r="AX131" s="2"/>
      <c r="AY131" s="2"/>
      <c r="AZ131" s="2"/>
      <c r="BA131" s="68"/>
      <c r="BB131" s="2"/>
      <c r="BC131" s="2"/>
      <c r="BD131" s="2"/>
      <c r="BE131" s="2"/>
      <c r="BF131" s="2"/>
      <c r="BG131" s="2"/>
      <c r="BH131" s="2"/>
      <c r="BI131" s="89"/>
      <c r="BJ131" s="89"/>
      <c r="BK131" s="2"/>
      <c r="BL131" s="112"/>
      <c r="BM131" s="116"/>
      <c r="BN131" s="112"/>
      <c r="BO131" s="112"/>
      <c r="BP131" s="112"/>
      <c r="BQ131" s="112"/>
      <c r="BR131" s="112"/>
      <c r="BS131" s="112"/>
      <c r="BT131" s="114"/>
      <c r="BU131" s="114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pans="1:85" ht="14.25" customHeight="1" thickTop="1" thickBot="1" x14ac:dyDescent="0.3">
      <c r="A132" s="2" t="s">
        <v>200</v>
      </c>
      <c r="B132" s="2">
        <v>200888</v>
      </c>
      <c r="C132" s="2"/>
      <c r="D132" s="2"/>
      <c r="E132" s="2" t="s">
        <v>121</v>
      </c>
      <c r="F132" s="63" t="s">
        <v>289</v>
      </c>
      <c r="G132" s="2" t="s">
        <v>202</v>
      </c>
      <c r="H132" s="2" t="s">
        <v>232</v>
      </c>
      <c r="I132" s="2" t="s">
        <v>258</v>
      </c>
      <c r="J132" s="2" t="s">
        <v>153</v>
      </c>
      <c r="K132" s="2" t="s">
        <v>112</v>
      </c>
      <c r="L132" s="2"/>
      <c r="M132" s="64" t="s">
        <v>393</v>
      </c>
      <c r="N132" s="64" t="s">
        <v>393</v>
      </c>
      <c r="O132" s="65" t="s">
        <v>423</v>
      </c>
      <c r="P132" s="2" t="s">
        <v>38</v>
      </c>
      <c r="Q132" s="2">
        <v>48</v>
      </c>
      <c r="R132" s="2" t="s">
        <v>116</v>
      </c>
      <c r="S132" s="2" t="s">
        <v>48</v>
      </c>
      <c r="T132" s="2"/>
      <c r="U132" s="2">
        <v>1400</v>
      </c>
      <c r="V132" s="2" t="s">
        <v>17</v>
      </c>
      <c r="W132" s="2">
        <f>VLOOKUP(V132,Tables!$M$4:$N$7,2,FALSE)</f>
        <v>1</v>
      </c>
      <c r="X132" s="2">
        <f t="shared" si="240"/>
        <v>1400</v>
      </c>
      <c r="Y132" s="2"/>
      <c r="Z132" s="2" t="str">
        <f t="shared" si="241"/>
        <v>EC50</v>
      </c>
      <c r="AA132" s="2">
        <f>VLOOKUP(Z132,Tables!C$5:D$21,2,FALSE)</f>
        <v>5</v>
      </c>
      <c r="AB132" s="2">
        <f t="shared" si="242"/>
        <v>280</v>
      </c>
      <c r="AC132" s="2" t="str">
        <f t="shared" si="243"/>
        <v>Acute</v>
      </c>
      <c r="AD132" s="2">
        <f>VLOOKUP(AC132,Tables!C$24:D$25,2,FALSE)</f>
        <v>2</v>
      </c>
      <c r="AE132" s="2">
        <f t="shared" si="244"/>
        <v>140</v>
      </c>
      <c r="AF132" s="7"/>
      <c r="AG132" s="8" t="str">
        <f t="shared" si="245"/>
        <v>Daphnia pulex</v>
      </c>
      <c r="AH132" s="2" t="str">
        <f t="shared" si="246"/>
        <v>EC50</v>
      </c>
      <c r="AI132" s="2" t="str">
        <f t="shared" si="247"/>
        <v>Acute</v>
      </c>
      <c r="AJ132" s="2"/>
      <c r="AK132" s="2">
        <f>VLOOKUP(SUM(AA132,AD132),Tables!J$5:K$10,2,FALSE)</f>
        <v>4</v>
      </c>
      <c r="AL132" s="66" t="str">
        <f t="shared" si="248"/>
        <v>Reject</v>
      </c>
      <c r="AM132" s="2"/>
      <c r="AN132" s="2"/>
      <c r="AO132" s="2"/>
      <c r="AP132" s="2"/>
      <c r="AQ132" s="2"/>
      <c r="AR132" s="2"/>
      <c r="AS132" s="2"/>
      <c r="AT132" s="2"/>
      <c r="AU132" s="2"/>
      <c r="AV132" s="67" t="s">
        <v>120</v>
      </c>
      <c r="AW132" s="2"/>
      <c r="AX132" s="2"/>
      <c r="AY132" s="2"/>
      <c r="AZ132" s="2"/>
      <c r="BA132" s="68"/>
      <c r="BB132" s="2"/>
      <c r="BC132" s="2"/>
      <c r="BD132" s="2"/>
      <c r="BE132" s="2"/>
      <c r="BF132" s="2"/>
      <c r="BG132" s="2"/>
      <c r="BH132" s="2"/>
      <c r="BI132" s="89"/>
      <c r="BJ132" s="89"/>
      <c r="BK132" s="2"/>
      <c r="BL132" s="117"/>
      <c r="BM132" s="118"/>
      <c r="BN132" s="117"/>
      <c r="BO132" s="117"/>
      <c r="BP132" s="117"/>
      <c r="BQ132" s="117"/>
      <c r="BR132" s="117"/>
      <c r="BS132" s="117"/>
      <c r="BT132" s="114"/>
      <c r="BU132" s="114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pans="1:85" ht="14.25" customHeight="1" thickTop="1" thickBot="1" x14ac:dyDescent="0.3">
      <c r="A133" s="2" t="s">
        <v>200</v>
      </c>
      <c r="B133" s="2">
        <v>200666</v>
      </c>
      <c r="C133" s="2"/>
      <c r="D133" s="2"/>
      <c r="E133" s="2" t="s">
        <v>121</v>
      </c>
      <c r="F133" s="63" t="s">
        <v>289</v>
      </c>
      <c r="G133" s="2" t="s">
        <v>202</v>
      </c>
      <c r="H133" s="2" t="s">
        <v>232</v>
      </c>
      <c r="I133" s="2" t="s">
        <v>258</v>
      </c>
      <c r="J133" s="2" t="s">
        <v>153</v>
      </c>
      <c r="K133" s="2" t="s">
        <v>112</v>
      </c>
      <c r="L133" s="2"/>
      <c r="M133" s="64" t="s">
        <v>393</v>
      </c>
      <c r="N133" s="64" t="s">
        <v>393</v>
      </c>
      <c r="O133" s="65" t="s">
        <v>423</v>
      </c>
      <c r="P133" s="2" t="s">
        <v>38</v>
      </c>
      <c r="Q133" s="2">
        <v>48</v>
      </c>
      <c r="R133" s="2" t="s">
        <v>116</v>
      </c>
      <c r="S133" s="2" t="s">
        <v>48</v>
      </c>
      <c r="T133" s="2"/>
      <c r="U133" s="2">
        <v>1400</v>
      </c>
      <c r="V133" s="2" t="s">
        <v>17</v>
      </c>
      <c r="W133" s="2">
        <f>VLOOKUP(V133,Tables!$M$4:$N$7,2,FALSE)</f>
        <v>1</v>
      </c>
      <c r="X133" s="2">
        <f t="shared" si="240"/>
        <v>1400</v>
      </c>
      <c r="Y133" s="2"/>
      <c r="Z133" s="2" t="str">
        <f t="shared" si="241"/>
        <v>EC50</v>
      </c>
      <c r="AA133" s="2">
        <f>VLOOKUP(Z133,Tables!C$5:D$21,2,FALSE)</f>
        <v>5</v>
      </c>
      <c r="AB133" s="2">
        <f t="shared" si="242"/>
        <v>280</v>
      </c>
      <c r="AC133" s="2" t="str">
        <f t="shared" si="243"/>
        <v>Acute</v>
      </c>
      <c r="AD133" s="2">
        <f>VLOOKUP(AC133,Tables!C$24:D$25,2,FALSE)</f>
        <v>2</v>
      </c>
      <c r="AE133" s="2">
        <f t="shared" si="244"/>
        <v>140</v>
      </c>
      <c r="AF133" s="7"/>
      <c r="AG133" s="8" t="str">
        <f t="shared" si="245"/>
        <v>Daphnia pulex</v>
      </c>
      <c r="AH133" s="2" t="str">
        <f t="shared" si="246"/>
        <v>EC50</v>
      </c>
      <c r="AI133" s="2" t="str">
        <f t="shared" si="247"/>
        <v>Acute</v>
      </c>
      <c r="AJ133" s="2"/>
      <c r="AK133" s="2">
        <f>VLOOKUP(SUM(AA133,AD133),Tables!J$5:K$10,2,FALSE)</f>
        <v>4</v>
      </c>
      <c r="AL133" s="66" t="str">
        <f t="shared" si="248"/>
        <v>Reject</v>
      </c>
      <c r="AM133" s="2"/>
      <c r="AN133" s="2"/>
      <c r="AO133" s="2"/>
      <c r="AP133" s="2"/>
      <c r="AQ133" s="2"/>
      <c r="AR133" s="2"/>
      <c r="AS133" s="2"/>
      <c r="AT133" s="2"/>
      <c r="AU133" s="2"/>
      <c r="AV133" s="67" t="s">
        <v>120</v>
      </c>
      <c r="AW133" s="2"/>
      <c r="AX133" s="2"/>
      <c r="AY133" s="2"/>
      <c r="AZ133" s="2"/>
      <c r="BA133" s="68"/>
      <c r="BB133" s="2"/>
      <c r="BC133" s="2"/>
      <c r="BD133" s="2"/>
      <c r="BE133" s="2"/>
      <c r="BF133" s="2"/>
      <c r="BG133" s="2"/>
      <c r="BH133" s="2"/>
      <c r="BI133" s="76"/>
      <c r="BJ133" s="76"/>
      <c r="BK133" s="2"/>
      <c r="BL133" s="112"/>
      <c r="BM133" s="116"/>
      <c r="BN133" s="112"/>
      <c r="BO133" s="112"/>
      <c r="BP133" s="112"/>
      <c r="BQ133" s="112"/>
      <c r="BR133" s="112"/>
      <c r="BS133" s="112"/>
      <c r="BT133" s="114"/>
      <c r="BU133" s="114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pans="1:85" ht="14.25" customHeight="1" thickTop="1" thickBot="1" x14ac:dyDescent="0.3">
      <c r="A134" s="7"/>
      <c r="B134" s="7"/>
      <c r="C134" s="7"/>
      <c r="D134" s="71"/>
      <c r="E134" s="7"/>
      <c r="F134" s="72"/>
      <c r="G134" s="7"/>
      <c r="H134" s="7"/>
      <c r="I134" s="7"/>
      <c r="J134" s="7"/>
      <c r="K134" s="7"/>
      <c r="L134" s="7"/>
      <c r="M134" s="73"/>
      <c r="N134" s="73"/>
      <c r="O134" s="7"/>
      <c r="P134" s="7"/>
      <c r="Q134" s="7"/>
      <c r="R134" s="7"/>
      <c r="S134" s="7"/>
      <c r="T134" s="74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5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3"/>
      <c r="AW134" s="76"/>
      <c r="AX134" s="76"/>
      <c r="AY134" s="76"/>
      <c r="AZ134" s="77"/>
      <c r="BA134" s="78"/>
      <c r="BB134" s="7"/>
      <c r="BC134" s="7"/>
      <c r="BD134" s="7"/>
      <c r="BE134" s="7"/>
      <c r="BF134" s="7"/>
      <c r="BG134" s="7"/>
      <c r="BH134" s="7"/>
      <c r="BI134" s="70"/>
      <c r="BJ134" s="70"/>
      <c r="BK134" s="2"/>
      <c r="BL134" s="117"/>
      <c r="BM134" s="118"/>
      <c r="BN134" s="117"/>
      <c r="BO134" s="117"/>
      <c r="BP134" s="117"/>
      <c r="BQ134" s="117"/>
      <c r="BR134" s="117"/>
      <c r="BS134" s="117"/>
      <c r="BT134" s="114"/>
      <c r="BU134" s="114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pans="1:85" ht="14.25" customHeight="1" thickTop="1" thickBot="1" x14ac:dyDescent="0.3">
      <c r="A135" s="2">
        <v>620</v>
      </c>
      <c r="B135" s="2">
        <v>146</v>
      </c>
      <c r="C135" s="2"/>
      <c r="D135" s="2"/>
      <c r="E135" s="2" t="s">
        <v>121</v>
      </c>
      <c r="F135" s="63" t="s">
        <v>424</v>
      </c>
      <c r="G135" s="2" t="s">
        <v>180</v>
      </c>
      <c r="H135" s="2" t="s">
        <v>198</v>
      </c>
      <c r="I135" s="2" t="s">
        <v>110</v>
      </c>
      <c r="J135" s="2" t="s">
        <v>111</v>
      </c>
      <c r="K135" s="2" t="s">
        <v>112</v>
      </c>
      <c r="L135" s="2"/>
      <c r="M135" s="64" t="s">
        <v>224</v>
      </c>
      <c r="N135" s="64" t="s">
        <v>254</v>
      </c>
      <c r="O135" s="65" t="s">
        <v>254</v>
      </c>
      <c r="P135" s="2" t="s">
        <v>38</v>
      </c>
      <c r="Q135" s="2">
        <v>3</v>
      </c>
      <c r="R135" s="2" t="s">
        <v>157</v>
      </c>
      <c r="S135" s="2" t="s">
        <v>47</v>
      </c>
      <c r="T135" s="2"/>
      <c r="U135" s="2">
        <v>46.3</v>
      </c>
      <c r="V135" s="2" t="s">
        <v>17</v>
      </c>
      <c r="W135" s="2">
        <f>VLOOKUP(V135,Tables!$M$4:$N$7,2,FALSE)</f>
        <v>1</v>
      </c>
      <c r="X135" s="2">
        <f t="shared" ref="X135:X139" si="251">U135*W135</f>
        <v>46.3</v>
      </c>
      <c r="Y135" s="2"/>
      <c r="Z135" s="2" t="str">
        <f t="shared" ref="Z135:Z139" si="252">P135</f>
        <v>EC50</v>
      </c>
      <c r="AA135" s="2">
        <f>VLOOKUP(Z135,Tables!C$5:D$21,2,FALSE)</f>
        <v>5</v>
      </c>
      <c r="AB135" s="2">
        <f t="shared" ref="AB135:AB139" si="253">X135/AA135</f>
        <v>9.26</v>
      </c>
      <c r="AC135" s="2" t="str">
        <f t="shared" ref="AC135:AC139" si="254">S135</f>
        <v>Chronic</v>
      </c>
      <c r="AD135" s="2">
        <f>VLOOKUP(AC135,Tables!C$24:D$25,2,FALSE)</f>
        <v>1</v>
      </c>
      <c r="AE135" s="2">
        <f t="shared" ref="AE135:AE139" si="255">AB135/AD135</f>
        <v>9.26</v>
      </c>
      <c r="AF135" s="7"/>
      <c r="AG135" s="8" t="str">
        <f t="shared" ref="AG135:AG139" si="256">F135</f>
        <v>Desmodesmus subspicatus</v>
      </c>
      <c r="AH135" s="2" t="str">
        <f t="shared" ref="AH135:AH139" si="257">P135</f>
        <v>EC50</v>
      </c>
      <c r="AI135" s="2" t="str">
        <f t="shared" ref="AI135:AI139" si="258">S135</f>
        <v>Chronic</v>
      </c>
      <c r="AJ135" s="2"/>
      <c r="AK135" s="2">
        <f>VLOOKUP(SUM(AA135,AD135),Tables!J$5:K$10,2,FALSE)</f>
        <v>2</v>
      </c>
      <c r="AL135" s="66" t="str">
        <f>IF(AK135=MIN($AK$135,$AK$139:$AK$140),"YES!!!","Reject")</f>
        <v>Reject</v>
      </c>
      <c r="AM135" s="3"/>
      <c r="AN135" s="2"/>
      <c r="AO135" s="2"/>
      <c r="AP135" s="2"/>
      <c r="AQ135" s="2"/>
      <c r="AR135" s="2"/>
      <c r="AS135" s="2"/>
      <c r="AT135" s="3"/>
      <c r="AU135" s="3"/>
      <c r="AV135" s="67" t="s">
        <v>120</v>
      </c>
      <c r="AW135" s="2"/>
      <c r="AX135" s="2"/>
      <c r="AY135" s="2"/>
      <c r="AZ135" s="2"/>
      <c r="BA135" s="68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117"/>
      <c r="BM135" s="118"/>
      <c r="BN135" s="117"/>
      <c r="BO135" s="117"/>
      <c r="BP135" s="117"/>
      <c r="BQ135" s="117"/>
      <c r="BR135" s="117"/>
      <c r="BS135" s="117"/>
      <c r="BT135" s="114"/>
      <c r="BU135" s="114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pans="1:85" ht="14.25" customHeight="1" thickTop="1" thickBot="1" x14ac:dyDescent="0.3">
      <c r="A136" s="2">
        <v>624</v>
      </c>
      <c r="B136" s="2">
        <v>154</v>
      </c>
      <c r="C136" s="2"/>
      <c r="D136" s="2"/>
      <c r="E136" s="2" t="s">
        <v>121</v>
      </c>
      <c r="F136" s="63" t="s">
        <v>197</v>
      </c>
      <c r="G136" s="2" t="s">
        <v>180</v>
      </c>
      <c r="H136" s="2" t="s">
        <v>198</v>
      </c>
      <c r="I136" s="2" t="s">
        <v>110</v>
      </c>
      <c r="J136" s="2" t="s">
        <v>111</v>
      </c>
      <c r="K136" s="2" t="s">
        <v>112</v>
      </c>
      <c r="L136" s="2"/>
      <c r="M136" s="83" t="s">
        <v>224</v>
      </c>
      <c r="N136" s="83" t="s">
        <v>254</v>
      </c>
      <c r="O136" s="84" t="s">
        <v>254</v>
      </c>
      <c r="P136" s="85" t="s">
        <v>27</v>
      </c>
      <c r="Q136" s="85">
        <v>1</v>
      </c>
      <c r="R136" s="85" t="s">
        <v>157</v>
      </c>
      <c r="S136" s="85" t="s">
        <v>48</v>
      </c>
      <c r="T136" s="2"/>
      <c r="U136" s="85">
        <v>7</v>
      </c>
      <c r="V136" s="85" t="s">
        <v>17</v>
      </c>
      <c r="W136" s="85">
        <f>VLOOKUP(V136,Tables!$M$4:$N$7,2,FALSE)</f>
        <v>1</v>
      </c>
      <c r="X136" s="85">
        <f t="shared" si="251"/>
        <v>7</v>
      </c>
      <c r="Y136" s="85"/>
      <c r="Z136" s="85" t="str">
        <f t="shared" si="252"/>
        <v>NOEC</v>
      </c>
      <c r="AA136" s="85">
        <f>VLOOKUP(Z136,Tables!C$5:D$21,2,FALSE)</f>
        <v>1</v>
      </c>
      <c r="AB136" s="85">
        <f t="shared" si="253"/>
        <v>7</v>
      </c>
      <c r="AC136" s="85" t="str">
        <f t="shared" si="254"/>
        <v>Acute</v>
      </c>
      <c r="AD136" s="85">
        <f>VLOOKUP(AC136,Tables!C$24:D$25,2,FALSE)</f>
        <v>2</v>
      </c>
      <c r="AE136" s="85">
        <f t="shared" si="255"/>
        <v>3.5</v>
      </c>
      <c r="AF136" s="7"/>
      <c r="AG136" s="86" t="str">
        <f t="shared" si="256"/>
        <v>Scenedesmus subspicatus</v>
      </c>
      <c r="AH136" s="85" t="str">
        <f t="shared" si="257"/>
        <v>NOEC</v>
      </c>
      <c r="AI136" s="85" t="str">
        <f t="shared" si="258"/>
        <v>Acute</v>
      </c>
      <c r="AJ136" s="85"/>
      <c r="AK136" s="85">
        <f>VLOOKUP(SUM(AA136,AD136),Tables!J$5:K$10,2,FALSE)</f>
        <v>3</v>
      </c>
      <c r="AL136" s="66" t="str">
        <f>IF(AK136=MIN($AK$135,$AK$139:$AK$140),"YES!!!","Reject")</f>
        <v>Reject</v>
      </c>
      <c r="AM136" s="87"/>
      <c r="AN136" s="85"/>
      <c r="AO136" s="85"/>
      <c r="AP136" s="85"/>
      <c r="AQ136" s="85"/>
      <c r="AR136" s="85"/>
      <c r="AS136" s="85"/>
      <c r="AT136" s="87"/>
      <c r="AU136" s="87"/>
      <c r="AV136" s="67" t="s">
        <v>120</v>
      </c>
      <c r="AW136" s="2"/>
      <c r="AX136" s="2"/>
      <c r="AY136" s="2"/>
      <c r="AZ136" s="85"/>
      <c r="BA136" s="88"/>
      <c r="BB136" s="85"/>
      <c r="BC136" s="85"/>
      <c r="BD136" s="85"/>
      <c r="BE136" s="85"/>
      <c r="BF136" s="85"/>
      <c r="BG136" s="85"/>
      <c r="BH136" s="85"/>
      <c r="BI136" s="2"/>
      <c r="BJ136" s="2"/>
      <c r="BK136" s="2"/>
      <c r="BL136" s="112"/>
      <c r="BM136" s="116"/>
      <c r="BN136" s="112"/>
      <c r="BO136" s="112"/>
      <c r="BP136" s="112"/>
      <c r="BQ136" s="112"/>
      <c r="BR136" s="112"/>
      <c r="BS136" s="112"/>
      <c r="BT136" s="114"/>
      <c r="BU136" s="114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pans="1:85" ht="14.25" customHeight="1" thickTop="1" thickBot="1" x14ac:dyDescent="0.3">
      <c r="A137" s="2">
        <v>624</v>
      </c>
      <c r="B137" s="2">
        <v>153</v>
      </c>
      <c r="C137" s="2"/>
      <c r="D137" s="2"/>
      <c r="E137" s="2" t="s">
        <v>121</v>
      </c>
      <c r="F137" s="63" t="s">
        <v>197</v>
      </c>
      <c r="G137" s="2" t="s">
        <v>180</v>
      </c>
      <c r="H137" s="2" t="s">
        <v>198</v>
      </c>
      <c r="I137" s="2" t="s">
        <v>110</v>
      </c>
      <c r="J137" s="2" t="s">
        <v>111</v>
      </c>
      <c r="K137" s="2" t="s">
        <v>112</v>
      </c>
      <c r="L137" s="2"/>
      <c r="M137" s="83" t="s">
        <v>224</v>
      </c>
      <c r="N137" s="83" t="s">
        <v>254</v>
      </c>
      <c r="O137" s="84" t="s">
        <v>254</v>
      </c>
      <c r="P137" s="85" t="s">
        <v>38</v>
      </c>
      <c r="Q137" s="85">
        <v>3</v>
      </c>
      <c r="R137" s="85" t="s">
        <v>157</v>
      </c>
      <c r="S137" s="85" t="s">
        <v>47</v>
      </c>
      <c r="T137" s="2"/>
      <c r="U137" s="85">
        <v>36</v>
      </c>
      <c r="V137" s="85" t="s">
        <v>17</v>
      </c>
      <c r="W137" s="85">
        <f>VLOOKUP(V137,Tables!$M$4:$N$7,2,FALSE)</f>
        <v>1</v>
      </c>
      <c r="X137" s="85">
        <f t="shared" si="251"/>
        <v>36</v>
      </c>
      <c r="Y137" s="85"/>
      <c r="Z137" s="85" t="str">
        <f t="shared" si="252"/>
        <v>EC50</v>
      </c>
      <c r="AA137" s="85">
        <f>VLOOKUP(Z137,Tables!C$5:D$21,2,FALSE)</f>
        <v>5</v>
      </c>
      <c r="AB137" s="85">
        <f t="shared" si="253"/>
        <v>7.2</v>
      </c>
      <c r="AC137" s="85" t="str">
        <f t="shared" si="254"/>
        <v>Chronic</v>
      </c>
      <c r="AD137" s="85">
        <f>VLOOKUP(AC137,Tables!C$24:D$25,2,FALSE)</f>
        <v>1</v>
      </c>
      <c r="AE137" s="85">
        <f t="shared" si="255"/>
        <v>7.2</v>
      </c>
      <c r="AF137" s="7"/>
      <c r="AG137" s="86" t="str">
        <f t="shared" si="256"/>
        <v>Scenedesmus subspicatus</v>
      </c>
      <c r="AH137" s="85" t="str">
        <f t="shared" si="257"/>
        <v>EC50</v>
      </c>
      <c r="AI137" s="85" t="str">
        <f t="shared" si="258"/>
        <v>Chronic</v>
      </c>
      <c r="AJ137" s="85"/>
      <c r="AK137" s="85">
        <f>VLOOKUP(SUM(AA137,AD137),Tables!J$5:K$10,2,FALSE)</f>
        <v>2</v>
      </c>
      <c r="AL137" s="66" t="str">
        <f>IF(AK137=MIN($AK$135,$AK$139:$AK$140),"YES!!!","Reject")</f>
        <v>Reject</v>
      </c>
      <c r="AM137" s="87"/>
      <c r="AN137" s="85"/>
      <c r="AO137" s="85"/>
      <c r="AP137" s="85"/>
      <c r="AQ137" s="85"/>
      <c r="AR137" s="85"/>
      <c r="AS137" s="85"/>
      <c r="AT137" s="85"/>
      <c r="AU137" s="85"/>
      <c r="AV137" s="67" t="s">
        <v>120</v>
      </c>
      <c r="AW137" s="2"/>
      <c r="AX137" s="2"/>
      <c r="AY137" s="2"/>
      <c r="AZ137" s="85"/>
      <c r="BA137" s="88"/>
      <c r="BB137" s="85"/>
      <c r="BC137" s="85"/>
      <c r="BD137" s="85"/>
      <c r="BE137" s="85"/>
      <c r="BF137" s="85"/>
      <c r="BG137" s="85"/>
      <c r="BH137" s="85"/>
      <c r="BI137" s="2"/>
      <c r="BJ137" s="2"/>
      <c r="BK137" s="2"/>
      <c r="BL137" s="112"/>
      <c r="BM137" s="116"/>
      <c r="BN137" s="112"/>
      <c r="BO137" s="112"/>
      <c r="BP137" s="112"/>
      <c r="BQ137" s="112"/>
      <c r="BR137" s="112"/>
      <c r="BS137" s="112"/>
      <c r="BT137" s="114"/>
      <c r="BU137" s="114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pans="1:85" ht="14.25" customHeight="1" thickTop="1" thickBot="1" x14ac:dyDescent="0.3">
      <c r="A138" s="2">
        <v>624</v>
      </c>
      <c r="B138" s="2">
        <v>155</v>
      </c>
      <c r="C138" s="2"/>
      <c r="D138" s="2"/>
      <c r="E138" s="2" t="s">
        <v>121</v>
      </c>
      <c r="F138" s="63" t="s">
        <v>197</v>
      </c>
      <c r="G138" s="2" t="s">
        <v>180</v>
      </c>
      <c r="H138" s="2" t="s">
        <v>198</v>
      </c>
      <c r="I138" s="2" t="s">
        <v>110</v>
      </c>
      <c r="J138" s="2" t="s">
        <v>111</v>
      </c>
      <c r="K138" s="2" t="s">
        <v>112</v>
      </c>
      <c r="L138" s="2"/>
      <c r="M138" s="83" t="s">
        <v>224</v>
      </c>
      <c r="N138" s="83" t="s">
        <v>254</v>
      </c>
      <c r="O138" s="84" t="s">
        <v>254</v>
      </c>
      <c r="P138" s="85" t="s">
        <v>27</v>
      </c>
      <c r="Q138" s="85">
        <v>3</v>
      </c>
      <c r="R138" s="85" t="s">
        <v>157</v>
      </c>
      <c r="S138" s="85" t="s">
        <v>47</v>
      </c>
      <c r="T138" s="2"/>
      <c r="U138" s="85">
        <v>10</v>
      </c>
      <c r="V138" s="85" t="s">
        <v>17</v>
      </c>
      <c r="W138" s="85">
        <f>VLOOKUP(V138,Tables!$M$4:$N$7,2,FALSE)</f>
        <v>1</v>
      </c>
      <c r="X138" s="85">
        <f t="shared" si="251"/>
        <v>10</v>
      </c>
      <c r="Y138" s="85"/>
      <c r="Z138" s="85" t="str">
        <f t="shared" si="252"/>
        <v>NOEC</v>
      </c>
      <c r="AA138" s="85">
        <f>VLOOKUP(Z138,Tables!C$5:D$21,2,FALSE)</f>
        <v>1</v>
      </c>
      <c r="AB138" s="85">
        <f t="shared" si="253"/>
        <v>10</v>
      </c>
      <c r="AC138" s="85" t="str">
        <f t="shared" si="254"/>
        <v>Chronic</v>
      </c>
      <c r="AD138" s="85">
        <f>VLOOKUP(AC138,Tables!C$24:D$25,2,FALSE)</f>
        <v>1</v>
      </c>
      <c r="AE138" s="85">
        <f t="shared" si="255"/>
        <v>10</v>
      </c>
      <c r="AF138" s="7"/>
      <c r="AG138" s="86" t="str">
        <f t="shared" si="256"/>
        <v>Scenedesmus subspicatus</v>
      </c>
      <c r="AH138" s="85" t="str">
        <f t="shared" si="257"/>
        <v>NOEC</v>
      </c>
      <c r="AI138" s="85" t="str">
        <f t="shared" si="258"/>
        <v>Chronic</v>
      </c>
      <c r="AJ138" s="85"/>
      <c r="AK138" s="85">
        <f>VLOOKUP(SUM(AA138,AD138),Tables!J$5:K$10,2,FALSE)</f>
        <v>1</v>
      </c>
      <c r="AL138" s="66" t="str">
        <f>IF(AK135=MIN($AK$135,$AK$139:$AK$140),"YES!!!","Reject")</f>
        <v>Reject</v>
      </c>
      <c r="AM138" s="87"/>
      <c r="AN138" s="85"/>
      <c r="AO138" s="85"/>
      <c r="AP138" s="85"/>
      <c r="AQ138" s="85"/>
      <c r="AR138" s="85"/>
      <c r="AS138" s="85"/>
      <c r="AT138" s="87"/>
      <c r="AU138" s="87"/>
      <c r="AV138" s="67" t="s">
        <v>120</v>
      </c>
      <c r="AW138" s="2"/>
      <c r="AX138" s="2"/>
      <c r="AY138" s="2"/>
      <c r="AZ138" s="85"/>
      <c r="BA138" s="88"/>
      <c r="BB138" s="85"/>
      <c r="BC138" s="85"/>
      <c r="BD138" s="85"/>
      <c r="BE138" s="85"/>
      <c r="BF138" s="85"/>
      <c r="BG138" s="85"/>
      <c r="BH138" s="85"/>
      <c r="BI138" s="2"/>
      <c r="BJ138" s="2"/>
      <c r="BK138" s="2"/>
      <c r="BL138" s="112"/>
      <c r="BM138" s="116"/>
      <c r="BN138" s="112"/>
      <c r="BO138" s="112"/>
      <c r="BP138" s="112"/>
      <c r="BQ138" s="112"/>
      <c r="BR138" s="112"/>
      <c r="BS138" s="112"/>
      <c r="BT138" s="114"/>
      <c r="BU138" s="114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pans="1:85" ht="14.25" customHeight="1" thickTop="1" thickBot="1" x14ac:dyDescent="0.3">
      <c r="A139" s="2">
        <v>35505</v>
      </c>
      <c r="B139" s="89">
        <v>47946501</v>
      </c>
      <c r="C139" s="2"/>
      <c r="D139" s="2"/>
      <c r="E139" s="2" t="s">
        <v>121</v>
      </c>
      <c r="F139" s="63" t="s">
        <v>197</v>
      </c>
      <c r="G139" s="2" t="s">
        <v>180</v>
      </c>
      <c r="H139" s="2" t="s">
        <v>198</v>
      </c>
      <c r="I139" s="2" t="s">
        <v>110</v>
      </c>
      <c r="J139" s="2" t="s">
        <v>111</v>
      </c>
      <c r="K139" s="2" t="s">
        <v>112</v>
      </c>
      <c r="L139" s="2"/>
      <c r="M139" s="64" t="s">
        <v>113</v>
      </c>
      <c r="N139" s="64" t="s">
        <v>114</v>
      </c>
      <c r="O139" s="65" t="s">
        <v>115</v>
      </c>
      <c r="P139" s="2" t="s">
        <v>24</v>
      </c>
      <c r="Q139" s="2">
        <v>96</v>
      </c>
      <c r="R139" s="2" t="s">
        <v>116</v>
      </c>
      <c r="S139" s="2" t="s">
        <v>47</v>
      </c>
      <c r="T139" s="2"/>
      <c r="U139" s="2">
        <v>2.2999999999999998</v>
      </c>
      <c r="V139" s="2" t="s">
        <v>20</v>
      </c>
      <c r="W139" s="2">
        <f>VLOOKUP(V139,Tables!$M$4:$N$7,2,FALSE)</f>
        <v>1</v>
      </c>
      <c r="X139" s="2">
        <f t="shared" si="251"/>
        <v>2.2999999999999998</v>
      </c>
      <c r="Y139" s="2"/>
      <c r="Z139" s="2" t="str">
        <f t="shared" si="252"/>
        <v>NOEL</v>
      </c>
      <c r="AA139" s="2">
        <f>VLOOKUP(Z139,Tables!C$5:D$21,2,FALSE)</f>
        <v>1</v>
      </c>
      <c r="AB139" s="2">
        <f t="shared" si="253"/>
        <v>2.2999999999999998</v>
      </c>
      <c r="AC139" s="2" t="str">
        <f t="shared" si="254"/>
        <v>Chronic</v>
      </c>
      <c r="AD139" s="2">
        <f>VLOOKUP(AC139,Tables!C$24:D$25,2,FALSE)</f>
        <v>1</v>
      </c>
      <c r="AE139" s="2">
        <f t="shared" si="255"/>
        <v>2.2999999999999998</v>
      </c>
      <c r="AF139" s="7"/>
      <c r="AG139" s="8" t="str">
        <f t="shared" si="256"/>
        <v>Scenedesmus subspicatus</v>
      </c>
      <c r="AH139" s="2" t="str">
        <f t="shared" si="257"/>
        <v>NOEL</v>
      </c>
      <c r="AI139" s="2" t="str">
        <f t="shared" si="258"/>
        <v>Chronic</v>
      </c>
      <c r="AJ139" s="2"/>
      <c r="AK139" s="2">
        <f>VLOOKUP(SUM(AA139,AD139),Tables!J$5:K$10,2,FALSE)</f>
        <v>1</v>
      </c>
      <c r="AL139" s="66" t="str">
        <f>IF(AK139=MIN($AK$135,$AK$139:$AK$140),"YES!!!","Reject")</f>
        <v>YES!!!</v>
      </c>
      <c r="AM139" s="3" t="str">
        <f>O139</f>
        <v>Biomass Yield, Growth Rate, AUC</v>
      </c>
      <c r="AN139" s="2" t="s">
        <v>118</v>
      </c>
      <c r="AO139" s="2" t="str">
        <f>CONCATENATE(Q139," ",R139)</f>
        <v>96 Hour</v>
      </c>
      <c r="AP139" s="2" t="s">
        <v>119</v>
      </c>
      <c r="AQ139" s="2"/>
      <c r="AR139" s="2">
        <f>AE139</f>
        <v>2.2999999999999998</v>
      </c>
      <c r="AS139" s="2">
        <f>GEOMEAN(AR139)</f>
        <v>2.2999999999999998</v>
      </c>
      <c r="AT139" s="3">
        <f t="shared" ref="AT139:AU139" si="259">MIN(AS139)</f>
        <v>2.2999999999999998</v>
      </c>
      <c r="AU139" s="3">
        <f t="shared" si="259"/>
        <v>2.2999999999999998</v>
      </c>
      <c r="AV139" s="67" t="s">
        <v>120</v>
      </c>
      <c r="AW139" s="2"/>
      <c r="AX139" s="2"/>
      <c r="AY139" s="2"/>
      <c r="AZ139" s="2" t="str">
        <f>I139</f>
        <v>Microalgae</v>
      </c>
      <c r="BA139" s="68" t="str">
        <f t="shared" ref="BA139:BC139" si="260">F139</f>
        <v>Scenedesmus subspicatus</v>
      </c>
      <c r="BB139" s="2" t="str">
        <f t="shared" si="260"/>
        <v>Chlorophyta</v>
      </c>
      <c r="BC139" s="2" t="str">
        <f t="shared" si="260"/>
        <v>Chlorophyceae</v>
      </c>
      <c r="BD139" s="2" t="str">
        <f>J139</f>
        <v>Phototroph</v>
      </c>
      <c r="BE139" s="2">
        <f>AK139</f>
        <v>1</v>
      </c>
      <c r="BF139" s="2">
        <f>AU139</f>
        <v>2.2999999999999998</v>
      </c>
      <c r="BG139" s="67" t="s">
        <v>120</v>
      </c>
      <c r="BH139" s="67" t="s">
        <v>120</v>
      </c>
      <c r="BI139" s="76"/>
      <c r="BJ139" s="76"/>
      <c r="BK139" s="2"/>
      <c r="BL139" s="117"/>
      <c r="BM139" s="118"/>
      <c r="BN139" s="117"/>
      <c r="BO139" s="117"/>
      <c r="BP139" s="117"/>
      <c r="BQ139" s="117"/>
      <c r="BR139" s="117"/>
      <c r="BS139" s="117"/>
      <c r="BT139" s="114"/>
      <c r="BU139" s="114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pans="1:85" ht="14.25" customHeight="1" thickTop="1" thickBot="1" x14ac:dyDescent="0.3">
      <c r="A140" s="2" t="s">
        <v>641</v>
      </c>
      <c r="B140" s="5" t="s">
        <v>642</v>
      </c>
      <c r="C140" s="2"/>
      <c r="D140" s="2"/>
      <c r="E140" s="2" t="s">
        <v>121</v>
      </c>
      <c r="F140" s="63" t="s">
        <v>197</v>
      </c>
      <c r="G140" s="2" t="s">
        <v>180</v>
      </c>
      <c r="H140" s="2" t="s">
        <v>198</v>
      </c>
      <c r="I140" s="2" t="s">
        <v>110</v>
      </c>
      <c r="J140" s="2" t="s">
        <v>111</v>
      </c>
      <c r="K140" s="2" t="s">
        <v>112</v>
      </c>
      <c r="L140" s="2"/>
      <c r="M140" s="64" t="s">
        <v>113</v>
      </c>
      <c r="N140" s="64" t="s">
        <v>114</v>
      </c>
      <c r="O140" s="65" t="s">
        <v>115</v>
      </c>
      <c r="P140" s="2" t="s">
        <v>38</v>
      </c>
      <c r="Q140" s="2">
        <v>96</v>
      </c>
      <c r="R140" s="2" t="s">
        <v>116</v>
      </c>
      <c r="S140" s="2" t="s">
        <v>47</v>
      </c>
      <c r="T140" s="2"/>
      <c r="U140" s="2">
        <v>7</v>
      </c>
      <c r="V140" s="2" t="s">
        <v>20</v>
      </c>
      <c r="W140" s="2">
        <f>VLOOKUP(V140,Tables!$M$4:$N$7,2,FALSE)</f>
        <v>1</v>
      </c>
      <c r="X140" s="2">
        <f t="shared" ref="X140" si="261">U140*W140</f>
        <v>7</v>
      </c>
      <c r="Y140" s="2"/>
      <c r="Z140" s="2" t="str">
        <f t="shared" ref="Z140" si="262">P140</f>
        <v>EC50</v>
      </c>
      <c r="AA140" s="2">
        <f>VLOOKUP(Z140,Tables!C$5:D$21,2,FALSE)</f>
        <v>5</v>
      </c>
      <c r="AB140" s="2">
        <f t="shared" ref="AB140" si="263">X140/AA140</f>
        <v>1.4</v>
      </c>
      <c r="AC140" s="2" t="str">
        <f t="shared" ref="AC140" si="264">S140</f>
        <v>Chronic</v>
      </c>
      <c r="AD140" s="2">
        <f>VLOOKUP(AC140,Tables!C$24:D$25,2,FALSE)</f>
        <v>1</v>
      </c>
      <c r="AE140" s="2">
        <f t="shared" ref="AE140" si="265">AB140/AD140</f>
        <v>1.4</v>
      </c>
      <c r="AF140" s="7"/>
      <c r="AG140" s="8" t="str">
        <f t="shared" ref="AG140" si="266">F140</f>
        <v>Scenedesmus subspicatus</v>
      </c>
      <c r="AH140" s="2" t="str">
        <f t="shared" ref="AH140" si="267">P140</f>
        <v>EC50</v>
      </c>
      <c r="AI140" s="2" t="str">
        <f t="shared" ref="AI140" si="268">S140</f>
        <v>Chronic</v>
      </c>
      <c r="AJ140" s="2"/>
      <c r="AK140" s="2">
        <f>VLOOKUP(SUM(AA140,AD140),Tables!J$5:K$10,2,FALSE)</f>
        <v>2</v>
      </c>
      <c r="AL140" s="66" t="str">
        <f>IF(AK140=MIN($AK$135,$AK$139:$AK$140),"YES!!!","Reject")</f>
        <v>Reject</v>
      </c>
      <c r="AM140" s="3"/>
      <c r="AN140" s="2"/>
      <c r="AO140" s="2"/>
      <c r="AP140" s="2"/>
      <c r="AQ140" s="2"/>
      <c r="AR140" s="2"/>
      <c r="AS140" s="2"/>
      <c r="AT140" s="3"/>
      <c r="AU140" s="3"/>
      <c r="AV140" s="111"/>
      <c r="AW140" s="2"/>
      <c r="AX140" s="2"/>
      <c r="AY140" s="2"/>
      <c r="AZ140" s="2"/>
      <c r="BA140" s="68"/>
      <c r="BB140" s="2"/>
      <c r="BC140" s="2"/>
      <c r="BD140" s="2"/>
      <c r="BE140" s="2"/>
      <c r="BF140" s="2"/>
      <c r="BG140" s="111"/>
      <c r="BH140" s="111"/>
      <c r="BI140" s="76"/>
      <c r="BJ140" s="76"/>
      <c r="BK140" s="2"/>
      <c r="BL140" s="117"/>
      <c r="BM140" s="118"/>
      <c r="BN140" s="117"/>
      <c r="BO140" s="117"/>
      <c r="BP140" s="117"/>
      <c r="BQ140" s="117"/>
      <c r="BR140" s="117"/>
      <c r="BS140" s="117"/>
      <c r="BT140" s="114"/>
      <c r="BU140" s="114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pans="1:85" ht="14.25" customHeight="1" thickTop="1" thickBot="1" x14ac:dyDescent="0.3">
      <c r="A141" s="7"/>
      <c r="B141" s="7"/>
      <c r="C141" s="7"/>
      <c r="D141" s="71"/>
      <c r="E141" s="7"/>
      <c r="F141" s="72"/>
      <c r="G141" s="7"/>
      <c r="H141" s="7"/>
      <c r="I141" s="7"/>
      <c r="J141" s="7"/>
      <c r="K141" s="7"/>
      <c r="L141" s="7"/>
      <c r="M141" s="73"/>
      <c r="N141" s="73"/>
      <c r="O141" s="7"/>
      <c r="P141" s="7"/>
      <c r="Q141" s="7"/>
      <c r="R141" s="7"/>
      <c r="S141" s="7"/>
      <c r="T141" s="74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5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3"/>
      <c r="AW141" s="76"/>
      <c r="AX141" s="76"/>
      <c r="AY141" s="76"/>
      <c r="AZ141" s="77"/>
      <c r="BA141" s="78"/>
      <c r="BB141" s="7"/>
      <c r="BC141" s="7"/>
      <c r="BD141" s="7"/>
      <c r="BE141" s="7"/>
      <c r="BF141" s="7"/>
      <c r="BG141" s="7"/>
      <c r="BH141" s="7"/>
      <c r="BI141" s="2"/>
      <c r="BJ141" s="2"/>
      <c r="BK141" s="2"/>
      <c r="BL141" s="112"/>
      <c r="BM141" s="116"/>
      <c r="BN141" s="112"/>
      <c r="BO141" s="112"/>
      <c r="BP141" s="112"/>
      <c r="BQ141" s="112"/>
      <c r="BR141" s="112"/>
      <c r="BS141" s="119"/>
      <c r="BT141" s="114"/>
      <c r="BU141" s="114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pans="1:85" ht="14.25" customHeight="1" thickTop="1" thickBot="1" x14ac:dyDescent="0.3">
      <c r="A142" s="2" t="s">
        <v>425</v>
      </c>
      <c r="B142" s="2" t="s">
        <v>426</v>
      </c>
      <c r="C142" s="2"/>
      <c r="D142" s="70"/>
      <c r="E142" s="2" t="s">
        <v>106</v>
      </c>
      <c r="F142" s="63" t="s">
        <v>225</v>
      </c>
      <c r="G142" s="2" t="s">
        <v>180</v>
      </c>
      <c r="H142" s="2" t="s">
        <v>198</v>
      </c>
      <c r="I142" s="2" t="s">
        <v>110</v>
      </c>
      <c r="J142" s="2" t="s">
        <v>111</v>
      </c>
      <c r="K142" s="2" t="s">
        <v>427</v>
      </c>
      <c r="L142" s="2"/>
      <c r="M142" s="64" t="s">
        <v>428</v>
      </c>
      <c r="N142" s="64" t="s">
        <v>130</v>
      </c>
      <c r="O142" s="65" t="s">
        <v>429</v>
      </c>
      <c r="P142" s="2" t="s">
        <v>38</v>
      </c>
      <c r="Q142" s="2">
        <v>96</v>
      </c>
      <c r="R142" s="2" t="s">
        <v>116</v>
      </c>
      <c r="S142" s="2" t="s">
        <v>47</v>
      </c>
      <c r="T142" s="2"/>
      <c r="U142" s="2">
        <v>9.8000000000000007</v>
      </c>
      <c r="V142" s="2" t="s">
        <v>17</v>
      </c>
      <c r="W142" s="2">
        <f>VLOOKUP(V142,Tables!$M$4:$N$7,2,FALSE)</f>
        <v>1</v>
      </c>
      <c r="X142" s="2">
        <f t="shared" ref="X142:X146" si="269">U142*W142</f>
        <v>9.8000000000000007</v>
      </c>
      <c r="Y142" s="2"/>
      <c r="Z142" s="2" t="str">
        <f t="shared" ref="Z142:Z146" si="270">P142</f>
        <v>EC50</v>
      </c>
      <c r="AA142" s="2">
        <f>VLOOKUP(Z142,Tables!C$5:D$21,2,FALSE)</f>
        <v>5</v>
      </c>
      <c r="AB142" s="2">
        <f t="shared" ref="AB142:AB146" si="271">X142/AA142</f>
        <v>1.9600000000000002</v>
      </c>
      <c r="AC142" s="2" t="str">
        <f t="shared" ref="AC142:AC146" si="272">S142</f>
        <v>Chronic</v>
      </c>
      <c r="AD142" s="2">
        <f>VLOOKUP(AC142,Tables!C$24:D$25,2,FALSE)</f>
        <v>1</v>
      </c>
      <c r="AE142" s="2">
        <f t="shared" ref="AE142:AE146" si="273">AB142/AD142</f>
        <v>1.9600000000000002</v>
      </c>
      <c r="AF142" s="7"/>
      <c r="AG142" s="8" t="str">
        <f t="shared" ref="AG142:AG146" si="274">F142</f>
        <v>Dunaliella tertiolecta</v>
      </c>
      <c r="AH142" s="2" t="str">
        <f t="shared" ref="AH142:AH146" si="275">P142</f>
        <v>EC50</v>
      </c>
      <c r="AI142" s="2" t="str">
        <f t="shared" ref="AI142:AI146" si="276">S142</f>
        <v>Chronic</v>
      </c>
      <c r="AJ142" s="2"/>
      <c r="AK142" s="2">
        <f>VLOOKUP(SUM(AA142,AD142),Tables!J$5:K$10,2,FALSE)</f>
        <v>2</v>
      </c>
      <c r="AL142" s="66" t="str">
        <f t="shared" ref="AL142:AL146" si="277">IF(AK142=MIN($AK$142:$AK$146),"YES!!!","Reject")</f>
        <v>YES!!!</v>
      </c>
      <c r="AM142" s="3" t="str">
        <f t="shared" ref="AM142:AM146" si="278">O142</f>
        <v>Optical density</v>
      </c>
      <c r="AN142" s="2" t="s">
        <v>118</v>
      </c>
      <c r="AO142" s="2" t="str">
        <f t="shared" ref="AO142:AO146" si="279">CONCATENATE(Q142," ",R142)</f>
        <v>96 Hour</v>
      </c>
      <c r="AP142" s="2" t="s">
        <v>119</v>
      </c>
      <c r="AQ142" s="2"/>
      <c r="AR142" s="2">
        <f t="shared" ref="AR142:AR146" si="280">AE142</f>
        <v>1.9600000000000002</v>
      </c>
      <c r="AS142" s="70">
        <f>GEOMEAN(AR142:AR143)</f>
        <v>1.7260359208313134</v>
      </c>
      <c r="AT142" s="81">
        <f>MIN(AS142)</f>
        <v>1.7260359208313134</v>
      </c>
      <c r="AU142" s="81">
        <f>MIN(AT142:AT146)</f>
        <v>1.6723635968293498</v>
      </c>
      <c r="AV142" s="67" t="s">
        <v>120</v>
      </c>
      <c r="AW142" s="2"/>
      <c r="AX142" s="2"/>
      <c r="AY142" s="2"/>
      <c r="AZ142" s="2" t="str">
        <f>I142</f>
        <v>Microalgae</v>
      </c>
      <c r="BA142" s="68" t="str">
        <f t="shared" ref="BA142:BC142" si="281">F142</f>
        <v>Dunaliella tertiolecta</v>
      </c>
      <c r="BB142" s="2" t="str">
        <f t="shared" si="281"/>
        <v>Chlorophyta</v>
      </c>
      <c r="BC142" s="2" t="str">
        <f t="shared" si="281"/>
        <v>Chlorophyceae</v>
      </c>
      <c r="BD142" s="2" t="str">
        <f>J142</f>
        <v>Phototroph</v>
      </c>
      <c r="BE142" s="2">
        <f>AK142</f>
        <v>2</v>
      </c>
      <c r="BF142" s="70">
        <f>AU142</f>
        <v>1.6723635968293498</v>
      </c>
      <c r="BG142" s="67" t="s">
        <v>120</v>
      </c>
      <c r="BH142" s="67" t="s">
        <v>120</v>
      </c>
      <c r="BI142" s="76"/>
      <c r="BJ142" s="76"/>
      <c r="BK142" s="2"/>
      <c r="BL142" s="117"/>
      <c r="BM142" s="118"/>
      <c r="BN142" s="117"/>
      <c r="BO142" s="117"/>
      <c r="BP142" s="117"/>
      <c r="BQ142" s="117"/>
      <c r="BR142" s="117"/>
      <c r="BS142" s="117"/>
      <c r="BT142" s="114"/>
      <c r="BU142" s="114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pans="1:85" ht="14.25" customHeight="1" thickTop="1" thickBot="1" x14ac:dyDescent="0.3">
      <c r="A143" s="2" t="s">
        <v>425</v>
      </c>
      <c r="B143" s="2" t="s">
        <v>430</v>
      </c>
      <c r="C143" s="2"/>
      <c r="D143" s="2"/>
      <c r="E143" s="2" t="s">
        <v>106</v>
      </c>
      <c r="F143" s="63" t="s">
        <v>225</v>
      </c>
      <c r="G143" s="2" t="s">
        <v>180</v>
      </c>
      <c r="H143" s="2" t="s">
        <v>198</v>
      </c>
      <c r="I143" s="2" t="s">
        <v>110</v>
      </c>
      <c r="J143" s="2" t="s">
        <v>111</v>
      </c>
      <c r="K143" s="2" t="s">
        <v>427</v>
      </c>
      <c r="L143" s="2"/>
      <c r="M143" s="64" t="s">
        <v>428</v>
      </c>
      <c r="N143" s="64" t="s">
        <v>130</v>
      </c>
      <c r="O143" s="65" t="s">
        <v>429</v>
      </c>
      <c r="P143" s="2" t="s">
        <v>33</v>
      </c>
      <c r="Q143" s="2">
        <v>96</v>
      </c>
      <c r="R143" s="2" t="s">
        <v>116</v>
      </c>
      <c r="S143" s="2" t="s">
        <v>47</v>
      </c>
      <c r="T143" s="2"/>
      <c r="U143" s="2">
        <v>3.8</v>
      </c>
      <c r="V143" s="2" t="s">
        <v>17</v>
      </c>
      <c r="W143" s="2">
        <f>VLOOKUP(V143,Tables!$M$4:$N$7,2,FALSE)</f>
        <v>1</v>
      </c>
      <c r="X143" s="2">
        <f t="shared" si="269"/>
        <v>3.8</v>
      </c>
      <c r="Y143" s="2"/>
      <c r="Z143" s="2" t="str">
        <f t="shared" si="270"/>
        <v>LOEC</v>
      </c>
      <c r="AA143" s="2">
        <f>VLOOKUP(Z143,Tables!C$5:D$21,2,FALSE)</f>
        <v>2.5</v>
      </c>
      <c r="AB143" s="2">
        <f t="shared" si="271"/>
        <v>1.52</v>
      </c>
      <c r="AC143" s="2" t="str">
        <f t="shared" si="272"/>
        <v>Chronic</v>
      </c>
      <c r="AD143" s="2">
        <f>VLOOKUP(AC143,Tables!C$24:D$25,2,FALSE)</f>
        <v>1</v>
      </c>
      <c r="AE143" s="2">
        <f t="shared" si="273"/>
        <v>1.52</v>
      </c>
      <c r="AF143" s="7"/>
      <c r="AG143" s="8" t="str">
        <f t="shared" si="274"/>
        <v>Dunaliella tertiolecta</v>
      </c>
      <c r="AH143" s="2" t="str">
        <f t="shared" si="275"/>
        <v>LOEC</v>
      </c>
      <c r="AI143" s="2" t="str">
        <f t="shared" si="276"/>
        <v>Chronic</v>
      </c>
      <c r="AJ143" s="2"/>
      <c r="AK143" s="2">
        <f>VLOOKUP(SUM(AA143,AD143),Tables!J$5:K$10,2,FALSE)</f>
        <v>2</v>
      </c>
      <c r="AL143" s="66" t="str">
        <f t="shared" si="277"/>
        <v>YES!!!</v>
      </c>
      <c r="AM143" s="3" t="str">
        <f t="shared" si="278"/>
        <v>Optical density</v>
      </c>
      <c r="AN143" s="2" t="s">
        <v>118</v>
      </c>
      <c r="AO143" s="2" t="str">
        <f t="shared" si="279"/>
        <v>96 Hour</v>
      </c>
      <c r="AP143" s="2" t="s">
        <v>119</v>
      </c>
      <c r="AQ143" s="2"/>
      <c r="AR143" s="2">
        <f t="shared" si="280"/>
        <v>1.52</v>
      </c>
      <c r="AS143" s="70"/>
      <c r="AT143" s="70"/>
      <c r="AU143" s="70"/>
      <c r="AV143" s="67" t="s">
        <v>120</v>
      </c>
      <c r="AW143" s="2"/>
      <c r="AX143" s="2"/>
      <c r="AY143" s="2"/>
      <c r="AZ143" s="2"/>
      <c r="BA143" s="68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117"/>
      <c r="BM143" s="118"/>
      <c r="BN143" s="117"/>
      <c r="BO143" s="117"/>
      <c r="BP143" s="117"/>
      <c r="BQ143" s="117"/>
      <c r="BR143" s="117"/>
      <c r="BS143" s="117"/>
      <c r="BT143" s="114"/>
      <c r="BU143" s="114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pans="1:85" ht="14.25" customHeight="1" thickTop="1" thickBot="1" x14ac:dyDescent="0.3">
      <c r="A144" s="2" t="s">
        <v>425</v>
      </c>
      <c r="B144" s="2" t="s">
        <v>426</v>
      </c>
      <c r="C144" s="2"/>
      <c r="D144" s="2"/>
      <c r="E144" s="2" t="s">
        <v>106</v>
      </c>
      <c r="F144" s="63" t="s">
        <v>225</v>
      </c>
      <c r="G144" s="2" t="s">
        <v>180</v>
      </c>
      <c r="H144" s="2" t="s">
        <v>198</v>
      </c>
      <c r="I144" s="2" t="s">
        <v>110</v>
      </c>
      <c r="J144" s="2" t="s">
        <v>111</v>
      </c>
      <c r="K144" s="2" t="s">
        <v>427</v>
      </c>
      <c r="L144" s="2"/>
      <c r="M144" s="64" t="s">
        <v>431</v>
      </c>
      <c r="N144" s="64" t="s">
        <v>130</v>
      </c>
      <c r="O144" s="65" t="s">
        <v>432</v>
      </c>
      <c r="P144" s="2" t="s">
        <v>38</v>
      </c>
      <c r="Q144" s="2">
        <v>96</v>
      </c>
      <c r="R144" s="2" t="s">
        <v>116</v>
      </c>
      <c r="S144" s="2" t="s">
        <v>47</v>
      </c>
      <c r="T144" s="2"/>
      <c r="U144" s="2">
        <v>9.1999999999999993</v>
      </c>
      <c r="V144" s="2" t="s">
        <v>17</v>
      </c>
      <c r="W144" s="2">
        <f>VLOOKUP(V144,Tables!$M$4:$N$7,2,FALSE)</f>
        <v>1</v>
      </c>
      <c r="X144" s="2">
        <f t="shared" si="269"/>
        <v>9.1999999999999993</v>
      </c>
      <c r="Y144" s="2"/>
      <c r="Z144" s="2" t="str">
        <f t="shared" si="270"/>
        <v>EC50</v>
      </c>
      <c r="AA144" s="2">
        <f>VLOOKUP(Z144,Tables!C$5:D$21,2,FALSE)</f>
        <v>5</v>
      </c>
      <c r="AB144" s="2">
        <f t="shared" si="271"/>
        <v>1.8399999999999999</v>
      </c>
      <c r="AC144" s="2" t="str">
        <f t="shared" si="272"/>
        <v>Chronic</v>
      </c>
      <c r="AD144" s="2">
        <f>VLOOKUP(AC144,Tables!C$24:D$25,2,FALSE)</f>
        <v>1</v>
      </c>
      <c r="AE144" s="2">
        <f t="shared" si="273"/>
        <v>1.8399999999999999</v>
      </c>
      <c r="AF144" s="7"/>
      <c r="AG144" s="8" t="str">
        <f t="shared" si="274"/>
        <v>Dunaliella tertiolecta</v>
      </c>
      <c r="AH144" s="2" t="str">
        <f t="shared" si="275"/>
        <v>EC50</v>
      </c>
      <c r="AI144" s="2" t="str">
        <f t="shared" si="276"/>
        <v>Chronic</v>
      </c>
      <c r="AJ144" s="2"/>
      <c r="AK144" s="2">
        <f>VLOOKUP(SUM(AA144,AD144),Tables!J$5:K$10,2,FALSE)</f>
        <v>2</v>
      </c>
      <c r="AL144" s="66" t="str">
        <f t="shared" si="277"/>
        <v>YES!!!</v>
      </c>
      <c r="AM144" s="3" t="str">
        <f t="shared" si="278"/>
        <v>Cell counts</v>
      </c>
      <c r="AN144" s="2" t="s">
        <v>171</v>
      </c>
      <c r="AO144" s="2" t="str">
        <f t="shared" si="279"/>
        <v>96 Hour</v>
      </c>
      <c r="AP144" s="2" t="s">
        <v>172</v>
      </c>
      <c r="AQ144" s="2"/>
      <c r="AR144" s="2">
        <f t="shared" si="280"/>
        <v>1.8399999999999999</v>
      </c>
      <c r="AS144" s="70">
        <f>GEOMEAN(AR144:AR145)</f>
        <v>1.6723635968293498</v>
      </c>
      <c r="AT144" s="81">
        <f>MIN(AS144)</f>
        <v>1.6723635968293498</v>
      </c>
      <c r="AU144" s="70"/>
      <c r="AV144" s="67" t="s">
        <v>120</v>
      </c>
      <c r="AW144" s="2"/>
      <c r="AX144" s="2"/>
      <c r="AY144" s="2"/>
      <c r="AZ144" s="2"/>
      <c r="BA144" s="68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117"/>
      <c r="BM144" s="118"/>
      <c r="BN144" s="117"/>
      <c r="BO144" s="117"/>
      <c r="BP144" s="117"/>
      <c r="BQ144" s="117"/>
      <c r="BR144" s="117"/>
      <c r="BS144" s="117"/>
      <c r="BT144" s="114"/>
      <c r="BU144" s="114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pans="1:85" ht="14.25" customHeight="1" thickTop="1" thickBot="1" x14ac:dyDescent="0.3">
      <c r="A145" s="2" t="s">
        <v>425</v>
      </c>
      <c r="B145" s="2" t="s">
        <v>433</v>
      </c>
      <c r="C145" s="2"/>
      <c r="D145" s="2"/>
      <c r="E145" s="2" t="s">
        <v>106</v>
      </c>
      <c r="F145" s="63" t="s">
        <v>225</v>
      </c>
      <c r="G145" s="2" t="s">
        <v>180</v>
      </c>
      <c r="H145" s="2" t="s">
        <v>198</v>
      </c>
      <c r="I145" s="2" t="s">
        <v>110</v>
      </c>
      <c r="J145" s="2" t="s">
        <v>111</v>
      </c>
      <c r="K145" s="2" t="s">
        <v>427</v>
      </c>
      <c r="L145" s="2"/>
      <c r="M145" s="64" t="s">
        <v>431</v>
      </c>
      <c r="N145" s="64" t="s">
        <v>130</v>
      </c>
      <c r="O145" s="65" t="s">
        <v>432</v>
      </c>
      <c r="P145" s="2" t="s">
        <v>33</v>
      </c>
      <c r="Q145" s="2">
        <v>96</v>
      </c>
      <c r="R145" s="2" t="s">
        <v>116</v>
      </c>
      <c r="S145" s="2" t="s">
        <v>47</v>
      </c>
      <c r="T145" s="2"/>
      <c r="U145" s="2">
        <v>3.8</v>
      </c>
      <c r="V145" s="2" t="s">
        <v>17</v>
      </c>
      <c r="W145" s="2">
        <f>VLOOKUP(V145,Tables!$M$4:$N$7,2,FALSE)</f>
        <v>1</v>
      </c>
      <c r="X145" s="2">
        <f t="shared" si="269"/>
        <v>3.8</v>
      </c>
      <c r="Y145" s="2"/>
      <c r="Z145" s="2" t="str">
        <f t="shared" si="270"/>
        <v>LOEC</v>
      </c>
      <c r="AA145" s="2">
        <f>VLOOKUP(Z145,Tables!C$5:D$21,2,FALSE)</f>
        <v>2.5</v>
      </c>
      <c r="AB145" s="2">
        <f t="shared" si="271"/>
        <v>1.52</v>
      </c>
      <c r="AC145" s="2" t="str">
        <f t="shared" si="272"/>
        <v>Chronic</v>
      </c>
      <c r="AD145" s="2">
        <f>VLOOKUP(AC145,Tables!C$24:D$25,2,FALSE)</f>
        <v>1</v>
      </c>
      <c r="AE145" s="2">
        <f t="shared" si="273"/>
        <v>1.52</v>
      </c>
      <c r="AF145" s="7"/>
      <c r="AG145" s="8" t="str">
        <f t="shared" si="274"/>
        <v>Dunaliella tertiolecta</v>
      </c>
      <c r="AH145" s="2" t="str">
        <f t="shared" si="275"/>
        <v>LOEC</v>
      </c>
      <c r="AI145" s="2" t="str">
        <f t="shared" si="276"/>
        <v>Chronic</v>
      </c>
      <c r="AJ145" s="2"/>
      <c r="AK145" s="2">
        <f>VLOOKUP(SUM(AA145,AD145),Tables!J$5:K$10,2,FALSE)</f>
        <v>2</v>
      </c>
      <c r="AL145" s="66" t="str">
        <f t="shared" si="277"/>
        <v>YES!!!</v>
      </c>
      <c r="AM145" s="3" t="str">
        <f t="shared" si="278"/>
        <v>Cell counts</v>
      </c>
      <c r="AN145" s="2" t="s">
        <v>171</v>
      </c>
      <c r="AO145" s="2" t="str">
        <f t="shared" si="279"/>
        <v>96 Hour</v>
      </c>
      <c r="AP145" s="2" t="s">
        <v>172</v>
      </c>
      <c r="AQ145" s="2"/>
      <c r="AR145" s="2">
        <f t="shared" si="280"/>
        <v>1.52</v>
      </c>
      <c r="AS145" s="2"/>
      <c r="AT145" s="2"/>
      <c r="AU145" s="2"/>
      <c r="AV145" s="67" t="s">
        <v>120</v>
      </c>
      <c r="AW145" s="2"/>
      <c r="AX145" s="2"/>
      <c r="AY145" s="2"/>
      <c r="AZ145" s="2"/>
      <c r="BA145" s="68"/>
      <c r="BB145" s="2"/>
      <c r="BC145" s="2"/>
      <c r="BD145" s="2"/>
      <c r="BE145" s="2"/>
      <c r="BF145" s="2"/>
      <c r="BG145" s="2"/>
      <c r="BH145" s="2"/>
      <c r="BI145" s="76"/>
      <c r="BJ145" s="76"/>
      <c r="BK145" s="2"/>
      <c r="BL145" s="117"/>
      <c r="BM145" s="118"/>
      <c r="BN145" s="117"/>
      <c r="BO145" s="117"/>
      <c r="BP145" s="117"/>
      <c r="BQ145" s="117"/>
      <c r="BR145" s="117"/>
      <c r="BS145" s="117"/>
      <c r="BT145" s="114"/>
      <c r="BU145" s="114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pans="1:85" ht="14.25" customHeight="1" thickTop="1" thickBot="1" x14ac:dyDescent="0.3">
      <c r="A146" s="2">
        <v>1876</v>
      </c>
      <c r="B146" s="2" t="s">
        <v>105</v>
      </c>
      <c r="C146" s="2"/>
      <c r="D146" s="2"/>
      <c r="E146" s="2" t="s">
        <v>106</v>
      </c>
      <c r="F146" s="63" t="s">
        <v>225</v>
      </c>
      <c r="G146" s="2" t="s">
        <v>180</v>
      </c>
      <c r="H146" s="2" t="s">
        <v>198</v>
      </c>
      <c r="I146" s="2" t="s">
        <v>110</v>
      </c>
      <c r="J146" s="2" t="s">
        <v>111</v>
      </c>
      <c r="K146" s="2" t="s">
        <v>112</v>
      </c>
      <c r="L146" s="2"/>
      <c r="M146" s="64" t="s">
        <v>113</v>
      </c>
      <c r="N146" s="64" t="s">
        <v>114</v>
      </c>
      <c r="O146" s="65" t="s">
        <v>115</v>
      </c>
      <c r="P146" s="2" t="s">
        <v>38</v>
      </c>
      <c r="Q146" s="2">
        <v>10</v>
      </c>
      <c r="R146" s="2" t="s">
        <v>157</v>
      </c>
      <c r="S146" s="2" t="s">
        <v>47</v>
      </c>
      <c r="T146" s="2"/>
      <c r="U146" s="2">
        <v>20</v>
      </c>
      <c r="V146" s="2" t="s">
        <v>20</v>
      </c>
      <c r="W146" s="2">
        <f>VLOOKUP(V146,Tables!$M$4:$N$7,2,FALSE)</f>
        <v>1</v>
      </c>
      <c r="X146" s="2">
        <f t="shared" si="269"/>
        <v>20</v>
      </c>
      <c r="Y146" s="2"/>
      <c r="Z146" s="2" t="str">
        <f t="shared" si="270"/>
        <v>EC50</v>
      </c>
      <c r="AA146" s="2">
        <f>VLOOKUP(Z146,Tables!C$5:D$21,2,FALSE)</f>
        <v>5</v>
      </c>
      <c r="AB146" s="2">
        <f t="shared" si="271"/>
        <v>4</v>
      </c>
      <c r="AC146" s="2" t="str">
        <f t="shared" si="272"/>
        <v>Chronic</v>
      </c>
      <c r="AD146" s="2">
        <f>VLOOKUP(AC146,Tables!C$24:D$25,2,FALSE)</f>
        <v>1</v>
      </c>
      <c r="AE146" s="2">
        <f t="shared" si="273"/>
        <v>4</v>
      </c>
      <c r="AF146" s="7"/>
      <c r="AG146" s="8" t="str">
        <f t="shared" si="274"/>
        <v>Dunaliella tertiolecta</v>
      </c>
      <c r="AH146" s="2" t="str">
        <f t="shared" si="275"/>
        <v>EC50</v>
      </c>
      <c r="AI146" s="2" t="str">
        <f t="shared" si="276"/>
        <v>Chronic</v>
      </c>
      <c r="AJ146" s="2"/>
      <c r="AK146" s="2">
        <f>VLOOKUP(SUM(AA146,AD146),Tables!J$5:K$10,2,FALSE)</f>
        <v>2</v>
      </c>
      <c r="AL146" s="66" t="str">
        <f t="shared" si="277"/>
        <v>YES!!!</v>
      </c>
      <c r="AM146" s="3" t="str">
        <f t="shared" si="278"/>
        <v>Biomass Yield, Growth Rate, AUC</v>
      </c>
      <c r="AN146" s="2" t="s">
        <v>434</v>
      </c>
      <c r="AO146" s="2" t="str">
        <f t="shared" si="279"/>
        <v>10 Day</v>
      </c>
      <c r="AP146" s="2" t="s">
        <v>435</v>
      </c>
      <c r="AQ146" s="2"/>
      <c r="AR146" s="2">
        <f t="shared" si="280"/>
        <v>4</v>
      </c>
      <c r="AS146" s="2">
        <f>GEOMEAN(AR146)</f>
        <v>4</v>
      </c>
      <c r="AT146" s="3">
        <f>MIN(AS146)</f>
        <v>4</v>
      </c>
      <c r="AU146" s="2"/>
      <c r="AV146" s="67" t="s">
        <v>120</v>
      </c>
      <c r="AW146" s="2"/>
      <c r="AX146" s="2"/>
      <c r="AY146" s="2"/>
      <c r="AZ146" s="2"/>
      <c r="BA146" s="68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117"/>
      <c r="BM146" s="118"/>
      <c r="BN146" s="117"/>
      <c r="BO146" s="117"/>
      <c r="BP146" s="117"/>
      <c r="BQ146" s="117"/>
      <c r="BR146" s="117"/>
      <c r="BS146" s="117"/>
      <c r="BT146" s="114"/>
      <c r="BU146" s="114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pans="1:85" ht="14.25" customHeight="1" thickTop="1" thickBot="1" x14ac:dyDescent="0.3">
      <c r="A147" s="7"/>
      <c r="B147" s="7"/>
      <c r="C147" s="7"/>
      <c r="D147" s="71"/>
      <c r="E147" s="7"/>
      <c r="F147" s="72"/>
      <c r="G147" s="7"/>
      <c r="H147" s="7"/>
      <c r="I147" s="7"/>
      <c r="J147" s="7"/>
      <c r="K147" s="7"/>
      <c r="L147" s="7"/>
      <c r="M147" s="73"/>
      <c r="N147" s="73"/>
      <c r="O147" s="7"/>
      <c r="P147" s="7"/>
      <c r="Q147" s="7"/>
      <c r="R147" s="7"/>
      <c r="S147" s="7"/>
      <c r="T147" s="74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5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3"/>
      <c r="AW147" s="76"/>
      <c r="AX147" s="76"/>
      <c r="AY147" s="76"/>
      <c r="AZ147" s="77"/>
      <c r="BA147" s="78"/>
      <c r="BB147" s="7"/>
      <c r="BC147" s="7"/>
      <c r="BD147" s="7"/>
      <c r="BE147" s="7"/>
      <c r="BF147" s="7"/>
      <c r="BG147" s="7"/>
      <c r="BH147" s="7"/>
      <c r="BI147" s="70"/>
      <c r="BJ147" s="70"/>
      <c r="BK147" s="2"/>
      <c r="BL147" s="117"/>
      <c r="BM147" s="118"/>
      <c r="BN147" s="117"/>
      <c r="BO147" s="117"/>
      <c r="BP147" s="117"/>
      <c r="BQ147" s="117"/>
      <c r="BR147" s="117"/>
      <c r="BS147" s="117"/>
      <c r="BT147" s="114"/>
      <c r="BU147" s="114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1:85" ht="14.25" customHeight="1" thickTop="1" thickBot="1" x14ac:dyDescent="0.3">
      <c r="A148" s="2" t="s">
        <v>188</v>
      </c>
      <c r="B148" s="2" t="s">
        <v>436</v>
      </c>
      <c r="C148" s="2"/>
      <c r="D148" s="2"/>
      <c r="E148" s="2" t="s">
        <v>106</v>
      </c>
      <c r="F148" s="63" t="s">
        <v>345</v>
      </c>
      <c r="G148" s="2" t="s">
        <v>202</v>
      </c>
      <c r="H148" s="2" t="s">
        <v>209</v>
      </c>
      <c r="I148" s="2" t="s">
        <v>243</v>
      </c>
      <c r="J148" s="2" t="s">
        <v>153</v>
      </c>
      <c r="K148" s="2" t="s">
        <v>437</v>
      </c>
      <c r="L148" s="2"/>
      <c r="M148" s="64" t="s">
        <v>191</v>
      </c>
      <c r="N148" s="64" t="s">
        <v>191</v>
      </c>
      <c r="O148" s="65" t="s">
        <v>191</v>
      </c>
      <c r="P148" s="2" t="s">
        <v>40</v>
      </c>
      <c r="Q148" s="2">
        <v>96</v>
      </c>
      <c r="R148" s="2" t="s">
        <v>116</v>
      </c>
      <c r="S148" s="2" t="s">
        <v>48</v>
      </c>
      <c r="T148" s="2" t="s">
        <v>315</v>
      </c>
      <c r="U148" s="2">
        <v>3000</v>
      </c>
      <c r="V148" s="2" t="s">
        <v>17</v>
      </c>
      <c r="W148" s="2">
        <f>VLOOKUP(V148,Tables!M5:N8,2,FALSE)</f>
        <v>1</v>
      </c>
      <c r="X148" s="2">
        <f>U148*W148</f>
        <v>3000</v>
      </c>
      <c r="Y148" s="2"/>
      <c r="Z148" s="2" t="str">
        <f>P148</f>
        <v>LC50</v>
      </c>
      <c r="AA148" s="2">
        <f>VLOOKUP(Z148,Tables!C$5:D$21,2,FALSE)</f>
        <v>5</v>
      </c>
      <c r="AB148" s="2">
        <f>X148/AA148</f>
        <v>600</v>
      </c>
      <c r="AC148" s="2" t="str">
        <f>S148</f>
        <v>Acute</v>
      </c>
      <c r="AD148" s="2">
        <f>VLOOKUP(AC148,Tables!C$24:D$25,2,FALSE)</f>
        <v>2</v>
      </c>
      <c r="AE148" s="2">
        <f>AB148/AD148</f>
        <v>300</v>
      </c>
      <c r="AF148" s="7"/>
      <c r="AG148" s="8" t="str">
        <f>F148</f>
        <v>Elasmopus rapax</v>
      </c>
      <c r="AH148" s="2" t="str">
        <f>P148</f>
        <v>LC50</v>
      </c>
      <c r="AI148" s="2" t="str">
        <f>S148</f>
        <v>Acute</v>
      </c>
      <c r="AJ148" s="2"/>
      <c r="AK148" s="2">
        <f>VLOOKUP(SUM(AA148,AD148),Tables!J$5:K$10,2,FALSE)</f>
        <v>4</v>
      </c>
      <c r="AL148" s="66" t="str">
        <f>IF(AK148=MIN($AK$148),"YES!!!","Reject")</f>
        <v>YES!!!</v>
      </c>
      <c r="AM148" s="3" t="str">
        <f>O148</f>
        <v>Mortality</v>
      </c>
      <c r="AN148" s="2" t="s">
        <v>118</v>
      </c>
      <c r="AO148" s="2" t="str">
        <f>CONCATENATE(Q148," ",R148)</f>
        <v>96 Hour</v>
      </c>
      <c r="AP148" s="2" t="s">
        <v>119</v>
      </c>
      <c r="AQ148" s="2"/>
      <c r="AR148" s="2">
        <f>AE148</f>
        <v>300</v>
      </c>
      <c r="AS148" s="2">
        <f>GEOMEAN(AR148)</f>
        <v>300</v>
      </c>
      <c r="AT148" s="3">
        <f t="shared" ref="AT148:AU148" si="282">MIN(AS148)</f>
        <v>300</v>
      </c>
      <c r="AU148" s="3">
        <f t="shared" si="282"/>
        <v>300</v>
      </c>
      <c r="AV148" s="67" t="s">
        <v>120</v>
      </c>
      <c r="AW148" s="2"/>
      <c r="AX148" s="2"/>
      <c r="AY148" s="2"/>
      <c r="AZ148" s="2" t="str">
        <f>I148</f>
        <v>Crustacean</v>
      </c>
      <c r="BA148" s="68" t="str">
        <f t="shared" ref="BA148:BC148" si="283">F148</f>
        <v>Elasmopus rapax</v>
      </c>
      <c r="BB148" s="2" t="str">
        <f t="shared" si="283"/>
        <v>Arthropoda</v>
      </c>
      <c r="BC148" s="2" t="str">
        <f t="shared" si="283"/>
        <v>Malacostraca</v>
      </c>
      <c r="BD148" s="2" t="str">
        <f>J148</f>
        <v>Heterotroph</v>
      </c>
      <c r="BE148" s="2">
        <f>AK148</f>
        <v>4</v>
      </c>
      <c r="BF148" s="2">
        <f>AU148</f>
        <v>300</v>
      </c>
      <c r="BG148" s="67" t="s">
        <v>120</v>
      </c>
      <c r="BH148" s="67" t="s">
        <v>120</v>
      </c>
      <c r="BI148" s="2"/>
      <c r="BJ148" s="2"/>
      <c r="BK148" s="2"/>
      <c r="BL148" s="112"/>
      <c r="BM148" s="116"/>
      <c r="BN148" s="112"/>
      <c r="BO148" s="112"/>
      <c r="BP148" s="112"/>
      <c r="BQ148" s="112"/>
      <c r="BR148" s="112"/>
      <c r="BS148" s="112"/>
      <c r="BT148" s="114"/>
      <c r="BU148" s="114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pans="1:85" ht="14.25" customHeight="1" thickTop="1" thickBot="1" x14ac:dyDescent="0.3">
      <c r="A149" s="7"/>
      <c r="B149" s="7"/>
      <c r="C149" s="7"/>
      <c r="D149" s="71"/>
      <c r="E149" s="7"/>
      <c r="F149" s="72"/>
      <c r="G149" s="7"/>
      <c r="H149" s="7"/>
      <c r="I149" s="7"/>
      <c r="J149" s="7"/>
      <c r="K149" s="7"/>
      <c r="L149" s="7"/>
      <c r="M149" s="73"/>
      <c r="N149" s="73"/>
      <c r="O149" s="7"/>
      <c r="P149" s="7"/>
      <c r="Q149" s="7"/>
      <c r="R149" s="7"/>
      <c r="S149" s="7"/>
      <c r="T149" s="74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5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3"/>
      <c r="AW149" s="76"/>
      <c r="AX149" s="76"/>
      <c r="AY149" s="76"/>
      <c r="AZ149" s="77"/>
      <c r="BA149" s="78"/>
      <c r="BB149" s="7"/>
      <c r="BC149" s="7"/>
      <c r="BD149" s="7"/>
      <c r="BE149" s="7"/>
      <c r="BF149" s="7"/>
      <c r="BG149" s="7"/>
      <c r="BH149" s="7"/>
      <c r="BI149" s="2"/>
      <c r="BJ149" s="2"/>
      <c r="BK149" s="2"/>
      <c r="BL149" s="117"/>
      <c r="BM149" s="118"/>
      <c r="BN149" s="117"/>
      <c r="BO149" s="117"/>
      <c r="BP149" s="117"/>
      <c r="BQ149" s="117"/>
      <c r="BR149" s="117"/>
      <c r="BS149" s="117"/>
      <c r="BT149" s="114"/>
      <c r="BU149" s="114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pans="1:85" ht="14.25" customHeight="1" thickTop="1" thickBot="1" x14ac:dyDescent="0.3">
      <c r="A150" s="2">
        <v>702</v>
      </c>
      <c r="B150" s="2">
        <v>1501</v>
      </c>
      <c r="C150" s="2"/>
      <c r="D150" s="2"/>
      <c r="E150" s="2" t="s">
        <v>106</v>
      </c>
      <c r="F150" s="63" t="s">
        <v>142</v>
      </c>
      <c r="G150" s="2" t="s">
        <v>143</v>
      </c>
      <c r="H150" s="2" t="s">
        <v>144</v>
      </c>
      <c r="I150" s="2" t="s">
        <v>110</v>
      </c>
      <c r="J150" s="2" t="s">
        <v>111</v>
      </c>
      <c r="K150" s="2" t="s">
        <v>112</v>
      </c>
      <c r="L150" s="2"/>
      <c r="M150" s="64" t="s">
        <v>224</v>
      </c>
      <c r="N150" s="64" t="s">
        <v>264</v>
      </c>
      <c r="O150" s="65" t="s">
        <v>264</v>
      </c>
      <c r="P150" s="2" t="s">
        <v>38</v>
      </c>
      <c r="Q150" s="2">
        <v>3</v>
      </c>
      <c r="R150" s="2" t="s">
        <v>157</v>
      </c>
      <c r="S150" s="2" t="s">
        <v>47</v>
      </c>
      <c r="T150" s="2"/>
      <c r="U150" s="2">
        <v>2.2599999999999998</v>
      </c>
      <c r="V150" s="2" t="s">
        <v>17</v>
      </c>
      <c r="W150" s="2">
        <f>VLOOKUP(V150,Tables!$M$4:$N$7,2,FALSE)</f>
        <v>1</v>
      </c>
      <c r="X150" s="2">
        <f t="shared" ref="X150:X151" si="284">U150*W150</f>
        <v>2.2599999999999998</v>
      </c>
      <c r="Y150" s="2"/>
      <c r="Z150" s="2" t="str">
        <f t="shared" ref="Z150:Z151" si="285">P150</f>
        <v>EC50</v>
      </c>
      <c r="AA150" s="2">
        <f>VLOOKUP(Z150,Tables!C$5:D$21,2,FALSE)</f>
        <v>5</v>
      </c>
      <c r="AB150" s="2">
        <f t="shared" ref="AB150:AB151" si="286">X150/AA150</f>
        <v>0.45199999999999996</v>
      </c>
      <c r="AC150" s="2" t="str">
        <f t="shared" ref="AC150:AC151" si="287">S150</f>
        <v>Chronic</v>
      </c>
      <c r="AD150" s="2">
        <f>VLOOKUP(AC150,Tables!C$24:D$25,2,FALSE)</f>
        <v>1</v>
      </c>
      <c r="AE150" s="2">
        <f t="shared" ref="AE150:AE151" si="288">AB150/AD150</f>
        <v>0.45199999999999996</v>
      </c>
      <c r="AF150" s="7"/>
      <c r="AG150" s="8" t="str">
        <f t="shared" ref="AG150:AG151" si="289">F150</f>
        <v>Emiliania huxleyi</v>
      </c>
      <c r="AH150" s="2" t="str">
        <f t="shared" ref="AH150:AH151" si="290">P150</f>
        <v>EC50</v>
      </c>
      <c r="AI150" s="2" t="str">
        <f t="shared" ref="AI150:AI151" si="291">S150</f>
        <v>Chronic</v>
      </c>
      <c r="AJ150" s="2"/>
      <c r="AK150" s="2">
        <f>VLOOKUP(SUM(AA150,AD150),Tables!J$5:K$10,2,FALSE)</f>
        <v>2</v>
      </c>
      <c r="AL150" s="66" t="str">
        <f t="shared" ref="AL150:AL151" si="292">IF(AK150=MIN($AK$150:$AK$151),"YES!!!","Reject")</f>
        <v>Reject</v>
      </c>
      <c r="AM150" s="3"/>
      <c r="AN150" s="2"/>
      <c r="AO150" s="2"/>
      <c r="AP150" s="2"/>
      <c r="AQ150" s="2"/>
      <c r="AR150" s="2"/>
      <c r="AS150" s="2"/>
      <c r="AT150" s="3"/>
      <c r="AU150" s="3"/>
      <c r="AV150" s="67" t="s">
        <v>120</v>
      </c>
      <c r="AW150" s="2"/>
      <c r="AX150" s="2"/>
      <c r="AY150" s="2"/>
      <c r="AZ150" s="2"/>
      <c r="BA150" s="68"/>
      <c r="BB150" s="2"/>
      <c r="BC150" s="2"/>
      <c r="BD150" s="2"/>
      <c r="BE150" s="2"/>
      <c r="BF150" s="2"/>
      <c r="BG150" s="2"/>
      <c r="BH150" s="2"/>
      <c r="BI150" s="76"/>
      <c r="BJ150" s="76"/>
      <c r="BK150" s="2"/>
      <c r="BL150" s="117"/>
      <c r="BM150" s="118"/>
      <c r="BN150" s="117"/>
      <c r="BO150" s="117"/>
      <c r="BP150" s="117"/>
      <c r="BQ150" s="117"/>
      <c r="BR150" s="117"/>
      <c r="BS150" s="117"/>
      <c r="BT150" s="114"/>
      <c r="BU150" s="114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  <row r="151" spans="1:85" ht="14.25" customHeight="1" thickTop="1" thickBot="1" x14ac:dyDescent="0.3">
      <c r="A151" s="2">
        <v>702</v>
      </c>
      <c r="B151" s="2">
        <v>1504</v>
      </c>
      <c r="C151" s="2"/>
      <c r="D151" s="2"/>
      <c r="E151" s="2" t="s">
        <v>106</v>
      </c>
      <c r="F151" s="63" t="s">
        <v>142</v>
      </c>
      <c r="G151" s="2" t="s">
        <v>143</v>
      </c>
      <c r="H151" s="2" t="s">
        <v>144</v>
      </c>
      <c r="I151" s="2" t="s">
        <v>110</v>
      </c>
      <c r="J151" s="2" t="s">
        <v>111</v>
      </c>
      <c r="K151" s="2" t="s">
        <v>112</v>
      </c>
      <c r="L151" s="2"/>
      <c r="M151" s="64" t="s">
        <v>224</v>
      </c>
      <c r="N151" s="64" t="s">
        <v>264</v>
      </c>
      <c r="O151" s="65" t="s">
        <v>264</v>
      </c>
      <c r="P151" s="2" t="s">
        <v>27</v>
      </c>
      <c r="Q151" s="2">
        <v>3</v>
      </c>
      <c r="R151" s="2" t="s">
        <v>157</v>
      </c>
      <c r="S151" s="2" t="s">
        <v>47</v>
      </c>
      <c r="T151" s="2"/>
      <c r="U151" s="2">
        <v>0.54</v>
      </c>
      <c r="V151" s="2" t="s">
        <v>17</v>
      </c>
      <c r="W151" s="2">
        <f>VLOOKUP(V151,Tables!$M$4:$N$7,2,FALSE)</f>
        <v>1</v>
      </c>
      <c r="X151" s="2">
        <f t="shared" si="284"/>
        <v>0.54</v>
      </c>
      <c r="Y151" s="2"/>
      <c r="Z151" s="2" t="str">
        <f t="shared" si="285"/>
        <v>NOEC</v>
      </c>
      <c r="AA151" s="2">
        <f>VLOOKUP(Z151,Tables!C$5:D$21,2,FALSE)</f>
        <v>1</v>
      </c>
      <c r="AB151" s="2">
        <f t="shared" si="286"/>
        <v>0.54</v>
      </c>
      <c r="AC151" s="2" t="str">
        <f t="shared" si="287"/>
        <v>Chronic</v>
      </c>
      <c r="AD151" s="2">
        <f>VLOOKUP(AC151,Tables!C$24:D$25,2,FALSE)</f>
        <v>1</v>
      </c>
      <c r="AE151" s="2">
        <f t="shared" si="288"/>
        <v>0.54</v>
      </c>
      <c r="AF151" s="7"/>
      <c r="AG151" s="8" t="str">
        <f t="shared" si="289"/>
        <v>Emiliania huxleyi</v>
      </c>
      <c r="AH151" s="2" t="str">
        <f t="shared" si="290"/>
        <v>NOEC</v>
      </c>
      <c r="AI151" s="2" t="str">
        <f t="shared" si="291"/>
        <v>Chronic</v>
      </c>
      <c r="AJ151" s="2"/>
      <c r="AK151" s="2">
        <f>VLOOKUP(SUM(AA151,AD151),Tables!J$5:K$10,2,FALSE)</f>
        <v>1</v>
      </c>
      <c r="AL151" s="66" t="str">
        <f t="shared" si="292"/>
        <v>YES!!!</v>
      </c>
      <c r="AM151" s="3" t="str">
        <f>O151</f>
        <v>Abundance</v>
      </c>
      <c r="AN151" s="2" t="s">
        <v>118</v>
      </c>
      <c r="AO151" s="2" t="str">
        <f>CONCATENATE(Q151," ",R151)</f>
        <v>3 Day</v>
      </c>
      <c r="AP151" s="2" t="s">
        <v>119</v>
      </c>
      <c r="AQ151" s="2"/>
      <c r="AR151" s="2">
        <f>AE151</f>
        <v>0.54</v>
      </c>
      <c r="AS151" s="2">
        <f>GEOMEAN(AR151)</f>
        <v>0.54</v>
      </c>
      <c r="AT151" s="3">
        <f t="shared" ref="AT151:AU151" si="293">MIN(AS151)</f>
        <v>0.54</v>
      </c>
      <c r="AU151" s="3">
        <f t="shared" si="293"/>
        <v>0.54</v>
      </c>
      <c r="AV151" s="67" t="s">
        <v>120</v>
      </c>
      <c r="AW151" s="2"/>
      <c r="AX151" s="2"/>
      <c r="AY151" s="2"/>
      <c r="AZ151" s="2" t="str">
        <f>I151</f>
        <v>Microalgae</v>
      </c>
      <c r="BA151" s="68" t="str">
        <f t="shared" ref="BA151:BC151" si="294">F151</f>
        <v>Emiliania huxleyi</v>
      </c>
      <c r="BB151" s="2" t="str">
        <f t="shared" si="294"/>
        <v>Haptophyta</v>
      </c>
      <c r="BC151" s="2" t="str">
        <f t="shared" si="294"/>
        <v>Coccolithophyceae</v>
      </c>
      <c r="BD151" s="2" t="str">
        <f>J151</f>
        <v>Phototroph</v>
      </c>
      <c r="BE151" s="2">
        <f>AK151</f>
        <v>1</v>
      </c>
      <c r="BF151" s="2">
        <f>AU151</f>
        <v>0.54</v>
      </c>
      <c r="BG151" s="67" t="s">
        <v>120</v>
      </c>
      <c r="BH151" s="67" t="s">
        <v>120</v>
      </c>
      <c r="BI151" s="2"/>
      <c r="BJ151" s="2"/>
      <c r="BK151" s="2"/>
      <c r="BL151" s="112"/>
      <c r="BM151" s="116"/>
      <c r="BN151" s="112"/>
      <c r="BO151" s="112"/>
      <c r="BP151" s="112"/>
      <c r="BQ151" s="112"/>
      <c r="BR151" s="120"/>
      <c r="BS151" s="112"/>
      <c r="BT151" s="114"/>
      <c r="BU151" s="114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</row>
    <row r="152" spans="1:85" ht="14.25" customHeight="1" thickTop="1" thickBot="1" x14ac:dyDescent="0.3">
      <c r="A152" s="7"/>
      <c r="B152" s="7"/>
      <c r="C152" s="7"/>
      <c r="D152" s="71"/>
      <c r="E152" s="7"/>
      <c r="F152" s="72"/>
      <c r="G152" s="7"/>
      <c r="H152" s="7"/>
      <c r="I152" s="7"/>
      <c r="J152" s="7"/>
      <c r="K152" s="7"/>
      <c r="L152" s="7"/>
      <c r="M152" s="73"/>
      <c r="N152" s="73"/>
      <c r="O152" s="7"/>
      <c r="P152" s="7"/>
      <c r="Q152" s="7"/>
      <c r="R152" s="7"/>
      <c r="S152" s="7"/>
      <c r="T152" s="74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5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3"/>
      <c r="AW152" s="76"/>
      <c r="AX152" s="76"/>
      <c r="AY152" s="76"/>
      <c r="AZ152" s="77"/>
      <c r="BA152" s="78"/>
      <c r="BB152" s="7"/>
      <c r="BC152" s="7"/>
      <c r="BD152" s="7"/>
      <c r="BE152" s="7"/>
      <c r="BF152" s="7"/>
      <c r="BG152" s="7"/>
      <c r="BH152" s="7"/>
      <c r="BI152" s="2"/>
      <c r="BJ152" s="2"/>
      <c r="BK152" s="2"/>
      <c r="BL152" s="112"/>
      <c r="BM152" s="112"/>
      <c r="BN152" s="112"/>
      <c r="BO152" s="112"/>
      <c r="BP152" s="112"/>
      <c r="BQ152" s="112"/>
      <c r="BR152" s="112"/>
      <c r="BS152" s="112"/>
      <c r="BT152" s="114"/>
      <c r="BU152" s="114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</row>
    <row r="153" spans="1:85" ht="14.25" customHeight="1" thickTop="1" thickBot="1" x14ac:dyDescent="0.3">
      <c r="A153" s="2" t="s">
        <v>126</v>
      </c>
      <c r="B153" s="2" t="s">
        <v>438</v>
      </c>
      <c r="C153" s="2"/>
      <c r="D153" s="2"/>
      <c r="E153" s="2" t="s">
        <v>121</v>
      </c>
      <c r="F153" s="63" t="s">
        <v>146</v>
      </c>
      <c r="G153" s="2" t="s">
        <v>108</v>
      </c>
      <c r="H153" s="2" t="s">
        <v>109</v>
      </c>
      <c r="I153" s="2" t="s">
        <v>110</v>
      </c>
      <c r="J153" s="2" t="s">
        <v>111</v>
      </c>
      <c r="K153" s="2" t="s">
        <v>112</v>
      </c>
      <c r="L153" s="2"/>
      <c r="M153" s="64" t="s">
        <v>129</v>
      </c>
      <c r="N153" s="64" t="s">
        <v>130</v>
      </c>
      <c r="O153" s="65" t="s">
        <v>131</v>
      </c>
      <c r="P153" s="2" t="s">
        <v>38</v>
      </c>
      <c r="Q153" s="2">
        <v>96</v>
      </c>
      <c r="R153" s="2" t="s">
        <v>116</v>
      </c>
      <c r="S153" s="2" t="s">
        <v>47</v>
      </c>
      <c r="T153" s="2"/>
      <c r="U153" s="2">
        <v>286</v>
      </c>
      <c r="V153" s="2" t="s">
        <v>17</v>
      </c>
      <c r="W153" s="2">
        <f>VLOOKUP(V153,Tables!$M$4:$N$7,2,FALSE)</f>
        <v>1</v>
      </c>
      <c r="X153" s="2">
        <f t="shared" ref="X153:X156" si="295">U153*W153</f>
        <v>286</v>
      </c>
      <c r="Y153" s="2"/>
      <c r="Z153" s="2" t="str">
        <f t="shared" ref="Z153:Z156" si="296">P153</f>
        <v>EC50</v>
      </c>
      <c r="AA153" s="2">
        <f>VLOOKUP(Z153,Tables!C$5:D$21,2,FALSE)</f>
        <v>5</v>
      </c>
      <c r="AB153" s="2">
        <f t="shared" ref="AB153:AB156" si="297">X153/AA153</f>
        <v>57.2</v>
      </c>
      <c r="AC153" s="2" t="str">
        <f t="shared" ref="AC153:AC156" si="298">S153</f>
        <v>Chronic</v>
      </c>
      <c r="AD153" s="2">
        <f>VLOOKUP(AC153,Tables!C$24:D$25,2,FALSE)</f>
        <v>1</v>
      </c>
      <c r="AE153" s="2">
        <f t="shared" ref="AE153:AE156" si="299">AB153/AD153</f>
        <v>57.2</v>
      </c>
      <c r="AF153" s="7"/>
      <c r="AG153" s="8" t="str">
        <f t="shared" ref="AG153:AG156" si="300">F153</f>
        <v>Encyonema silesiacum</v>
      </c>
      <c r="AH153" s="2" t="str">
        <f t="shared" ref="AH153:AH156" si="301">P153</f>
        <v>EC50</v>
      </c>
      <c r="AI153" s="2" t="str">
        <f t="shared" ref="AI153:AI156" si="302">S153</f>
        <v>Chronic</v>
      </c>
      <c r="AJ153" s="2"/>
      <c r="AK153" s="2">
        <f>VLOOKUP(SUM(AA153,AD153),Tables!J$5:K$10,2,FALSE)</f>
        <v>2</v>
      </c>
      <c r="AL153" s="66" t="str">
        <f t="shared" ref="AL153:AL156" si="303">IF(AK153=MIN($AK$153:$AK$156),"YES!!!","Reject")</f>
        <v>Reject</v>
      </c>
      <c r="AM153" s="2"/>
      <c r="AN153" s="2"/>
      <c r="AO153" s="2"/>
      <c r="AP153" s="2"/>
      <c r="AQ153" s="2"/>
      <c r="AR153" s="2"/>
      <c r="AS153" s="2"/>
      <c r="AT153" s="2"/>
      <c r="AU153" s="2"/>
      <c r="AV153" s="67" t="s">
        <v>120</v>
      </c>
      <c r="AW153" s="2"/>
      <c r="AX153" s="2"/>
      <c r="AY153" s="2"/>
      <c r="AZ153" s="2"/>
      <c r="BA153" s="68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118"/>
      <c r="BM153" s="118"/>
      <c r="BN153" s="117"/>
      <c r="BO153" s="117"/>
      <c r="BP153" s="117"/>
      <c r="BQ153" s="117"/>
      <c r="BR153" s="117"/>
      <c r="BS153" s="117"/>
      <c r="BT153" s="114"/>
      <c r="BU153" s="114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</row>
    <row r="154" spans="1:85" ht="14.25" customHeight="1" thickTop="1" thickBot="1" x14ac:dyDescent="0.3">
      <c r="A154" s="2" t="s">
        <v>126</v>
      </c>
      <c r="B154" s="2" t="s">
        <v>439</v>
      </c>
      <c r="C154" s="2"/>
      <c r="D154" s="70"/>
      <c r="E154" s="2" t="s">
        <v>121</v>
      </c>
      <c r="F154" s="63" t="s">
        <v>146</v>
      </c>
      <c r="G154" s="2" t="s">
        <v>108</v>
      </c>
      <c r="H154" s="2" t="s">
        <v>109</v>
      </c>
      <c r="I154" s="2" t="s">
        <v>110</v>
      </c>
      <c r="J154" s="2" t="s">
        <v>111</v>
      </c>
      <c r="K154" s="2" t="s">
        <v>112</v>
      </c>
      <c r="L154" s="2"/>
      <c r="M154" s="64" t="s">
        <v>129</v>
      </c>
      <c r="N154" s="64" t="s">
        <v>130</v>
      </c>
      <c r="O154" s="65" t="s">
        <v>131</v>
      </c>
      <c r="P154" s="2" t="s">
        <v>14</v>
      </c>
      <c r="Q154" s="2">
        <v>96</v>
      </c>
      <c r="R154" s="2" t="s">
        <v>116</v>
      </c>
      <c r="S154" s="2" t="s">
        <v>47</v>
      </c>
      <c r="T154" s="2"/>
      <c r="U154" s="2">
        <v>90</v>
      </c>
      <c r="V154" s="2" t="s">
        <v>17</v>
      </c>
      <c r="W154" s="2">
        <f>VLOOKUP(V154,Tables!$M$4:$N$7,2,FALSE)</f>
        <v>1</v>
      </c>
      <c r="X154" s="2">
        <f t="shared" si="295"/>
        <v>90</v>
      </c>
      <c r="Y154" s="2"/>
      <c r="Z154" s="2" t="str">
        <f t="shared" si="296"/>
        <v>EC10</v>
      </c>
      <c r="AA154" s="2">
        <f>VLOOKUP(Z154,Tables!C$5:D$21,2,FALSE)</f>
        <v>1</v>
      </c>
      <c r="AB154" s="2">
        <f t="shared" si="297"/>
        <v>90</v>
      </c>
      <c r="AC154" s="2" t="str">
        <f t="shared" si="298"/>
        <v>Chronic</v>
      </c>
      <c r="AD154" s="2">
        <f>VLOOKUP(AC154,Tables!C$24:D$25,2,FALSE)</f>
        <v>1</v>
      </c>
      <c r="AE154" s="2">
        <f t="shared" si="299"/>
        <v>90</v>
      </c>
      <c r="AF154" s="7"/>
      <c r="AG154" s="8" t="str">
        <f t="shared" si="300"/>
        <v>Encyonema silesiacum</v>
      </c>
      <c r="AH154" s="2" t="str">
        <f t="shared" si="301"/>
        <v>EC10</v>
      </c>
      <c r="AI154" s="2" t="str">
        <f t="shared" si="302"/>
        <v>Chronic</v>
      </c>
      <c r="AJ154" s="2"/>
      <c r="AK154" s="2">
        <f>VLOOKUP(SUM(AA154,AD154),Tables!J$5:K$10,2,FALSE)</f>
        <v>1</v>
      </c>
      <c r="AL154" s="66" t="str">
        <f t="shared" si="303"/>
        <v>YES!!!</v>
      </c>
      <c r="AM154" s="3" t="str">
        <f>O154</f>
        <v>Chlorophyll-a fluorescence</v>
      </c>
      <c r="AN154" s="2" t="s">
        <v>118</v>
      </c>
      <c r="AO154" s="2" t="str">
        <f>CONCATENATE(Q154," ",R154)</f>
        <v>96 Hour</v>
      </c>
      <c r="AP154" s="2" t="s">
        <v>119</v>
      </c>
      <c r="AQ154" s="2"/>
      <c r="AR154" s="2">
        <f>AE154</f>
        <v>90</v>
      </c>
      <c r="AS154" s="70">
        <f>GEOMEAN(AR154:AR156)</f>
        <v>16.730212192318422</v>
      </c>
      <c r="AT154" s="81">
        <f>MIN(AS154)</f>
        <v>16.730212192318422</v>
      </c>
      <c r="AU154" s="81">
        <f>MIN(AT154:AT156)</f>
        <v>16.730212192318422</v>
      </c>
      <c r="AV154" s="67" t="s">
        <v>120</v>
      </c>
      <c r="AW154" s="2"/>
      <c r="AX154" s="2"/>
      <c r="AY154" s="2"/>
      <c r="AZ154" s="2" t="str">
        <f>I154</f>
        <v>Microalgae</v>
      </c>
      <c r="BA154" s="68" t="str">
        <f t="shared" ref="BA154:BC154" si="304">F154</f>
        <v>Encyonema silesiacum</v>
      </c>
      <c r="BB154" s="2" t="str">
        <f t="shared" si="304"/>
        <v>Bacillariophyta</v>
      </c>
      <c r="BC154" s="2" t="str">
        <f t="shared" si="304"/>
        <v>Bacillariophyceae</v>
      </c>
      <c r="BD154" s="2" t="str">
        <f>J154</f>
        <v>Phototroph</v>
      </c>
      <c r="BE154" s="2">
        <f>AK154</f>
        <v>1</v>
      </c>
      <c r="BF154" s="70">
        <f>AU154</f>
        <v>16.730212192318422</v>
      </c>
      <c r="BG154" s="67" t="s">
        <v>120</v>
      </c>
      <c r="BH154" s="67" t="s">
        <v>120</v>
      </c>
      <c r="BI154" s="76"/>
      <c r="BJ154" s="76"/>
      <c r="BK154" s="2"/>
      <c r="BL154" s="112"/>
      <c r="BM154" s="116"/>
      <c r="BN154" s="112"/>
      <c r="BO154" s="112"/>
      <c r="BP154" s="112"/>
      <c r="BQ154" s="112"/>
      <c r="BR154" s="112"/>
      <c r="BS154" s="112"/>
      <c r="BT154" s="114"/>
      <c r="BU154" s="114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</row>
    <row r="155" spans="1:85" ht="14.25" customHeight="1" thickTop="1" thickBot="1" x14ac:dyDescent="0.3">
      <c r="A155" s="2">
        <v>845</v>
      </c>
      <c r="B155" s="2" t="s">
        <v>440</v>
      </c>
      <c r="C155" s="2"/>
      <c r="D155" s="2"/>
      <c r="E155" s="2" t="s">
        <v>121</v>
      </c>
      <c r="F155" s="63" t="s">
        <v>146</v>
      </c>
      <c r="G155" s="2" t="s">
        <v>108</v>
      </c>
      <c r="H155" s="2" t="s">
        <v>109</v>
      </c>
      <c r="I155" s="2" t="s">
        <v>110</v>
      </c>
      <c r="J155" s="2" t="s">
        <v>111</v>
      </c>
      <c r="K155" s="2" t="s">
        <v>139</v>
      </c>
      <c r="L155" s="2"/>
      <c r="M155" s="64" t="s">
        <v>140</v>
      </c>
      <c r="N155" s="64" t="s">
        <v>130</v>
      </c>
      <c r="O155" s="65" t="s">
        <v>141</v>
      </c>
      <c r="P155" s="2" t="s">
        <v>38</v>
      </c>
      <c r="Q155" s="2">
        <v>96</v>
      </c>
      <c r="R155" s="2" t="s">
        <v>116</v>
      </c>
      <c r="S155" s="2" t="s">
        <v>47</v>
      </c>
      <c r="T155" s="2"/>
      <c r="U155" s="2">
        <v>8.7899999999999991</v>
      </c>
      <c r="V155" s="2" t="s">
        <v>17</v>
      </c>
      <c r="W155" s="2">
        <f>VLOOKUP(V155,Tables!$M$4:$N$7,2,FALSE)</f>
        <v>1</v>
      </c>
      <c r="X155" s="2">
        <f t="shared" si="295"/>
        <v>8.7899999999999991</v>
      </c>
      <c r="Y155" s="2"/>
      <c r="Z155" s="2" t="str">
        <f t="shared" si="296"/>
        <v>EC50</v>
      </c>
      <c r="AA155" s="2">
        <f>VLOOKUP(Z155,Tables!C$5:D$21,2,FALSE)</f>
        <v>5</v>
      </c>
      <c r="AB155" s="2">
        <f t="shared" si="297"/>
        <v>1.7579999999999998</v>
      </c>
      <c r="AC155" s="2" t="str">
        <f t="shared" si="298"/>
        <v>Chronic</v>
      </c>
      <c r="AD155" s="2">
        <f>VLOOKUP(AC155,Tables!C$24:D$25,2,FALSE)</f>
        <v>1</v>
      </c>
      <c r="AE155" s="2">
        <f t="shared" si="299"/>
        <v>1.7579999999999998</v>
      </c>
      <c r="AF155" s="7"/>
      <c r="AG155" s="8" t="str">
        <f t="shared" si="300"/>
        <v>Encyonema silesiacum</v>
      </c>
      <c r="AH155" s="2" t="str">
        <f t="shared" si="301"/>
        <v>EC50</v>
      </c>
      <c r="AI155" s="2" t="str">
        <f t="shared" si="302"/>
        <v>Chronic</v>
      </c>
      <c r="AJ155" s="2"/>
      <c r="AK155" s="2">
        <f>VLOOKUP(SUM(AA155,AD155),Tables!J$5:K$10,2,FALSE)</f>
        <v>2</v>
      </c>
      <c r="AL155" s="66" t="str">
        <f t="shared" si="303"/>
        <v>Reject</v>
      </c>
      <c r="AM155" s="2"/>
      <c r="AN155" s="2"/>
      <c r="AO155" s="2"/>
      <c r="AP155" s="2"/>
      <c r="AQ155" s="2"/>
      <c r="AR155" s="2"/>
      <c r="AS155" s="2"/>
      <c r="AT155" s="2"/>
      <c r="AU155" s="2"/>
      <c r="AV155" s="67" t="s">
        <v>120</v>
      </c>
      <c r="AW155" s="2"/>
      <c r="AX155" s="2"/>
      <c r="AY155" s="2"/>
      <c r="AZ155" s="2"/>
      <c r="BA155" s="68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112"/>
      <c r="BM155" s="116"/>
      <c r="BN155" s="112"/>
      <c r="BO155" s="112"/>
      <c r="BP155" s="112"/>
      <c r="BQ155" s="112"/>
      <c r="BR155" s="112"/>
      <c r="BS155" s="112"/>
      <c r="BT155" s="114"/>
      <c r="BU155" s="114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</row>
    <row r="156" spans="1:85" ht="14.25" customHeight="1" thickTop="1" thickBot="1" x14ac:dyDescent="0.3">
      <c r="A156" s="2">
        <v>845</v>
      </c>
      <c r="B156" s="2" t="s">
        <v>441</v>
      </c>
      <c r="C156" s="2"/>
      <c r="D156" s="2"/>
      <c r="E156" s="2" t="s">
        <v>121</v>
      </c>
      <c r="F156" s="63" t="s">
        <v>146</v>
      </c>
      <c r="G156" s="2" t="s">
        <v>108</v>
      </c>
      <c r="H156" s="2" t="s">
        <v>109</v>
      </c>
      <c r="I156" s="2" t="s">
        <v>110</v>
      </c>
      <c r="J156" s="2" t="s">
        <v>111</v>
      </c>
      <c r="K156" s="2" t="s">
        <v>139</v>
      </c>
      <c r="L156" s="2"/>
      <c r="M156" s="64" t="s">
        <v>140</v>
      </c>
      <c r="N156" s="64" t="s">
        <v>130</v>
      </c>
      <c r="O156" s="65" t="s">
        <v>141</v>
      </c>
      <c r="P156" s="2" t="s">
        <v>18</v>
      </c>
      <c r="Q156" s="2">
        <v>96</v>
      </c>
      <c r="R156" s="2" t="s">
        <v>116</v>
      </c>
      <c r="S156" s="2" t="s">
        <v>47</v>
      </c>
      <c r="T156" s="2"/>
      <c r="U156" s="2">
        <v>3.11</v>
      </c>
      <c r="V156" s="2" t="s">
        <v>17</v>
      </c>
      <c r="W156" s="2">
        <f>VLOOKUP(V156,Tables!$M$4:$N$7,2,FALSE)</f>
        <v>1</v>
      </c>
      <c r="X156" s="2">
        <f t="shared" si="295"/>
        <v>3.11</v>
      </c>
      <c r="Y156" s="2"/>
      <c r="Z156" s="2" t="str">
        <f t="shared" si="296"/>
        <v>EC05</v>
      </c>
      <c r="AA156" s="2">
        <f>VLOOKUP(Z156,Tables!C$5:D$21,2,FALSE)</f>
        <v>1</v>
      </c>
      <c r="AB156" s="2">
        <f t="shared" si="297"/>
        <v>3.11</v>
      </c>
      <c r="AC156" s="2" t="str">
        <f t="shared" si="298"/>
        <v>Chronic</v>
      </c>
      <c r="AD156" s="2">
        <f>VLOOKUP(AC156,Tables!C$24:D$25,2,FALSE)</f>
        <v>1</v>
      </c>
      <c r="AE156" s="2">
        <f t="shared" si="299"/>
        <v>3.11</v>
      </c>
      <c r="AF156" s="7"/>
      <c r="AG156" s="8" t="str">
        <f t="shared" si="300"/>
        <v>Encyonema silesiacum</v>
      </c>
      <c r="AH156" s="2" t="str">
        <f t="shared" si="301"/>
        <v>EC05</v>
      </c>
      <c r="AI156" s="2" t="str">
        <f t="shared" si="302"/>
        <v>Chronic</v>
      </c>
      <c r="AJ156" s="2"/>
      <c r="AK156" s="2">
        <f>VLOOKUP(SUM(AA156,AD156),Tables!J$5:K$10,2,FALSE)</f>
        <v>1</v>
      </c>
      <c r="AL156" s="66" t="str">
        <f t="shared" si="303"/>
        <v>YES!!!</v>
      </c>
      <c r="AM156" s="3" t="str">
        <f>O156</f>
        <v>Cell density</v>
      </c>
      <c r="AN156" s="2" t="s">
        <v>118</v>
      </c>
      <c r="AO156" s="2" t="str">
        <f>CONCATENATE(Q156," ",R156)</f>
        <v>96 Hour</v>
      </c>
      <c r="AP156" s="2" t="s">
        <v>119</v>
      </c>
      <c r="AQ156" s="2"/>
      <c r="AR156" s="2">
        <f>AE156</f>
        <v>3.11</v>
      </c>
      <c r="AS156" s="2"/>
      <c r="AT156" s="3"/>
      <c r="AU156" s="2"/>
      <c r="AV156" s="67" t="s">
        <v>120</v>
      </c>
      <c r="AW156" s="2"/>
      <c r="AX156" s="2"/>
      <c r="AY156" s="2"/>
      <c r="AZ156" s="2"/>
      <c r="BA156" s="68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112"/>
      <c r="BM156" s="116"/>
      <c r="BN156" s="112"/>
      <c r="BO156" s="112"/>
      <c r="BP156" s="112"/>
      <c r="BQ156" s="112"/>
      <c r="BR156" s="112"/>
      <c r="BS156" s="112"/>
      <c r="BT156" s="114"/>
      <c r="BU156" s="114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</row>
    <row r="157" spans="1:85" ht="14.25" customHeight="1" thickTop="1" thickBot="1" x14ac:dyDescent="0.3">
      <c r="A157" s="7"/>
      <c r="B157" s="7"/>
      <c r="C157" s="7"/>
      <c r="D157" s="71"/>
      <c r="E157" s="7"/>
      <c r="F157" s="72"/>
      <c r="G157" s="7"/>
      <c r="H157" s="7"/>
      <c r="I157" s="7"/>
      <c r="J157" s="7"/>
      <c r="K157" s="7"/>
      <c r="L157" s="7"/>
      <c r="M157" s="73"/>
      <c r="N157" s="73"/>
      <c r="O157" s="7"/>
      <c r="P157" s="7"/>
      <c r="Q157" s="7"/>
      <c r="R157" s="7"/>
      <c r="S157" s="7"/>
      <c r="T157" s="74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5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3"/>
      <c r="AW157" s="76"/>
      <c r="AX157" s="76"/>
      <c r="AY157" s="76"/>
      <c r="AZ157" s="77"/>
      <c r="BA157" s="78"/>
      <c r="BB157" s="7"/>
      <c r="BC157" s="7"/>
      <c r="BD157" s="7"/>
      <c r="BE157" s="7"/>
      <c r="BF157" s="7"/>
      <c r="BG157" s="7"/>
      <c r="BH157" s="7"/>
      <c r="BI157" s="2"/>
      <c r="BJ157" s="2"/>
      <c r="BK157" s="2"/>
      <c r="BL157" s="112"/>
      <c r="BM157" s="116"/>
      <c r="BN157" s="112"/>
      <c r="BO157" s="112"/>
      <c r="BP157" s="112"/>
      <c r="BQ157" s="112"/>
      <c r="BR157" s="112"/>
      <c r="BS157" s="112"/>
      <c r="BT157" s="114"/>
      <c r="BU157" s="114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</row>
    <row r="158" spans="1:85" ht="14.25" customHeight="1" thickTop="1" thickBot="1" x14ac:dyDescent="0.3">
      <c r="A158" s="2">
        <v>712</v>
      </c>
      <c r="B158" s="2">
        <v>1515</v>
      </c>
      <c r="C158" s="2"/>
      <c r="D158" s="2"/>
      <c r="E158" s="2" t="s">
        <v>106</v>
      </c>
      <c r="F158" s="63" t="s">
        <v>147</v>
      </c>
      <c r="G158" s="2" t="s">
        <v>108</v>
      </c>
      <c r="H158" s="2" t="s">
        <v>109</v>
      </c>
      <c r="I158" s="2" t="s">
        <v>110</v>
      </c>
      <c r="J158" s="2" t="s">
        <v>111</v>
      </c>
      <c r="K158" s="2" t="s">
        <v>112</v>
      </c>
      <c r="L158" s="2"/>
      <c r="M158" s="64" t="s">
        <v>224</v>
      </c>
      <c r="N158" s="64" t="s">
        <v>254</v>
      </c>
      <c r="O158" s="65" t="s">
        <v>254</v>
      </c>
      <c r="P158" s="2" t="s">
        <v>38</v>
      </c>
      <c r="Q158" s="2">
        <v>3</v>
      </c>
      <c r="R158" s="2" t="s">
        <v>157</v>
      </c>
      <c r="S158" s="2" t="s">
        <v>47</v>
      </c>
      <c r="T158" s="2"/>
      <c r="U158" s="2">
        <v>24</v>
      </c>
      <c r="V158" s="2" t="s">
        <v>17</v>
      </c>
      <c r="W158" s="2">
        <f>VLOOKUP(V158,Tables!$M$4:$N$7,2,FALSE)</f>
        <v>1</v>
      </c>
      <c r="X158" s="2">
        <f t="shared" ref="X158:X160" si="305">U158*W158</f>
        <v>24</v>
      </c>
      <c r="Y158" s="2"/>
      <c r="Z158" s="2" t="str">
        <f t="shared" ref="Z158:Z160" si="306">P158</f>
        <v>EC50</v>
      </c>
      <c r="AA158" s="2">
        <f>VLOOKUP(Z158,Tables!C$5:D$21,2,FALSE)</f>
        <v>5</v>
      </c>
      <c r="AB158" s="2">
        <f t="shared" ref="AB158:AB160" si="307">X158/AA158</f>
        <v>4.8</v>
      </c>
      <c r="AC158" s="2" t="str">
        <f t="shared" ref="AC158:AC160" si="308">S158</f>
        <v>Chronic</v>
      </c>
      <c r="AD158" s="2">
        <f>VLOOKUP(AC158,Tables!C$24:D$25,2,FALSE)</f>
        <v>1</v>
      </c>
      <c r="AE158" s="2">
        <f t="shared" ref="AE158:AE160" si="309">AB158/AD158</f>
        <v>4.8</v>
      </c>
      <c r="AF158" s="7"/>
      <c r="AG158" s="8" t="str">
        <f t="shared" ref="AG158:AG160" si="310">F158</f>
        <v>Entomoneis punctulata</v>
      </c>
      <c r="AH158" s="2" t="str">
        <f t="shared" ref="AH158:AH160" si="311">P158</f>
        <v>EC50</v>
      </c>
      <c r="AI158" s="2" t="str">
        <f t="shared" ref="AI158:AI160" si="312">S158</f>
        <v>Chronic</v>
      </c>
      <c r="AJ158" s="2"/>
      <c r="AK158" s="2">
        <f>VLOOKUP(SUM(AA158,AD158),Tables!J$5:K$10,2,FALSE)</f>
        <v>2</v>
      </c>
      <c r="AL158" s="66" t="str">
        <f t="shared" ref="AL158:AL160" si="313">IF(AK158=MIN($AK$158:$AK$160),"YES!!!","Reject")</f>
        <v>Reject</v>
      </c>
      <c r="AM158" s="3"/>
      <c r="AN158" s="2"/>
      <c r="AO158" s="2"/>
      <c r="AP158" s="2"/>
      <c r="AQ158" s="2"/>
      <c r="AR158" s="2"/>
      <c r="AS158" s="2"/>
      <c r="AT158" s="3"/>
      <c r="AU158" s="3"/>
      <c r="AV158" s="67" t="s">
        <v>120</v>
      </c>
      <c r="AW158" s="2"/>
      <c r="AX158" s="2"/>
      <c r="AY158" s="2"/>
      <c r="AZ158" s="2"/>
      <c r="BA158" s="68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117"/>
      <c r="BM158" s="118"/>
      <c r="BN158" s="117"/>
      <c r="BO158" s="117"/>
      <c r="BP158" s="117"/>
      <c r="BQ158" s="117"/>
      <c r="BR158" s="117"/>
      <c r="BS158" s="117"/>
      <c r="BT158" s="114"/>
      <c r="BU158" s="114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</row>
    <row r="159" spans="1:85" ht="14.25" customHeight="1" thickTop="1" thickBot="1" x14ac:dyDescent="0.3">
      <c r="A159" s="2">
        <v>712</v>
      </c>
      <c r="B159" s="2">
        <v>1517</v>
      </c>
      <c r="C159" s="2"/>
      <c r="D159" s="2"/>
      <c r="E159" s="2" t="s">
        <v>106</v>
      </c>
      <c r="F159" s="63" t="s">
        <v>147</v>
      </c>
      <c r="G159" s="2" t="s">
        <v>108</v>
      </c>
      <c r="H159" s="2" t="s">
        <v>109</v>
      </c>
      <c r="I159" s="2" t="s">
        <v>110</v>
      </c>
      <c r="J159" s="2" t="s">
        <v>111</v>
      </c>
      <c r="K159" s="2" t="s">
        <v>112</v>
      </c>
      <c r="L159" s="2"/>
      <c r="M159" s="64" t="s">
        <v>224</v>
      </c>
      <c r="N159" s="64" t="s">
        <v>254</v>
      </c>
      <c r="O159" s="65" t="s">
        <v>254</v>
      </c>
      <c r="P159" s="2" t="s">
        <v>33</v>
      </c>
      <c r="Q159" s="2">
        <v>3</v>
      </c>
      <c r="R159" s="2" t="s">
        <v>157</v>
      </c>
      <c r="S159" s="2" t="s">
        <v>47</v>
      </c>
      <c r="T159" s="2"/>
      <c r="U159" s="2">
        <v>6</v>
      </c>
      <c r="V159" s="2" t="s">
        <v>17</v>
      </c>
      <c r="W159" s="2">
        <f>VLOOKUP(V159,Tables!$M$4:$N$7,2,FALSE)</f>
        <v>1</v>
      </c>
      <c r="X159" s="2">
        <f t="shared" si="305"/>
        <v>6</v>
      </c>
      <c r="Y159" s="2"/>
      <c r="Z159" s="2" t="str">
        <f t="shared" si="306"/>
        <v>LOEC</v>
      </c>
      <c r="AA159" s="2">
        <f>VLOOKUP(Z159,Tables!C$5:D$21,2,FALSE)</f>
        <v>2.5</v>
      </c>
      <c r="AB159" s="2">
        <f t="shared" si="307"/>
        <v>2.4</v>
      </c>
      <c r="AC159" s="2" t="str">
        <f t="shared" si="308"/>
        <v>Chronic</v>
      </c>
      <c r="AD159" s="2">
        <f>VLOOKUP(AC159,Tables!C$24:D$25,2,FALSE)</f>
        <v>1</v>
      </c>
      <c r="AE159" s="2">
        <f t="shared" si="309"/>
        <v>2.4</v>
      </c>
      <c r="AF159" s="7"/>
      <c r="AG159" s="8" t="str">
        <f t="shared" si="310"/>
        <v>Entomoneis punctulata</v>
      </c>
      <c r="AH159" s="2" t="str">
        <f t="shared" si="311"/>
        <v>LOEC</v>
      </c>
      <c r="AI159" s="2" t="str">
        <f t="shared" si="312"/>
        <v>Chronic</v>
      </c>
      <c r="AJ159" s="2"/>
      <c r="AK159" s="2">
        <f>VLOOKUP(SUM(AA159,AD159),Tables!J$5:K$10,2,FALSE)</f>
        <v>2</v>
      </c>
      <c r="AL159" s="66" t="str">
        <f t="shared" si="313"/>
        <v>Reject</v>
      </c>
      <c r="AM159" s="3"/>
      <c r="AN159" s="2"/>
      <c r="AO159" s="2"/>
      <c r="AP159" s="2"/>
      <c r="AQ159" s="2"/>
      <c r="AR159" s="2"/>
      <c r="AS159" s="2"/>
      <c r="AT159" s="2"/>
      <c r="AU159" s="2"/>
      <c r="AV159" s="67" t="s">
        <v>120</v>
      </c>
      <c r="AW159" s="2"/>
      <c r="AX159" s="2"/>
      <c r="AY159" s="2"/>
      <c r="AZ159" s="2"/>
      <c r="BA159" s="68"/>
      <c r="BB159" s="2"/>
      <c r="BC159" s="2"/>
      <c r="BD159" s="2"/>
      <c r="BE159" s="2"/>
      <c r="BF159" s="2"/>
      <c r="BG159" s="2"/>
      <c r="BH159" s="2"/>
      <c r="BI159" s="76"/>
      <c r="BJ159" s="76"/>
      <c r="BK159" s="2"/>
      <c r="BL159" s="117"/>
      <c r="BM159" s="118"/>
      <c r="BN159" s="117"/>
      <c r="BO159" s="117"/>
      <c r="BP159" s="117"/>
      <c r="BQ159" s="117"/>
      <c r="BR159" s="117"/>
      <c r="BS159" s="117"/>
      <c r="BT159" s="114"/>
      <c r="BU159" s="114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</row>
    <row r="160" spans="1:85" ht="14.25" customHeight="1" thickTop="1" thickBot="1" x14ac:dyDescent="0.3">
      <c r="A160" s="2">
        <v>712</v>
      </c>
      <c r="B160" s="2">
        <v>1519</v>
      </c>
      <c r="C160" s="2"/>
      <c r="D160" s="2"/>
      <c r="E160" s="2" t="s">
        <v>106</v>
      </c>
      <c r="F160" s="63" t="s">
        <v>147</v>
      </c>
      <c r="G160" s="2" t="s">
        <v>108</v>
      </c>
      <c r="H160" s="2" t="s">
        <v>109</v>
      </c>
      <c r="I160" s="2" t="s">
        <v>110</v>
      </c>
      <c r="J160" s="2" t="s">
        <v>111</v>
      </c>
      <c r="K160" s="2" t="s">
        <v>112</v>
      </c>
      <c r="L160" s="2"/>
      <c r="M160" s="64" t="s">
        <v>224</v>
      </c>
      <c r="N160" s="64" t="s">
        <v>254</v>
      </c>
      <c r="O160" s="65" t="s">
        <v>254</v>
      </c>
      <c r="P160" s="2" t="s">
        <v>27</v>
      </c>
      <c r="Q160" s="2">
        <v>3</v>
      </c>
      <c r="R160" s="2" t="s">
        <v>157</v>
      </c>
      <c r="S160" s="2" t="s">
        <v>47</v>
      </c>
      <c r="T160" s="2"/>
      <c r="U160" s="2">
        <v>2</v>
      </c>
      <c r="V160" s="2" t="s">
        <v>17</v>
      </c>
      <c r="W160" s="2">
        <f>VLOOKUP(V160,Tables!$M$4:$N$7,2,FALSE)</f>
        <v>1</v>
      </c>
      <c r="X160" s="2">
        <f t="shared" si="305"/>
        <v>2</v>
      </c>
      <c r="Y160" s="2"/>
      <c r="Z160" s="2" t="str">
        <f t="shared" si="306"/>
        <v>NOEC</v>
      </c>
      <c r="AA160" s="2">
        <f>VLOOKUP(Z160,Tables!C$5:D$21,2,FALSE)</f>
        <v>1</v>
      </c>
      <c r="AB160" s="2">
        <f t="shared" si="307"/>
        <v>2</v>
      </c>
      <c r="AC160" s="2" t="str">
        <f t="shared" si="308"/>
        <v>Chronic</v>
      </c>
      <c r="AD160" s="2">
        <f>VLOOKUP(AC160,Tables!C$24:D$25,2,FALSE)</f>
        <v>1</v>
      </c>
      <c r="AE160" s="2">
        <f t="shared" si="309"/>
        <v>2</v>
      </c>
      <c r="AF160" s="7"/>
      <c r="AG160" s="8" t="str">
        <f t="shared" si="310"/>
        <v>Entomoneis punctulata</v>
      </c>
      <c r="AH160" s="2" t="str">
        <f t="shared" si="311"/>
        <v>NOEC</v>
      </c>
      <c r="AI160" s="2" t="str">
        <f t="shared" si="312"/>
        <v>Chronic</v>
      </c>
      <c r="AJ160" s="2"/>
      <c r="AK160" s="2">
        <f>VLOOKUP(SUM(AA160,AD160),Tables!J$5:K$10,2,FALSE)</f>
        <v>1</v>
      </c>
      <c r="AL160" s="66" t="str">
        <f t="shared" si="313"/>
        <v>YES!!!</v>
      </c>
      <c r="AM160" s="3" t="str">
        <f>O160</f>
        <v>Growth</v>
      </c>
      <c r="AN160" s="2" t="s">
        <v>118</v>
      </c>
      <c r="AO160" s="2" t="str">
        <f>CONCATENATE(Q160," ",R160)</f>
        <v>3 Day</v>
      </c>
      <c r="AP160" s="2" t="s">
        <v>119</v>
      </c>
      <c r="AQ160" s="2"/>
      <c r="AR160" s="2">
        <f>AE160</f>
        <v>2</v>
      </c>
      <c r="AS160" s="2">
        <f>GEOMEAN(AR160)</f>
        <v>2</v>
      </c>
      <c r="AT160" s="3">
        <f t="shared" ref="AT160:AU160" si="314">MIN(AS160)</f>
        <v>2</v>
      </c>
      <c r="AU160" s="3">
        <f t="shared" si="314"/>
        <v>2</v>
      </c>
      <c r="AV160" s="67" t="s">
        <v>120</v>
      </c>
      <c r="AW160" s="2"/>
      <c r="AX160" s="2"/>
      <c r="AY160" s="2"/>
      <c r="AZ160" s="2" t="str">
        <f>I160</f>
        <v>Microalgae</v>
      </c>
      <c r="BA160" s="68" t="str">
        <f t="shared" ref="BA160:BC160" si="315">F160</f>
        <v>Entomoneis punctulata</v>
      </c>
      <c r="BB160" s="2" t="str">
        <f t="shared" si="315"/>
        <v>Bacillariophyta</v>
      </c>
      <c r="BC160" s="2" t="str">
        <f t="shared" si="315"/>
        <v>Bacillariophyceae</v>
      </c>
      <c r="BD160" s="2" t="str">
        <f>J160</f>
        <v>Phototroph</v>
      </c>
      <c r="BE160" s="2">
        <f>AK160</f>
        <v>1</v>
      </c>
      <c r="BF160" s="2">
        <f>AU160</f>
        <v>2</v>
      </c>
      <c r="BG160" s="67" t="s">
        <v>120</v>
      </c>
      <c r="BH160" s="67" t="s">
        <v>120</v>
      </c>
      <c r="BI160" s="2"/>
      <c r="BJ160" s="2"/>
      <c r="BK160" s="2"/>
      <c r="BL160" s="112"/>
      <c r="BM160" s="116"/>
      <c r="BN160" s="112"/>
      <c r="BO160" s="112"/>
      <c r="BP160" s="112"/>
      <c r="BQ160" s="112"/>
      <c r="BR160" s="120"/>
      <c r="BS160" s="112"/>
      <c r="BT160" s="114"/>
      <c r="BU160" s="114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</row>
    <row r="161" spans="1:85" ht="14.25" customHeight="1" thickTop="1" thickBot="1" x14ac:dyDescent="0.3">
      <c r="A161" s="7"/>
      <c r="B161" s="7"/>
      <c r="C161" s="7"/>
      <c r="D161" s="71"/>
      <c r="E161" s="7"/>
      <c r="F161" s="72"/>
      <c r="G161" s="7"/>
      <c r="H161" s="7"/>
      <c r="I161" s="7"/>
      <c r="J161" s="7"/>
      <c r="K161" s="7"/>
      <c r="L161" s="7"/>
      <c r="M161" s="73"/>
      <c r="N161" s="73"/>
      <c r="O161" s="7"/>
      <c r="P161" s="7"/>
      <c r="Q161" s="7"/>
      <c r="R161" s="7"/>
      <c r="S161" s="7"/>
      <c r="T161" s="74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5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3"/>
      <c r="AW161" s="76"/>
      <c r="AX161" s="76"/>
      <c r="AY161" s="76"/>
      <c r="AZ161" s="77"/>
      <c r="BA161" s="78"/>
      <c r="BB161" s="7"/>
      <c r="BC161" s="7"/>
      <c r="BD161" s="7"/>
      <c r="BE161" s="7"/>
      <c r="BF161" s="7"/>
      <c r="BG161" s="7"/>
      <c r="BH161" s="7"/>
      <c r="BI161" s="76"/>
      <c r="BJ161" s="76"/>
      <c r="BK161" s="2"/>
      <c r="BL161" s="112"/>
      <c r="BM161" s="116"/>
      <c r="BN161" s="112"/>
      <c r="BO161" s="112"/>
      <c r="BP161" s="112"/>
      <c r="BQ161" s="112"/>
      <c r="BR161" s="112"/>
      <c r="BS161" s="112"/>
      <c r="BT161" s="114"/>
      <c r="BU161" s="114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</row>
    <row r="162" spans="1:85" ht="14.25" customHeight="1" thickTop="1" thickBot="1" x14ac:dyDescent="0.3">
      <c r="A162" s="2">
        <v>845</v>
      </c>
      <c r="B162" s="2" t="s">
        <v>442</v>
      </c>
      <c r="C162" s="2"/>
      <c r="D162" s="79" t="s">
        <v>443</v>
      </c>
      <c r="E162" s="2" t="s">
        <v>121</v>
      </c>
      <c r="F162" s="63" t="s">
        <v>158</v>
      </c>
      <c r="G162" s="2" t="s">
        <v>108</v>
      </c>
      <c r="H162" s="2" t="s">
        <v>109</v>
      </c>
      <c r="I162" s="2" t="s">
        <v>110</v>
      </c>
      <c r="J162" s="2" t="s">
        <v>111</v>
      </c>
      <c r="K162" s="2" t="s">
        <v>139</v>
      </c>
      <c r="L162" s="2"/>
      <c r="M162" s="64" t="s">
        <v>140</v>
      </c>
      <c r="N162" s="64" t="s">
        <v>130</v>
      </c>
      <c r="O162" s="65" t="s">
        <v>141</v>
      </c>
      <c r="P162" s="2" t="s">
        <v>38</v>
      </c>
      <c r="Q162" s="2">
        <v>96</v>
      </c>
      <c r="R162" s="2" t="s">
        <v>116</v>
      </c>
      <c r="S162" s="2" t="s">
        <v>47</v>
      </c>
      <c r="T162" s="2"/>
      <c r="U162" s="2">
        <v>4236</v>
      </c>
      <c r="V162" s="2" t="s">
        <v>17</v>
      </c>
      <c r="W162" s="2">
        <f>VLOOKUP(V162,Tables!$M$4:$N$7,2,FALSE)</f>
        <v>1</v>
      </c>
      <c r="X162" s="2">
        <f t="shared" ref="X162:X165" si="316">U162*W162</f>
        <v>4236</v>
      </c>
      <c r="Y162" s="2"/>
      <c r="Z162" s="2" t="str">
        <f t="shared" ref="Z162:Z165" si="317">P162</f>
        <v>EC50</v>
      </c>
      <c r="AA162" s="2">
        <f>VLOOKUP(Z162,Tables!C$5:D$21,2,FALSE)</f>
        <v>5</v>
      </c>
      <c r="AB162" s="2">
        <f t="shared" ref="AB162:AB165" si="318">X162/AA162</f>
        <v>847.2</v>
      </c>
      <c r="AC162" s="2" t="str">
        <f t="shared" ref="AC162:AC165" si="319">S162</f>
        <v>Chronic</v>
      </c>
      <c r="AD162" s="2">
        <f>VLOOKUP(AC162,Tables!C$24:D$25,2,FALSE)</f>
        <v>1</v>
      </c>
      <c r="AE162" s="2">
        <f t="shared" ref="AE162:AE165" si="320">AB162/AD162</f>
        <v>847.2</v>
      </c>
      <c r="AF162" s="7"/>
      <c r="AG162" s="8" t="str">
        <f t="shared" ref="AG162:AG165" si="321">F162</f>
        <v>Eolimna minima</v>
      </c>
      <c r="AH162" s="2" t="str">
        <f t="shared" ref="AH162:AH165" si="322">P162</f>
        <v>EC50</v>
      </c>
      <c r="AI162" s="2" t="str">
        <f t="shared" ref="AI162:AI165" si="323">S162</f>
        <v>Chronic</v>
      </c>
      <c r="AJ162" s="2"/>
      <c r="AK162" s="2">
        <f>VLOOKUP(SUM(AA162,AD162),Tables!J$5:K$10,2,FALSE)</f>
        <v>2</v>
      </c>
      <c r="AL162" s="66" t="str">
        <f t="shared" ref="AL162:AL165" si="324">IF(AK162=MIN($AK$162:$AK$165),"YES!!!","Reject")</f>
        <v>Reject</v>
      </c>
      <c r="AM162" s="2"/>
      <c r="AN162" s="2"/>
      <c r="AO162" s="2"/>
      <c r="AP162" s="2"/>
      <c r="AQ162" s="2"/>
      <c r="AR162" s="2"/>
      <c r="AS162" s="2"/>
      <c r="AT162" s="2"/>
      <c r="AU162" s="2"/>
      <c r="AV162" s="67" t="s">
        <v>120</v>
      </c>
      <c r="AW162" s="2"/>
      <c r="AX162" s="2"/>
      <c r="AY162" s="2"/>
      <c r="AZ162" s="2"/>
      <c r="BA162" s="68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117"/>
      <c r="BM162" s="118"/>
      <c r="BN162" s="117"/>
      <c r="BO162" s="117"/>
      <c r="BP162" s="117"/>
      <c r="BQ162" s="117"/>
      <c r="BR162" s="117"/>
      <c r="BS162" s="117"/>
      <c r="BT162" s="114"/>
      <c r="BU162" s="114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</row>
    <row r="163" spans="1:85" ht="14.25" customHeight="1" thickTop="1" thickBot="1" x14ac:dyDescent="0.3">
      <c r="A163" s="2">
        <v>845</v>
      </c>
      <c r="B163" s="2" t="s">
        <v>444</v>
      </c>
      <c r="C163" s="2"/>
      <c r="D163" s="80"/>
      <c r="E163" s="2" t="s">
        <v>121</v>
      </c>
      <c r="F163" s="63" t="s">
        <v>158</v>
      </c>
      <c r="G163" s="2" t="s">
        <v>108</v>
      </c>
      <c r="H163" s="2" t="s">
        <v>109</v>
      </c>
      <c r="I163" s="2" t="s">
        <v>110</v>
      </c>
      <c r="J163" s="2" t="s">
        <v>111</v>
      </c>
      <c r="K163" s="2" t="s">
        <v>139</v>
      </c>
      <c r="L163" s="2"/>
      <c r="M163" s="64" t="s">
        <v>140</v>
      </c>
      <c r="N163" s="64" t="s">
        <v>130</v>
      </c>
      <c r="O163" s="65" t="s">
        <v>141</v>
      </c>
      <c r="P163" s="2" t="s">
        <v>18</v>
      </c>
      <c r="Q163" s="2">
        <v>96</v>
      </c>
      <c r="R163" s="2" t="s">
        <v>116</v>
      </c>
      <c r="S163" s="2" t="s">
        <v>47</v>
      </c>
      <c r="T163" s="2"/>
      <c r="U163" s="2">
        <v>3007</v>
      </c>
      <c r="V163" s="2" t="s">
        <v>17</v>
      </c>
      <c r="W163" s="2">
        <f>VLOOKUP(V163,Tables!$M$4:$N$7,2,FALSE)</f>
        <v>1</v>
      </c>
      <c r="X163" s="2">
        <f t="shared" si="316"/>
        <v>3007</v>
      </c>
      <c r="Y163" s="2"/>
      <c r="Z163" s="2" t="str">
        <f t="shared" si="317"/>
        <v>EC05</v>
      </c>
      <c r="AA163" s="2">
        <f>VLOOKUP(Z163,Tables!C$5:D$21,2,FALSE)</f>
        <v>1</v>
      </c>
      <c r="AB163" s="2">
        <f t="shared" si="318"/>
        <v>3007</v>
      </c>
      <c r="AC163" s="2" t="str">
        <f t="shared" si="319"/>
        <v>Chronic</v>
      </c>
      <c r="AD163" s="2">
        <f>VLOOKUP(AC163,Tables!C$24:D$25,2,FALSE)</f>
        <v>1</v>
      </c>
      <c r="AE163" s="2">
        <f t="shared" si="320"/>
        <v>3007</v>
      </c>
      <c r="AF163" s="7"/>
      <c r="AG163" s="8" t="str">
        <f t="shared" si="321"/>
        <v>Eolimna minima</v>
      </c>
      <c r="AH163" s="2" t="str">
        <f t="shared" si="322"/>
        <v>EC05</v>
      </c>
      <c r="AI163" s="2" t="str">
        <f t="shared" si="323"/>
        <v>Chronic</v>
      </c>
      <c r="AJ163" s="2"/>
      <c r="AK163" s="2">
        <f>VLOOKUP(SUM(AA163,AD163),Tables!J$5:K$10,2,FALSE)</f>
        <v>1</v>
      </c>
      <c r="AL163" s="66" t="str">
        <f t="shared" si="324"/>
        <v>YES!!!</v>
      </c>
      <c r="AM163" s="3" t="str">
        <f>O163</f>
        <v>Cell density</v>
      </c>
      <c r="AN163" s="2" t="s">
        <v>118</v>
      </c>
      <c r="AO163" s="2" t="str">
        <f>CONCATENATE(Q163," ",R163)</f>
        <v>96 Hour</v>
      </c>
      <c r="AP163" s="2" t="s">
        <v>119</v>
      </c>
      <c r="AQ163" s="2"/>
      <c r="AR163" s="2">
        <f>AE163</f>
        <v>3007</v>
      </c>
      <c r="AS163" s="70">
        <f>GEOMEAN(AR163:AR165)</f>
        <v>1443.5549868293899</v>
      </c>
      <c r="AT163" s="81">
        <f>MIN(AS163)</f>
        <v>1443.5549868293899</v>
      </c>
      <c r="AU163" s="81">
        <f>MIN(AT163:AT165)</f>
        <v>1443.5549868293899</v>
      </c>
      <c r="AV163" s="67" t="s">
        <v>120</v>
      </c>
      <c r="AW163" s="2"/>
      <c r="AX163" s="2"/>
      <c r="AY163" s="2"/>
      <c r="AZ163" s="2" t="str">
        <f>I163</f>
        <v>Microalgae</v>
      </c>
      <c r="BA163" s="68" t="str">
        <f t="shared" ref="BA163:BC163" si="325">F163</f>
        <v>Eolimna minima</v>
      </c>
      <c r="BB163" s="2" t="str">
        <f t="shared" si="325"/>
        <v>Bacillariophyta</v>
      </c>
      <c r="BC163" s="2" t="str">
        <f t="shared" si="325"/>
        <v>Bacillariophyceae</v>
      </c>
      <c r="BD163" s="2" t="str">
        <f>J163</f>
        <v>Phototroph</v>
      </c>
      <c r="BE163" s="2">
        <f>AK163</f>
        <v>1</v>
      </c>
      <c r="BF163" s="70">
        <f>AU163</f>
        <v>1443.5549868293899</v>
      </c>
      <c r="BG163" s="67" t="s">
        <v>120</v>
      </c>
      <c r="BH163" s="67" t="s">
        <v>120</v>
      </c>
      <c r="BI163" s="70"/>
      <c r="BJ163" s="70"/>
      <c r="BK163" s="2"/>
      <c r="BL163" s="117"/>
      <c r="BM163" s="118"/>
      <c r="BN163" s="117"/>
      <c r="BO163" s="117"/>
      <c r="BP163" s="117"/>
      <c r="BQ163" s="117"/>
      <c r="BR163" s="117"/>
      <c r="BS163" s="117"/>
      <c r="BT163" s="114"/>
      <c r="BU163" s="114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</row>
    <row r="164" spans="1:85" ht="14.25" customHeight="1" thickTop="1" thickBot="1" x14ac:dyDescent="0.3">
      <c r="A164" s="2" t="s">
        <v>126</v>
      </c>
      <c r="B164" s="2" t="s">
        <v>445</v>
      </c>
      <c r="C164" s="2"/>
      <c r="D164" s="80"/>
      <c r="E164" s="2" t="s">
        <v>121</v>
      </c>
      <c r="F164" s="63" t="s">
        <v>446</v>
      </c>
      <c r="G164" s="2" t="s">
        <v>108</v>
      </c>
      <c r="H164" s="2" t="s">
        <v>109</v>
      </c>
      <c r="I164" s="2" t="s">
        <v>110</v>
      </c>
      <c r="J164" s="2" t="s">
        <v>111</v>
      </c>
      <c r="K164" s="2" t="s">
        <v>112</v>
      </c>
      <c r="L164" s="2"/>
      <c r="M164" s="64" t="s">
        <v>129</v>
      </c>
      <c r="N164" s="64" t="s">
        <v>130</v>
      </c>
      <c r="O164" s="65" t="s">
        <v>131</v>
      </c>
      <c r="P164" s="2" t="s">
        <v>38</v>
      </c>
      <c r="Q164" s="2">
        <v>96</v>
      </c>
      <c r="R164" s="2" t="s">
        <v>116</v>
      </c>
      <c r="S164" s="2" t="s">
        <v>47</v>
      </c>
      <c r="T164" s="2"/>
      <c r="U164" s="2">
        <v>2606</v>
      </c>
      <c r="V164" s="2" t="s">
        <v>17</v>
      </c>
      <c r="W164" s="2">
        <f>VLOOKUP(V164,Tables!$M$4:$N$7,2,FALSE)</f>
        <v>1</v>
      </c>
      <c r="X164" s="2">
        <f t="shared" si="316"/>
        <v>2606</v>
      </c>
      <c r="Y164" s="2"/>
      <c r="Z164" s="2" t="str">
        <f t="shared" si="317"/>
        <v>EC50</v>
      </c>
      <c r="AA164" s="2">
        <f>VLOOKUP(Z164,Tables!C$5:D$21,2,FALSE)</f>
        <v>5</v>
      </c>
      <c r="AB164" s="2">
        <f t="shared" si="318"/>
        <v>521.20000000000005</v>
      </c>
      <c r="AC164" s="2" t="str">
        <f t="shared" si="319"/>
        <v>Chronic</v>
      </c>
      <c r="AD164" s="2">
        <f>VLOOKUP(AC164,Tables!C$24:D$25,2,FALSE)</f>
        <v>1</v>
      </c>
      <c r="AE164" s="2">
        <f t="shared" si="320"/>
        <v>521.20000000000005</v>
      </c>
      <c r="AF164" s="7"/>
      <c r="AG164" s="8" t="str">
        <f t="shared" si="321"/>
        <v>Sellaphora minima</v>
      </c>
      <c r="AH164" s="2" t="str">
        <f t="shared" si="322"/>
        <v>EC50</v>
      </c>
      <c r="AI164" s="2" t="str">
        <f t="shared" si="323"/>
        <v>Chronic</v>
      </c>
      <c r="AJ164" s="2"/>
      <c r="AK164" s="2">
        <f>VLOOKUP(SUM(AA164,AD164),Tables!J$5:K$10,2,FALSE)</f>
        <v>2</v>
      </c>
      <c r="AL164" s="66" t="str">
        <f t="shared" si="324"/>
        <v>Reject</v>
      </c>
      <c r="AM164" s="2"/>
      <c r="AN164" s="2"/>
      <c r="AO164" s="2"/>
      <c r="AP164" s="2"/>
      <c r="AQ164" s="2"/>
      <c r="AR164" s="2"/>
      <c r="AS164" s="2"/>
      <c r="AT164" s="2"/>
      <c r="AU164" s="2"/>
      <c r="AV164" s="67" t="s">
        <v>120</v>
      </c>
      <c r="AW164" s="2"/>
      <c r="AX164" s="2"/>
      <c r="AY164" s="2"/>
      <c r="AZ164" s="2"/>
      <c r="BA164" s="68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117"/>
      <c r="BM164" s="118"/>
      <c r="BN164" s="117"/>
      <c r="BO164" s="117"/>
      <c r="BP164" s="117"/>
      <c r="BQ164" s="117"/>
      <c r="BR164" s="117"/>
      <c r="BS164" s="117"/>
      <c r="BT164" s="114"/>
      <c r="BU164" s="114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</row>
    <row r="165" spans="1:85" ht="14.25" customHeight="1" thickTop="1" thickBot="1" x14ac:dyDescent="0.3">
      <c r="A165" s="2" t="s">
        <v>126</v>
      </c>
      <c r="B165" s="2" t="s">
        <v>447</v>
      </c>
      <c r="C165" s="2"/>
      <c r="D165" s="82"/>
      <c r="E165" s="2" t="s">
        <v>121</v>
      </c>
      <c r="F165" s="63" t="s">
        <v>446</v>
      </c>
      <c r="G165" s="2" t="s">
        <v>108</v>
      </c>
      <c r="H165" s="2" t="s">
        <v>109</v>
      </c>
      <c r="I165" s="2" t="s">
        <v>110</v>
      </c>
      <c r="J165" s="2" t="s">
        <v>111</v>
      </c>
      <c r="K165" s="2" t="s">
        <v>112</v>
      </c>
      <c r="L165" s="2"/>
      <c r="M165" s="64" t="s">
        <v>129</v>
      </c>
      <c r="N165" s="64" t="s">
        <v>130</v>
      </c>
      <c r="O165" s="65" t="s">
        <v>131</v>
      </c>
      <c r="P165" s="2" t="s">
        <v>14</v>
      </c>
      <c r="Q165" s="2">
        <v>96</v>
      </c>
      <c r="R165" s="2" t="s">
        <v>116</v>
      </c>
      <c r="S165" s="2" t="s">
        <v>47</v>
      </c>
      <c r="T165" s="2"/>
      <c r="U165" s="2">
        <v>693</v>
      </c>
      <c r="V165" s="2" t="s">
        <v>17</v>
      </c>
      <c r="W165" s="2">
        <f>VLOOKUP(V165,Tables!$M$4:$N$7,2,FALSE)</f>
        <v>1</v>
      </c>
      <c r="X165" s="2">
        <f t="shared" si="316"/>
        <v>693</v>
      </c>
      <c r="Y165" s="2"/>
      <c r="Z165" s="2" t="str">
        <f t="shared" si="317"/>
        <v>EC10</v>
      </c>
      <c r="AA165" s="2">
        <f>VLOOKUP(Z165,Tables!C$5:D$21,2,FALSE)</f>
        <v>1</v>
      </c>
      <c r="AB165" s="2">
        <f t="shared" si="318"/>
        <v>693</v>
      </c>
      <c r="AC165" s="2" t="str">
        <f t="shared" si="319"/>
        <v>Chronic</v>
      </c>
      <c r="AD165" s="2">
        <f>VLOOKUP(AC165,Tables!C$24:D$25,2,FALSE)</f>
        <v>1</v>
      </c>
      <c r="AE165" s="2">
        <f t="shared" si="320"/>
        <v>693</v>
      </c>
      <c r="AF165" s="7"/>
      <c r="AG165" s="8" t="str">
        <f t="shared" si="321"/>
        <v>Sellaphora minima</v>
      </c>
      <c r="AH165" s="2" t="str">
        <f t="shared" si="322"/>
        <v>EC10</v>
      </c>
      <c r="AI165" s="2" t="str">
        <f t="shared" si="323"/>
        <v>Chronic</v>
      </c>
      <c r="AJ165" s="2"/>
      <c r="AK165" s="2">
        <f>VLOOKUP(SUM(AA165,AD165),Tables!J$5:K$10,2,FALSE)</f>
        <v>1</v>
      </c>
      <c r="AL165" s="66" t="str">
        <f t="shared" si="324"/>
        <v>YES!!!</v>
      </c>
      <c r="AM165" s="3" t="str">
        <f>O165</f>
        <v>Chlorophyll-a fluorescence</v>
      </c>
      <c r="AN165" s="2" t="s">
        <v>118</v>
      </c>
      <c r="AO165" s="2" t="str">
        <f>CONCATENATE(Q165," ",R165)</f>
        <v>96 Hour</v>
      </c>
      <c r="AP165" s="2" t="s">
        <v>119</v>
      </c>
      <c r="AQ165" s="2"/>
      <c r="AR165" s="2">
        <f>AE165</f>
        <v>693</v>
      </c>
      <c r="AS165" s="2"/>
      <c r="AT165" s="3"/>
      <c r="AU165" s="2"/>
      <c r="AV165" s="67" t="s">
        <v>120</v>
      </c>
      <c r="AW165" s="2"/>
      <c r="AX165" s="2"/>
      <c r="AY165" s="2"/>
      <c r="AZ165" s="2"/>
      <c r="BA165" s="68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112"/>
      <c r="BM165" s="116"/>
      <c r="BN165" s="112"/>
      <c r="BO165" s="112"/>
      <c r="BP165" s="112"/>
      <c r="BQ165" s="112"/>
      <c r="BR165" s="120"/>
      <c r="BS165" s="112"/>
      <c r="BT165" s="114"/>
      <c r="BU165" s="114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</row>
    <row r="166" spans="1:85" ht="14.25" customHeight="1" thickTop="1" thickBot="1" x14ac:dyDescent="0.3">
      <c r="A166" s="7"/>
      <c r="B166" s="7"/>
      <c r="C166" s="7"/>
      <c r="D166" s="71"/>
      <c r="E166" s="7"/>
      <c r="F166" s="72"/>
      <c r="G166" s="7"/>
      <c r="H166" s="7"/>
      <c r="I166" s="7"/>
      <c r="J166" s="7"/>
      <c r="K166" s="7"/>
      <c r="L166" s="7"/>
      <c r="M166" s="73"/>
      <c r="N166" s="73"/>
      <c r="O166" s="7"/>
      <c r="P166" s="7"/>
      <c r="Q166" s="7"/>
      <c r="R166" s="7"/>
      <c r="S166" s="7"/>
      <c r="T166" s="74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5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3"/>
      <c r="AW166" s="76"/>
      <c r="AX166" s="76"/>
      <c r="AY166" s="76"/>
      <c r="AZ166" s="77"/>
      <c r="BA166" s="78"/>
      <c r="BB166" s="7"/>
      <c r="BC166" s="7"/>
      <c r="BD166" s="7"/>
      <c r="BE166" s="7"/>
      <c r="BF166" s="7"/>
      <c r="BG166" s="7"/>
      <c r="BH166" s="7"/>
      <c r="BI166" s="76"/>
      <c r="BJ166" s="76"/>
      <c r="BK166" s="2"/>
      <c r="BL166" s="112"/>
      <c r="BM166" s="116"/>
      <c r="BN166" s="112"/>
      <c r="BO166" s="112"/>
      <c r="BP166" s="112"/>
      <c r="BQ166" s="112"/>
      <c r="BR166" s="112"/>
      <c r="BS166" s="112"/>
      <c r="BT166" s="114"/>
      <c r="BU166" s="114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</row>
    <row r="167" spans="1:85" ht="14.25" customHeight="1" thickTop="1" thickBot="1" x14ac:dyDescent="0.3">
      <c r="A167" s="2" t="s">
        <v>448</v>
      </c>
      <c r="B167" s="2" t="s">
        <v>449</v>
      </c>
      <c r="C167" s="2"/>
      <c r="D167" s="2"/>
      <c r="E167" s="2" t="s">
        <v>121</v>
      </c>
      <c r="F167" s="63" t="s">
        <v>227</v>
      </c>
      <c r="G167" s="2" t="s">
        <v>108</v>
      </c>
      <c r="H167" s="2" t="s">
        <v>109</v>
      </c>
      <c r="I167" s="2" t="s">
        <v>110</v>
      </c>
      <c r="J167" s="2" t="s">
        <v>111</v>
      </c>
      <c r="K167" s="2" t="s">
        <v>269</v>
      </c>
      <c r="L167" s="2"/>
      <c r="M167" s="64" t="s">
        <v>129</v>
      </c>
      <c r="N167" s="64" t="s">
        <v>130</v>
      </c>
      <c r="O167" s="65" t="s">
        <v>131</v>
      </c>
      <c r="P167" s="2" t="s">
        <v>38</v>
      </c>
      <c r="Q167" s="2">
        <v>96</v>
      </c>
      <c r="R167" s="2" t="s">
        <v>116</v>
      </c>
      <c r="S167" s="2" t="s">
        <v>47</v>
      </c>
      <c r="T167" s="2"/>
      <c r="U167" s="2">
        <v>91</v>
      </c>
      <c r="V167" s="2" t="s">
        <v>17</v>
      </c>
      <c r="W167" s="2">
        <f>VLOOKUP(V167,Tables!$M$4:$N$7,2,FALSE)</f>
        <v>1</v>
      </c>
      <c r="X167" s="2">
        <f>U167*W167</f>
        <v>91</v>
      </c>
      <c r="Y167" s="2"/>
      <c r="Z167" s="2" t="str">
        <f>P167</f>
        <v>EC50</v>
      </c>
      <c r="AA167" s="2">
        <f>VLOOKUP(Z167,Tables!C$5:D$21,2,FALSE)</f>
        <v>5</v>
      </c>
      <c r="AB167" s="2">
        <f>X167/AA167</f>
        <v>18.2</v>
      </c>
      <c r="AC167" s="2" t="str">
        <f>S167</f>
        <v>Chronic</v>
      </c>
      <c r="AD167" s="2">
        <f>VLOOKUP(AC167,Tables!C$24:D$25,2,FALSE)</f>
        <v>1</v>
      </c>
      <c r="AE167" s="2">
        <f>AB167/AD167</f>
        <v>18.2</v>
      </c>
      <c r="AF167" s="7"/>
      <c r="AG167" s="8" t="str">
        <f>F167</f>
        <v>Fistulifera saprophila</v>
      </c>
      <c r="AH167" s="2" t="str">
        <f>P167</f>
        <v>EC50</v>
      </c>
      <c r="AI167" s="2" t="str">
        <f>S167</f>
        <v>Chronic</v>
      </c>
      <c r="AJ167" s="2"/>
      <c r="AK167" s="2">
        <f>VLOOKUP(SUM(AA167,AD167),Tables!J$5:K$10,2,FALSE)</f>
        <v>2</v>
      </c>
      <c r="AL167" s="66" t="str">
        <f>IF(AK167=MIN($AK$167),"YES!!!","Reject")</f>
        <v>YES!!!</v>
      </c>
      <c r="AM167" s="3" t="str">
        <f>O167</f>
        <v>Chlorophyll-a fluorescence</v>
      </c>
      <c r="AN167" s="2" t="s">
        <v>118</v>
      </c>
      <c r="AO167" s="2" t="str">
        <f>CONCATENATE(Q167," ",R167)</f>
        <v>96 Hour</v>
      </c>
      <c r="AP167" s="2" t="s">
        <v>119</v>
      </c>
      <c r="AQ167" s="2"/>
      <c r="AR167" s="2">
        <f>AE167</f>
        <v>18.2</v>
      </c>
      <c r="AS167" s="2">
        <f>GEOMEAN(AR167)</f>
        <v>18.2</v>
      </c>
      <c r="AT167" s="3">
        <f t="shared" ref="AT167:AU167" si="326">MIN(AS167)</f>
        <v>18.2</v>
      </c>
      <c r="AU167" s="3">
        <f t="shared" si="326"/>
        <v>18.2</v>
      </c>
      <c r="AV167" s="67" t="s">
        <v>120</v>
      </c>
      <c r="AW167" s="2"/>
      <c r="AX167" s="2"/>
      <c r="AY167" s="2"/>
      <c r="AZ167" s="2" t="str">
        <f>I167</f>
        <v>Microalgae</v>
      </c>
      <c r="BA167" s="68" t="str">
        <f t="shared" ref="BA167:BC167" si="327">F167</f>
        <v>Fistulifera saprophila</v>
      </c>
      <c r="BB167" s="2" t="str">
        <f t="shared" si="327"/>
        <v>Bacillariophyta</v>
      </c>
      <c r="BC167" s="2" t="str">
        <f t="shared" si="327"/>
        <v>Bacillariophyceae</v>
      </c>
      <c r="BD167" s="2" t="str">
        <f>J167</f>
        <v>Phototroph</v>
      </c>
      <c r="BE167" s="2">
        <f>AK167</f>
        <v>2</v>
      </c>
      <c r="BF167" s="2">
        <f>AU167</f>
        <v>18.2</v>
      </c>
      <c r="BG167" s="67" t="s">
        <v>120</v>
      </c>
      <c r="BH167" s="67" t="s">
        <v>120</v>
      </c>
      <c r="BI167" s="2"/>
      <c r="BJ167" s="2"/>
      <c r="BK167" s="2"/>
      <c r="BL167" s="117"/>
      <c r="BM167" s="118"/>
      <c r="BN167" s="117"/>
      <c r="BO167" s="117"/>
      <c r="BP167" s="117"/>
      <c r="BQ167" s="117"/>
      <c r="BR167" s="117"/>
      <c r="BS167" s="117"/>
      <c r="BT167" s="114"/>
      <c r="BU167" s="114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pans="1:85" ht="14.25" customHeight="1" thickTop="1" thickBot="1" x14ac:dyDescent="0.3">
      <c r="A168" s="7"/>
      <c r="B168" s="7"/>
      <c r="C168" s="7"/>
      <c r="D168" s="71"/>
      <c r="E168" s="7"/>
      <c r="F168" s="72"/>
      <c r="G168" s="7"/>
      <c r="H168" s="7"/>
      <c r="I168" s="7"/>
      <c r="J168" s="7"/>
      <c r="K168" s="7"/>
      <c r="L168" s="7"/>
      <c r="M168" s="73"/>
      <c r="N168" s="73"/>
      <c r="O168" s="7"/>
      <c r="P168" s="7"/>
      <c r="Q168" s="7"/>
      <c r="R168" s="7"/>
      <c r="S168" s="7"/>
      <c r="T168" s="74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5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3"/>
      <c r="AW168" s="76"/>
      <c r="AX168" s="76"/>
      <c r="AY168" s="76"/>
      <c r="AZ168" s="77"/>
      <c r="BA168" s="78"/>
      <c r="BB168" s="7"/>
      <c r="BC168" s="7"/>
      <c r="BD168" s="7"/>
      <c r="BE168" s="7"/>
      <c r="BF168" s="7"/>
      <c r="BG168" s="7"/>
      <c r="BH168" s="7"/>
      <c r="BI168" s="76"/>
      <c r="BJ168" s="76"/>
      <c r="BK168" s="2"/>
      <c r="BL168" s="112"/>
      <c r="BM168" s="116"/>
      <c r="BN168" s="112"/>
      <c r="BO168" s="112"/>
      <c r="BP168" s="112"/>
      <c r="BQ168" s="112"/>
      <c r="BR168" s="112"/>
      <c r="BS168" s="112"/>
      <c r="BT168" s="114"/>
      <c r="BU168" s="114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</row>
    <row r="169" spans="1:85" ht="14.25" customHeight="1" thickTop="1" thickBot="1" x14ac:dyDescent="0.3">
      <c r="A169" s="2" t="s">
        <v>126</v>
      </c>
      <c r="B169" s="2" t="s">
        <v>450</v>
      </c>
      <c r="C169" s="2"/>
      <c r="D169" s="2"/>
      <c r="E169" s="2" t="s">
        <v>451</v>
      </c>
      <c r="F169" s="63" t="s">
        <v>159</v>
      </c>
      <c r="G169" s="2" t="s">
        <v>108</v>
      </c>
      <c r="H169" s="2" t="s">
        <v>160</v>
      </c>
      <c r="I169" s="2" t="s">
        <v>110</v>
      </c>
      <c r="J169" s="2" t="s">
        <v>111</v>
      </c>
      <c r="K169" s="2" t="s">
        <v>112</v>
      </c>
      <c r="L169" s="2"/>
      <c r="M169" s="64" t="s">
        <v>129</v>
      </c>
      <c r="N169" s="64" t="s">
        <v>130</v>
      </c>
      <c r="O169" s="65" t="s">
        <v>131</v>
      </c>
      <c r="P169" s="2" t="s">
        <v>38</v>
      </c>
      <c r="Q169" s="2">
        <v>96</v>
      </c>
      <c r="R169" s="2" t="s">
        <v>116</v>
      </c>
      <c r="S169" s="2" t="s">
        <v>47</v>
      </c>
      <c r="T169" s="2"/>
      <c r="U169" s="2">
        <v>44</v>
      </c>
      <c r="V169" s="2" t="s">
        <v>17</v>
      </c>
      <c r="W169" s="2">
        <f>VLOOKUP(V169,Tables!$M$4:$N$7,2,FALSE)</f>
        <v>1</v>
      </c>
      <c r="X169" s="2">
        <f t="shared" ref="X169:X172" si="328">U169*W169</f>
        <v>44</v>
      </c>
      <c r="Y169" s="2"/>
      <c r="Z169" s="2" t="str">
        <f t="shared" ref="Z169:Z172" si="329">P169</f>
        <v>EC50</v>
      </c>
      <c r="AA169" s="2">
        <f>VLOOKUP(Z169,Tables!C$5:D$21,2,FALSE)</f>
        <v>5</v>
      </c>
      <c r="AB169" s="2">
        <f t="shared" ref="AB169:AB172" si="330">X169/AA169</f>
        <v>8.8000000000000007</v>
      </c>
      <c r="AC169" s="2" t="str">
        <f t="shared" ref="AC169:AC172" si="331">S169</f>
        <v>Chronic</v>
      </c>
      <c r="AD169" s="2">
        <f>VLOOKUP(AC169,Tables!C$24:D$25,2,FALSE)</f>
        <v>1</v>
      </c>
      <c r="AE169" s="2">
        <f t="shared" ref="AE169:AE172" si="332">AB169/AD169</f>
        <v>8.8000000000000007</v>
      </c>
      <c r="AF169" s="7"/>
      <c r="AG169" s="8" t="str">
        <f t="shared" ref="AG169:AG172" si="333">F169</f>
        <v>Fragilaria capucina var vaucheriae</v>
      </c>
      <c r="AH169" s="2" t="str">
        <f t="shared" ref="AH169:AH172" si="334">P169</f>
        <v>EC50</v>
      </c>
      <c r="AI169" s="2" t="str">
        <f t="shared" ref="AI169:AI172" si="335">S169</f>
        <v>Chronic</v>
      </c>
      <c r="AJ169" s="2"/>
      <c r="AK169" s="2">
        <f>VLOOKUP(SUM(AA169,AD169),Tables!J$5:K$10,2,FALSE)</f>
        <v>2</v>
      </c>
      <c r="AL169" s="66" t="str">
        <f t="shared" ref="AL169:AL172" si="336">IF(AK169=MIN($AK$169:$AK$172),"YES!!!","Reject")</f>
        <v>Reject</v>
      </c>
      <c r="AM169" s="2"/>
      <c r="AN169" s="2"/>
      <c r="AO169" s="2"/>
      <c r="AP169" s="2"/>
      <c r="AQ169" s="2"/>
      <c r="AR169" s="2"/>
      <c r="AS169" s="2"/>
      <c r="AT169" s="2"/>
      <c r="AU169" s="2"/>
      <c r="AV169" s="67" t="s">
        <v>120</v>
      </c>
      <c r="AW169" s="2"/>
      <c r="AX169" s="2"/>
      <c r="AY169" s="2"/>
      <c r="AZ169" s="2"/>
      <c r="BA169" s="68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112"/>
      <c r="BM169" s="116"/>
      <c r="BN169" s="112"/>
      <c r="BO169" s="112"/>
      <c r="BP169" s="112"/>
      <c r="BQ169" s="112"/>
      <c r="BR169" s="112"/>
      <c r="BS169" s="112"/>
      <c r="BT169" s="114"/>
      <c r="BU169" s="114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</row>
    <row r="170" spans="1:85" ht="14.25" customHeight="1" thickTop="1" thickBot="1" x14ac:dyDescent="0.3">
      <c r="A170" s="2" t="s">
        <v>126</v>
      </c>
      <c r="B170" s="2" t="s">
        <v>452</v>
      </c>
      <c r="C170" s="2"/>
      <c r="D170" s="70"/>
      <c r="E170" s="2" t="s">
        <v>451</v>
      </c>
      <c r="F170" s="63" t="s">
        <v>159</v>
      </c>
      <c r="G170" s="2" t="s">
        <v>108</v>
      </c>
      <c r="H170" s="2" t="s">
        <v>160</v>
      </c>
      <c r="I170" s="2" t="s">
        <v>110</v>
      </c>
      <c r="J170" s="2" t="s">
        <v>111</v>
      </c>
      <c r="K170" s="2" t="s">
        <v>112</v>
      </c>
      <c r="L170" s="2"/>
      <c r="M170" s="64" t="s">
        <v>129</v>
      </c>
      <c r="N170" s="64" t="s">
        <v>130</v>
      </c>
      <c r="O170" s="65" t="s">
        <v>131</v>
      </c>
      <c r="P170" s="2" t="s">
        <v>14</v>
      </c>
      <c r="Q170" s="2">
        <v>96</v>
      </c>
      <c r="R170" s="2" t="s">
        <v>116</v>
      </c>
      <c r="S170" s="2" t="s">
        <v>47</v>
      </c>
      <c r="T170" s="2"/>
      <c r="U170" s="2">
        <v>21</v>
      </c>
      <c r="V170" s="2" t="s">
        <v>17</v>
      </c>
      <c r="W170" s="2">
        <f>VLOOKUP(V170,Tables!$M$4:$N$7,2,FALSE)</f>
        <v>1</v>
      </c>
      <c r="X170" s="2">
        <f t="shared" si="328"/>
        <v>21</v>
      </c>
      <c r="Y170" s="2"/>
      <c r="Z170" s="2" t="str">
        <f t="shared" si="329"/>
        <v>EC10</v>
      </c>
      <c r="AA170" s="2">
        <f>VLOOKUP(Z170,Tables!C$5:D$21,2,FALSE)</f>
        <v>1</v>
      </c>
      <c r="AB170" s="2">
        <f t="shared" si="330"/>
        <v>21</v>
      </c>
      <c r="AC170" s="2" t="str">
        <f t="shared" si="331"/>
        <v>Chronic</v>
      </c>
      <c r="AD170" s="2">
        <f>VLOOKUP(AC170,Tables!C$24:D$25,2,FALSE)</f>
        <v>1</v>
      </c>
      <c r="AE170" s="2">
        <f t="shared" si="332"/>
        <v>21</v>
      </c>
      <c r="AF170" s="7"/>
      <c r="AG170" s="8" t="str">
        <f t="shared" si="333"/>
        <v>Fragilaria capucina var vaucheriae</v>
      </c>
      <c r="AH170" s="2" t="str">
        <f t="shared" si="334"/>
        <v>EC10</v>
      </c>
      <c r="AI170" s="2" t="str">
        <f t="shared" si="335"/>
        <v>Chronic</v>
      </c>
      <c r="AJ170" s="2"/>
      <c r="AK170" s="2">
        <f>VLOOKUP(SUM(AA170,AD170),Tables!J$5:K$10,2,FALSE)</f>
        <v>1</v>
      </c>
      <c r="AL170" s="66" t="str">
        <f t="shared" si="336"/>
        <v>YES!!!</v>
      </c>
      <c r="AM170" s="3" t="str">
        <f>O170</f>
        <v>Chlorophyll-a fluorescence</v>
      </c>
      <c r="AN170" s="2" t="s">
        <v>118</v>
      </c>
      <c r="AO170" s="2" t="str">
        <f>CONCATENATE(Q170," ",R170)</f>
        <v>96 Hour</v>
      </c>
      <c r="AP170" s="2" t="s">
        <v>119</v>
      </c>
      <c r="AQ170" s="2"/>
      <c r="AR170" s="2">
        <f>AE170</f>
        <v>21</v>
      </c>
      <c r="AS170" s="70">
        <f>GEOMEAN(AR170:AR172)</f>
        <v>1.2037441588643327</v>
      </c>
      <c r="AT170" s="81">
        <f t="shared" ref="AT170:AU170" si="337">MIN(AS170)</f>
        <v>1.2037441588643327</v>
      </c>
      <c r="AU170" s="81">
        <f t="shared" si="337"/>
        <v>1.2037441588643327</v>
      </c>
      <c r="AV170" s="67" t="s">
        <v>120</v>
      </c>
      <c r="AW170" s="2"/>
      <c r="AX170" s="2"/>
      <c r="AY170" s="2"/>
      <c r="AZ170" s="2" t="str">
        <f>I170</f>
        <v>Microalgae</v>
      </c>
      <c r="BA170" s="68" t="str">
        <f t="shared" ref="BA170:BC170" si="338">F170</f>
        <v>Fragilaria capucina var vaucheriae</v>
      </c>
      <c r="BB170" s="2" t="str">
        <f t="shared" si="338"/>
        <v>Bacillariophyta</v>
      </c>
      <c r="BC170" s="2" t="str">
        <f t="shared" si="338"/>
        <v>Fragilariophyceae</v>
      </c>
      <c r="BD170" s="2" t="str">
        <f>J170</f>
        <v>Phototroph</v>
      </c>
      <c r="BE170" s="2">
        <f>AK170</f>
        <v>1</v>
      </c>
      <c r="BF170" s="70">
        <f>AU170</f>
        <v>1.2037441588643327</v>
      </c>
      <c r="BG170" s="67" t="s">
        <v>120</v>
      </c>
      <c r="BH170" s="67" t="s">
        <v>120</v>
      </c>
      <c r="BI170" s="70"/>
      <c r="BJ170" s="70"/>
      <c r="BK170" s="2"/>
      <c r="BL170" s="112"/>
      <c r="BM170" s="116"/>
      <c r="BN170" s="112"/>
      <c r="BO170" s="112"/>
      <c r="BP170" s="112"/>
      <c r="BQ170" s="112"/>
      <c r="BR170" s="112"/>
      <c r="BS170" s="112"/>
      <c r="BT170" s="114"/>
      <c r="BU170" s="114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</row>
    <row r="171" spans="1:85" ht="14.25" customHeight="1" thickTop="1" thickBot="1" x14ac:dyDescent="0.3">
      <c r="A171" s="2">
        <v>845</v>
      </c>
      <c r="B171" s="2" t="s">
        <v>453</v>
      </c>
      <c r="C171" s="2"/>
      <c r="D171" s="2"/>
      <c r="E171" s="2" t="s">
        <v>451</v>
      </c>
      <c r="F171" s="63" t="s">
        <v>159</v>
      </c>
      <c r="G171" s="2" t="s">
        <v>108</v>
      </c>
      <c r="H171" s="2" t="s">
        <v>160</v>
      </c>
      <c r="I171" s="2" t="s">
        <v>110</v>
      </c>
      <c r="J171" s="2" t="s">
        <v>111</v>
      </c>
      <c r="K171" s="2" t="s">
        <v>139</v>
      </c>
      <c r="L171" s="2"/>
      <c r="M171" s="64" t="s">
        <v>140</v>
      </c>
      <c r="N171" s="64" t="s">
        <v>130</v>
      </c>
      <c r="O171" s="65" t="s">
        <v>141</v>
      </c>
      <c r="P171" s="2" t="s">
        <v>38</v>
      </c>
      <c r="Q171" s="2">
        <v>96</v>
      </c>
      <c r="R171" s="2" t="s">
        <v>116</v>
      </c>
      <c r="S171" s="2" t="s">
        <v>47</v>
      </c>
      <c r="T171" s="2"/>
      <c r="U171" s="2">
        <v>4.03</v>
      </c>
      <c r="V171" s="2" t="s">
        <v>17</v>
      </c>
      <c r="W171" s="2">
        <f>VLOOKUP(V171,Tables!$M$4:$N$7,2,FALSE)</f>
        <v>1</v>
      </c>
      <c r="X171" s="2">
        <f t="shared" si="328"/>
        <v>4.03</v>
      </c>
      <c r="Y171" s="2"/>
      <c r="Z171" s="2" t="str">
        <f t="shared" si="329"/>
        <v>EC50</v>
      </c>
      <c r="AA171" s="2">
        <f>VLOOKUP(Z171,Tables!C$5:D$21,2,FALSE)</f>
        <v>5</v>
      </c>
      <c r="AB171" s="2">
        <f t="shared" si="330"/>
        <v>0.80600000000000005</v>
      </c>
      <c r="AC171" s="2" t="str">
        <f t="shared" si="331"/>
        <v>Chronic</v>
      </c>
      <c r="AD171" s="2">
        <f>VLOOKUP(AC171,Tables!C$24:D$25,2,FALSE)</f>
        <v>1</v>
      </c>
      <c r="AE171" s="2">
        <f t="shared" si="332"/>
        <v>0.80600000000000005</v>
      </c>
      <c r="AF171" s="7"/>
      <c r="AG171" s="8" t="str">
        <f t="shared" si="333"/>
        <v>Fragilaria capucina var vaucheriae</v>
      </c>
      <c r="AH171" s="2" t="str">
        <f t="shared" si="334"/>
        <v>EC50</v>
      </c>
      <c r="AI171" s="2" t="str">
        <f t="shared" si="335"/>
        <v>Chronic</v>
      </c>
      <c r="AJ171" s="2"/>
      <c r="AK171" s="2">
        <f>VLOOKUP(SUM(AA171,AD171),Tables!J$5:K$10,2,FALSE)</f>
        <v>2</v>
      </c>
      <c r="AL171" s="66" t="str">
        <f t="shared" si="336"/>
        <v>Reject</v>
      </c>
      <c r="AM171" s="2"/>
      <c r="AN171" s="2"/>
      <c r="AO171" s="2"/>
      <c r="AP171" s="2"/>
      <c r="AQ171" s="2"/>
      <c r="AR171" s="2"/>
      <c r="AS171" s="2"/>
      <c r="AT171" s="2"/>
      <c r="AU171" s="2"/>
      <c r="AV171" s="67" t="s">
        <v>120</v>
      </c>
      <c r="AW171" s="2"/>
      <c r="AX171" s="2"/>
      <c r="AY171" s="2"/>
      <c r="AZ171" s="2"/>
      <c r="BA171" s="68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117"/>
      <c r="BM171" s="118"/>
      <c r="BN171" s="117"/>
      <c r="BO171" s="117"/>
      <c r="BP171" s="117"/>
      <c r="BQ171" s="117"/>
      <c r="BR171" s="117"/>
      <c r="BS171" s="117"/>
      <c r="BT171" s="114"/>
      <c r="BU171" s="114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</row>
    <row r="172" spans="1:85" ht="14.25" customHeight="1" thickTop="1" thickBot="1" x14ac:dyDescent="0.3">
      <c r="A172" s="2">
        <v>845</v>
      </c>
      <c r="B172" s="2" t="s">
        <v>454</v>
      </c>
      <c r="C172" s="2"/>
      <c r="D172" s="2"/>
      <c r="E172" s="2" t="s">
        <v>451</v>
      </c>
      <c r="F172" s="63" t="s">
        <v>159</v>
      </c>
      <c r="G172" s="2" t="s">
        <v>108</v>
      </c>
      <c r="H172" s="2" t="s">
        <v>160</v>
      </c>
      <c r="I172" s="2" t="s">
        <v>110</v>
      </c>
      <c r="J172" s="2" t="s">
        <v>111</v>
      </c>
      <c r="K172" s="2" t="s">
        <v>139</v>
      </c>
      <c r="L172" s="2"/>
      <c r="M172" s="64" t="s">
        <v>140</v>
      </c>
      <c r="N172" s="64" t="s">
        <v>130</v>
      </c>
      <c r="O172" s="65" t="s">
        <v>141</v>
      </c>
      <c r="P172" s="2" t="s">
        <v>18</v>
      </c>
      <c r="Q172" s="2">
        <v>96</v>
      </c>
      <c r="R172" s="2" t="s">
        <v>116</v>
      </c>
      <c r="S172" s="2" t="s">
        <v>47</v>
      </c>
      <c r="T172" s="2"/>
      <c r="U172" s="2">
        <v>6.9000000000000006E-2</v>
      </c>
      <c r="V172" s="2" t="s">
        <v>17</v>
      </c>
      <c r="W172" s="2">
        <f>VLOOKUP(V172,Tables!$M$4:$N$7,2,FALSE)</f>
        <v>1</v>
      </c>
      <c r="X172" s="2">
        <f t="shared" si="328"/>
        <v>6.9000000000000006E-2</v>
      </c>
      <c r="Y172" s="2"/>
      <c r="Z172" s="2" t="str">
        <f t="shared" si="329"/>
        <v>EC05</v>
      </c>
      <c r="AA172" s="2">
        <f>VLOOKUP(Z172,Tables!C$5:D$21,2,FALSE)</f>
        <v>1</v>
      </c>
      <c r="AB172" s="2">
        <f t="shared" si="330"/>
        <v>6.9000000000000006E-2</v>
      </c>
      <c r="AC172" s="2" t="str">
        <f t="shared" si="331"/>
        <v>Chronic</v>
      </c>
      <c r="AD172" s="2">
        <f>VLOOKUP(AC172,Tables!C$24:D$25,2,FALSE)</f>
        <v>1</v>
      </c>
      <c r="AE172" s="2">
        <f t="shared" si="332"/>
        <v>6.9000000000000006E-2</v>
      </c>
      <c r="AF172" s="7"/>
      <c r="AG172" s="8" t="str">
        <f t="shared" si="333"/>
        <v>Fragilaria capucina var vaucheriae</v>
      </c>
      <c r="AH172" s="2" t="str">
        <f t="shared" si="334"/>
        <v>EC05</v>
      </c>
      <c r="AI172" s="2" t="str">
        <f t="shared" si="335"/>
        <v>Chronic</v>
      </c>
      <c r="AJ172" s="2"/>
      <c r="AK172" s="2">
        <f>VLOOKUP(SUM(AA172,AD172),Tables!J$5:K$10,2,FALSE)</f>
        <v>1</v>
      </c>
      <c r="AL172" s="66" t="str">
        <f t="shared" si="336"/>
        <v>YES!!!</v>
      </c>
      <c r="AM172" s="3" t="str">
        <f>O172</f>
        <v>Cell density</v>
      </c>
      <c r="AN172" s="2" t="s">
        <v>118</v>
      </c>
      <c r="AO172" s="2" t="str">
        <f>CONCATENATE(Q172," ",R172)</f>
        <v>96 Hour</v>
      </c>
      <c r="AP172" s="2" t="s">
        <v>119</v>
      </c>
      <c r="AQ172" s="2"/>
      <c r="AR172" s="2">
        <f>AE172</f>
        <v>6.9000000000000006E-2</v>
      </c>
      <c r="AS172" s="2"/>
      <c r="AT172" s="3"/>
      <c r="AU172" s="2"/>
      <c r="AV172" s="67" t="s">
        <v>120</v>
      </c>
      <c r="AW172" s="2"/>
      <c r="AX172" s="2"/>
      <c r="AY172" s="2"/>
      <c r="AZ172" s="2"/>
      <c r="BA172" s="68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112"/>
      <c r="BM172" s="116"/>
      <c r="BN172" s="112"/>
      <c r="BO172" s="112"/>
      <c r="BP172" s="112"/>
      <c r="BQ172" s="112"/>
      <c r="BR172" s="112"/>
      <c r="BS172" s="112"/>
      <c r="BT172" s="114"/>
      <c r="BU172" s="114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</row>
    <row r="173" spans="1:85" ht="14.25" customHeight="1" thickTop="1" thickBot="1" x14ac:dyDescent="0.3">
      <c r="A173" s="7"/>
      <c r="B173" s="7"/>
      <c r="C173" s="7"/>
      <c r="D173" s="71"/>
      <c r="E173" s="7"/>
      <c r="F173" s="72"/>
      <c r="G173" s="7"/>
      <c r="H173" s="7"/>
      <c r="I173" s="7"/>
      <c r="J173" s="7"/>
      <c r="K173" s="7"/>
      <c r="L173" s="7"/>
      <c r="M173" s="73"/>
      <c r="N173" s="73"/>
      <c r="O173" s="7"/>
      <c r="P173" s="7"/>
      <c r="Q173" s="7"/>
      <c r="R173" s="7"/>
      <c r="S173" s="7"/>
      <c r="T173" s="74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5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3"/>
      <c r="AW173" s="76"/>
      <c r="AX173" s="76"/>
      <c r="AY173" s="76"/>
      <c r="AZ173" s="77"/>
      <c r="BA173" s="78"/>
      <c r="BB173" s="7"/>
      <c r="BC173" s="7"/>
      <c r="BD173" s="7"/>
      <c r="BE173" s="7"/>
      <c r="BF173" s="7"/>
      <c r="BG173" s="7"/>
      <c r="BH173" s="7"/>
      <c r="BI173" s="76"/>
      <c r="BJ173" s="76"/>
      <c r="BK173" s="2"/>
      <c r="BL173" s="112"/>
      <c r="BM173" s="116"/>
      <c r="BN173" s="112"/>
      <c r="BO173" s="112"/>
      <c r="BP173" s="112"/>
      <c r="BQ173" s="112"/>
      <c r="BR173" s="112"/>
      <c r="BS173" s="112"/>
      <c r="BT173" s="114"/>
      <c r="BU173" s="114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</row>
    <row r="174" spans="1:85" ht="14.25" customHeight="1" thickTop="1" thickBot="1" x14ac:dyDescent="0.3">
      <c r="A174" s="2" t="s">
        <v>448</v>
      </c>
      <c r="B174" s="2" t="s">
        <v>455</v>
      </c>
      <c r="C174" s="2"/>
      <c r="D174" s="2"/>
      <c r="E174" s="2" t="s">
        <v>121</v>
      </c>
      <c r="F174" s="63" t="s">
        <v>228</v>
      </c>
      <c r="G174" s="2" t="s">
        <v>108</v>
      </c>
      <c r="H174" s="2" t="s">
        <v>160</v>
      </c>
      <c r="I174" s="2" t="s">
        <v>110</v>
      </c>
      <c r="J174" s="2" t="s">
        <v>111</v>
      </c>
      <c r="K174" s="2" t="s">
        <v>269</v>
      </c>
      <c r="L174" s="2"/>
      <c r="M174" s="64" t="s">
        <v>129</v>
      </c>
      <c r="N174" s="64" t="s">
        <v>130</v>
      </c>
      <c r="O174" s="65" t="s">
        <v>131</v>
      </c>
      <c r="P174" s="2" t="s">
        <v>38</v>
      </c>
      <c r="Q174" s="2">
        <v>96</v>
      </c>
      <c r="R174" s="2" t="s">
        <v>116</v>
      </c>
      <c r="S174" s="2" t="s">
        <v>47</v>
      </c>
      <c r="T174" s="2"/>
      <c r="U174" s="2">
        <v>210</v>
      </c>
      <c r="V174" s="2" t="s">
        <v>17</v>
      </c>
      <c r="W174" s="2">
        <f>VLOOKUP(V174,Tables!$M$4:$N$7,2,FALSE)</f>
        <v>1</v>
      </c>
      <c r="X174" s="2">
        <f>U174*W174</f>
        <v>210</v>
      </c>
      <c r="Y174" s="2"/>
      <c r="Z174" s="2" t="str">
        <f>P174</f>
        <v>EC50</v>
      </c>
      <c r="AA174" s="2">
        <f>VLOOKUP(Z174,Tables!C$5:D$21,2,FALSE)</f>
        <v>5</v>
      </c>
      <c r="AB174" s="2">
        <f>X174/AA174</f>
        <v>42</v>
      </c>
      <c r="AC174" s="2" t="str">
        <f>S174</f>
        <v>Chronic</v>
      </c>
      <c r="AD174" s="2">
        <f>VLOOKUP(AC174,Tables!C$24:D$25,2,FALSE)</f>
        <v>1</v>
      </c>
      <c r="AE174" s="2">
        <f>AB174/AD174</f>
        <v>42</v>
      </c>
      <c r="AF174" s="7"/>
      <c r="AG174" s="8" t="str">
        <f>F174</f>
        <v>Fragilaria crotonensis</v>
      </c>
      <c r="AH174" s="2" t="str">
        <f>P174</f>
        <v>EC50</v>
      </c>
      <c r="AI174" s="2" t="str">
        <f>S174</f>
        <v>Chronic</v>
      </c>
      <c r="AJ174" s="2"/>
      <c r="AK174" s="2">
        <f>VLOOKUP(SUM(AA174,AD174),Tables!J$5:K$10,2,FALSE)</f>
        <v>2</v>
      </c>
      <c r="AL174" s="66" t="str">
        <f>IF(AK174=MIN($AK$174),"YES!!!","Reject")</f>
        <v>YES!!!</v>
      </c>
      <c r="AM174" s="3" t="str">
        <f>O174</f>
        <v>Chlorophyll-a fluorescence</v>
      </c>
      <c r="AN174" s="2" t="s">
        <v>118</v>
      </c>
      <c r="AO174" s="2" t="str">
        <f>CONCATENATE(Q174," ",R174)</f>
        <v>96 Hour</v>
      </c>
      <c r="AP174" s="2" t="s">
        <v>119</v>
      </c>
      <c r="AQ174" s="2"/>
      <c r="AR174" s="2">
        <f>AE174</f>
        <v>42</v>
      </c>
      <c r="AS174" s="2">
        <f>GEOMEAN(AR174)</f>
        <v>42</v>
      </c>
      <c r="AT174" s="3">
        <f t="shared" ref="AT174:AU174" si="339">MIN(AS174)</f>
        <v>42</v>
      </c>
      <c r="AU174" s="3">
        <f t="shared" si="339"/>
        <v>42</v>
      </c>
      <c r="AV174" s="67" t="s">
        <v>120</v>
      </c>
      <c r="AW174" s="2"/>
      <c r="AX174" s="2"/>
      <c r="AY174" s="2"/>
      <c r="AZ174" s="2" t="str">
        <f>I174</f>
        <v>Microalgae</v>
      </c>
      <c r="BA174" s="68" t="str">
        <f t="shared" ref="BA174:BC174" si="340">F174</f>
        <v>Fragilaria crotonensis</v>
      </c>
      <c r="BB174" s="2" t="str">
        <f t="shared" si="340"/>
        <v>Bacillariophyta</v>
      </c>
      <c r="BC174" s="2" t="str">
        <f t="shared" si="340"/>
        <v>Fragilariophyceae</v>
      </c>
      <c r="BD174" s="2" t="str">
        <f>J174</f>
        <v>Phototroph</v>
      </c>
      <c r="BE174" s="2">
        <f>AK174</f>
        <v>2</v>
      </c>
      <c r="BF174" s="2">
        <f>AU174</f>
        <v>42</v>
      </c>
      <c r="BG174" s="67" t="s">
        <v>120</v>
      </c>
      <c r="BH174" s="67" t="s">
        <v>120</v>
      </c>
      <c r="BI174" s="2"/>
      <c r="BJ174" s="2"/>
      <c r="BK174" s="2"/>
      <c r="BL174" s="117"/>
      <c r="BM174" s="118"/>
      <c r="BN174" s="117"/>
      <c r="BO174" s="117"/>
      <c r="BP174" s="117"/>
      <c r="BQ174" s="117"/>
      <c r="BR174" s="117"/>
      <c r="BS174" s="117"/>
      <c r="BT174" s="114"/>
      <c r="BU174" s="114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</row>
    <row r="175" spans="1:85" ht="14.25" customHeight="1" thickTop="1" thickBot="1" x14ac:dyDescent="0.3">
      <c r="A175" s="7"/>
      <c r="B175" s="7"/>
      <c r="C175" s="7"/>
      <c r="D175" s="71"/>
      <c r="E175" s="7"/>
      <c r="F175" s="72"/>
      <c r="G175" s="7"/>
      <c r="H175" s="7"/>
      <c r="I175" s="7"/>
      <c r="J175" s="7"/>
      <c r="K175" s="7"/>
      <c r="L175" s="7"/>
      <c r="M175" s="73"/>
      <c r="N175" s="73"/>
      <c r="O175" s="7"/>
      <c r="P175" s="7"/>
      <c r="Q175" s="7"/>
      <c r="R175" s="7"/>
      <c r="S175" s="7"/>
      <c r="T175" s="74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5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3"/>
      <c r="AW175" s="76"/>
      <c r="AX175" s="76"/>
      <c r="AY175" s="76"/>
      <c r="AZ175" s="77"/>
      <c r="BA175" s="78"/>
      <c r="BB175" s="7"/>
      <c r="BC175" s="7"/>
      <c r="BD175" s="7"/>
      <c r="BE175" s="7"/>
      <c r="BF175" s="7"/>
      <c r="BG175" s="7"/>
      <c r="BH175" s="7"/>
      <c r="BI175" s="2"/>
      <c r="BJ175" s="2"/>
      <c r="BK175" s="2"/>
      <c r="BL175" s="112"/>
      <c r="BM175" s="116"/>
      <c r="BN175" s="112"/>
      <c r="BO175" s="112"/>
      <c r="BP175" s="112"/>
      <c r="BQ175" s="112"/>
      <c r="BR175" s="112"/>
      <c r="BS175" s="112"/>
      <c r="BT175" s="114"/>
      <c r="BU175" s="114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</row>
    <row r="176" spans="1:85" ht="14.25" customHeight="1" thickTop="1" thickBot="1" x14ac:dyDescent="0.3">
      <c r="A176" s="2" t="s">
        <v>126</v>
      </c>
      <c r="B176" s="2" t="s">
        <v>456</v>
      </c>
      <c r="C176" s="2"/>
      <c r="D176" s="2"/>
      <c r="E176" s="2" t="s">
        <v>121</v>
      </c>
      <c r="F176" s="63" t="s">
        <v>161</v>
      </c>
      <c r="G176" s="2" t="s">
        <v>108</v>
      </c>
      <c r="H176" s="2" t="s">
        <v>160</v>
      </c>
      <c r="I176" s="2" t="s">
        <v>110</v>
      </c>
      <c r="J176" s="2" t="s">
        <v>111</v>
      </c>
      <c r="K176" s="2" t="s">
        <v>112</v>
      </c>
      <c r="L176" s="2"/>
      <c r="M176" s="64" t="s">
        <v>129</v>
      </c>
      <c r="N176" s="64" t="s">
        <v>130</v>
      </c>
      <c r="O176" s="65" t="s">
        <v>131</v>
      </c>
      <c r="P176" s="2" t="s">
        <v>38</v>
      </c>
      <c r="Q176" s="2">
        <v>96</v>
      </c>
      <c r="R176" s="2" t="s">
        <v>116</v>
      </c>
      <c r="S176" s="2" t="s">
        <v>47</v>
      </c>
      <c r="T176" s="2"/>
      <c r="U176" s="2">
        <v>8.89</v>
      </c>
      <c r="V176" s="2" t="s">
        <v>17</v>
      </c>
      <c r="W176" s="2">
        <f>VLOOKUP(V176,Tables!$M$4:$N$7,2,FALSE)</f>
        <v>1</v>
      </c>
      <c r="X176" s="2">
        <f t="shared" ref="X176:X179" si="341">U176*W176</f>
        <v>8.89</v>
      </c>
      <c r="Y176" s="2"/>
      <c r="Z176" s="2" t="str">
        <f t="shared" ref="Z176:Z179" si="342">P176</f>
        <v>EC50</v>
      </c>
      <c r="AA176" s="2">
        <f>VLOOKUP(Z176,Tables!C$5:D$21,2,FALSE)</f>
        <v>5</v>
      </c>
      <c r="AB176" s="2">
        <f t="shared" ref="AB176:AB179" si="343">X176/AA176</f>
        <v>1.778</v>
      </c>
      <c r="AC176" s="2" t="str">
        <f t="shared" ref="AC176:AC179" si="344">S176</f>
        <v>Chronic</v>
      </c>
      <c r="AD176" s="2">
        <f>VLOOKUP(AC176,Tables!C$24:D$25,2,FALSE)</f>
        <v>1</v>
      </c>
      <c r="AE176" s="2">
        <f t="shared" ref="AE176:AE179" si="345">AB176/AD176</f>
        <v>1.778</v>
      </c>
      <c r="AF176" s="7"/>
      <c r="AG176" s="8" t="str">
        <f t="shared" ref="AG176:AG179" si="346">F176</f>
        <v>Fragilaria rumpens</v>
      </c>
      <c r="AH176" s="2" t="str">
        <f t="shared" ref="AH176:AH179" si="347">P176</f>
        <v>EC50</v>
      </c>
      <c r="AI176" s="2" t="str">
        <f t="shared" ref="AI176:AI179" si="348">S176</f>
        <v>Chronic</v>
      </c>
      <c r="AJ176" s="2"/>
      <c r="AK176" s="2">
        <f>VLOOKUP(SUM(AA176,AD176),Tables!J$5:K$10,2,FALSE)</f>
        <v>2</v>
      </c>
      <c r="AL176" s="66" t="str">
        <f t="shared" ref="AL176:AL179" si="349">IF(AK176=MIN($AK$176:$AK$179),"YES!!!","Reject")</f>
        <v>Reject</v>
      </c>
      <c r="AM176" s="2"/>
      <c r="AN176" s="2"/>
      <c r="AO176" s="2"/>
      <c r="AP176" s="2"/>
      <c r="AQ176" s="2"/>
      <c r="AR176" s="2"/>
      <c r="AS176" s="2"/>
      <c r="AT176" s="2"/>
      <c r="AU176" s="2"/>
      <c r="AV176" s="67" t="s">
        <v>120</v>
      </c>
      <c r="AW176" s="2"/>
      <c r="AX176" s="2"/>
      <c r="AY176" s="2"/>
      <c r="AZ176" s="2"/>
      <c r="BA176" s="68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112"/>
      <c r="BM176" s="116"/>
      <c r="BN176" s="112"/>
      <c r="BO176" s="112"/>
      <c r="BP176" s="112"/>
      <c r="BQ176" s="112"/>
      <c r="BR176" s="112"/>
      <c r="BS176" s="112"/>
      <c r="BT176" s="114"/>
      <c r="BU176" s="114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</row>
    <row r="177" spans="1:85" ht="14.25" customHeight="1" thickTop="1" thickBot="1" x14ac:dyDescent="0.3">
      <c r="A177" s="2" t="s">
        <v>126</v>
      </c>
      <c r="B177" s="2" t="s">
        <v>457</v>
      </c>
      <c r="C177" s="2"/>
      <c r="D177" s="70"/>
      <c r="E177" s="2" t="s">
        <v>121</v>
      </c>
      <c r="F177" s="63" t="s">
        <v>161</v>
      </c>
      <c r="G177" s="2" t="s">
        <v>108</v>
      </c>
      <c r="H177" s="2" t="s">
        <v>160</v>
      </c>
      <c r="I177" s="2" t="s">
        <v>110</v>
      </c>
      <c r="J177" s="2" t="s">
        <v>111</v>
      </c>
      <c r="K177" s="2" t="s">
        <v>112</v>
      </c>
      <c r="L177" s="2"/>
      <c r="M177" s="64" t="s">
        <v>129</v>
      </c>
      <c r="N177" s="64" t="s">
        <v>130</v>
      </c>
      <c r="O177" s="65" t="s">
        <v>131</v>
      </c>
      <c r="P177" s="2" t="s">
        <v>14</v>
      </c>
      <c r="Q177" s="2">
        <v>96</v>
      </c>
      <c r="R177" s="2" t="s">
        <v>116</v>
      </c>
      <c r="S177" s="2" t="s">
        <v>47</v>
      </c>
      <c r="T177" s="2"/>
      <c r="U177" s="2">
        <v>0.76</v>
      </c>
      <c r="V177" s="2" t="s">
        <v>17</v>
      </c>
      <c r="W177" s="2">
        <f>VLOOKUP(V177,Tables!$M$4:$N$7,2,FALSE)</f>
        <v>1</v>
      </c>
      <c r="X177" s="2">
        <f t="shared" si="341"/>
        <v>0.76</v>
      </c>
      <c r="Y177" s="2"/>
      <c r="Z177" s="2" t="str">
        <f t="shared" si="342"/>
        <v>EC10</v>
      </c>
      <c r="AA177" s="2">
        <f>VLOOKUP(Z177,Tables!C$5:D$21,2,FALSE)</f>
        <v>1</v>
      </c>
      <c r="AB177" s="2">
        <f t="shared" si="343"/>
        <v>0.76</v>
      </c>
      <c r="AC177" s="2" t="str">
        <f t="shared" si="344"/>
        <v>Chronic</v>
      </c>
      <c r="AD177" s="2">
        <f>VLOOKUP(AC177,Tables!C$24:D$25,2,FALSE)</f>
        <v>1</v>
      </c>
      <c r="AE177" s="2">
        <f t="shared" si="345"/>
        <v>0.76</v>
      </c>
      <c r="AF177" s="7"/>
      <c r="AG177" s="8" t="str">
        <f t="shared" si="346"/>
        <v>Fragilaria rumpens</v>
      </c>
      <c r="AH177" s="2" t="str">
        <f t="shared" si="347"/>
        <v>EC10</v>
      </c>
      <c r="AI177" s="2" t="str">
        <f t="shared" si="348"/>
        <v>Chronic</v>
      </c>
      <c r="AJ177" s="2"/>
      <c r="AK177" s="2">
        <f>VLOOKUP(SUM(AA177,AD177),Tables!J$5:K$10,2,FALSE)</f>
        <v>1</v>
      </c>
      <c r="AL177" s="66" t="str">
        <f t="shared" si="349"/>
        <v>YES!!!</v>
      </c>
      <c r="AM177" s="3" t="str">
        <f>O177</f>
        <v>Chlorophyll-a fluorescence</v>
      </c>
      <c r="AN177" s="2" t="s">
        <v>118</v>
      </c>
      <c r="AO177" s="2" t="str">
        <f>CONCATENATE(Q177," ",R177)</f>
        <v>96 Hour</v>
      </c>
      <c r="AP177" s="2" t="s">
        <v>119</v>
      </c>
      <c r="AQ177" s="2"/>
      <c r="AR177" s="2">
        <f>AE177</f>
        <v>0.76</v>
      </c>
      <c r="AS177" s="70">
        <f>GEOMEAN(AR177:AR179)</f>
        <v>3.6986484017813859</v>
      </c>
      <c r="AT177" s="81">
        <f t="shared" ref="AT177:AU177" si="350">MIN(AS177)</f>
        <v>3.6986484017813859</v>
      </c>
      <c r="AU177" s="81">
        <f t="shared" si="350"/>
        <v>3.6986484017813859</v>
      </c>
      <c r="AV177" s="67" t="s">
        <v>120</v>
      </c>
      <c r="AW177" s="2"/>
      <c r="AX177" s="2"/>
      <c r="AY177" s="2"/>
      <c r="AZ177" s="2" t="str">
        <f>I177</f>
        <v>Microalgae</v>
      </c>
      <c r="BA177" s="68" t="str">
        <f t="shared" ref="BA177:BC177" si="351">F177</f>
        <v>Fragilaria rumpens</v>
      </c>
      <c r="BB177" s="2" t="str">
        <f t="shared" si="351"/>
        <v>Bacillariophyta</v>
      </c>
      <c r="BC177" s="2" t="str">
        <f t="shared" si="351"/>
        <v>Fragilariophyceae</v>
      </c>
      <c r="BD177" s="2" t="str">
        <f>J177</f>
        <v>Phototroph</v>
      </c>
      <c r="BE177" s="2">
        <f>AK177</f>
        <v>1</v>
      </c>
      <c r="BF177" s="70">
        <f>AU177</f>
        <v>3.6986484017813859</v>
      </c>
      <c r="BG177" s="67" t="s">
        <v>120</v>
      </c>
      <c r="BH177" s="67" t="s">
        <v>120</v>
      </c>
      <c r="BI177" s="2"/>
      <c r="BJ177" s="2"/>
      <c r="BK177" s="2"/>
      <c r="BL177" s="112"/>
      <c r="BM177" s="116"/>
      <c r="BN177" s="112"/>
      <c r="BO177" s="112"/>
      <c r="BP177" s="112"/>
      <c r="BQ177" s="112"/>
      <c r="BR177" s="112"/>
      <c r="BS177" s="112"/>
      <c r="BT177" s="114"/>
      <c r="BU177" s="114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</row>
    <row r="178" spans="1:85" ht="14.25" customHeight="1" thickTop="1" thickBot="1" x14ac:dyDescent="0.3">
      <c r="A178" s="2">
        <v>845</v>
      </c>
      <c r="B178" s="2" t="s">
        <v>458</v>
      </c>
      <c r="C178" s="2"/>
      <c r="D178" s="2"/>
      <c r="E178" s="2" t="s">
        <v>121</v>
      </c>
      <c r="F178" s="63" t="s">
        <v>161</v>
      </c>
      <c r="G178" s="2" t="s">
        <v>108</v>
      </c>
      <c r="H178" s="2" t="s">
        <v>160</v>
      </c>
      <c r="I178" s="2" t="s">
        <v>110</v>
      </c>
      <c r="J178" s="2" t="s">
        <v>111</v>
      </c>
      <c r="K178" s="2" t="s">
        <v>139</v>
      </c>
      <c r="L178" s="2"/>
      <c r="M178" s="64" t="s">
        <v>140</v>
      </c>
      <c r="N178" s="64" t="s">
        <v>130</v>
      </c>
      <c r="O178" s="65" t="s">
        <v>141</v>
      </c>
      <c r="P178" s="2" t="s">
        <v>38</v>
      </c>
      <c r="Q178" s="2">
        <v>96</v>
      </c>
      <c r="R178" s="2" t="s">
        <v>116</v>
      </c>
      <c r="S178" s="2" t="s">
        <v>47</v>
      </c>
      <c r="T178" s="2"/>
      <c r="U178" s="2">
        <v>122</v>
      </c>
      <c r="V178" s="2" t="s">
        <v>17</v>
      </c>
      <c r="W178" s="2">
        <f>VLOOKUP(V178,Tables!$M$4:$N$7,2,FALSE)</f>
        <v>1</v>
      </c>
      <c r="X178" s="2">
        <f t="shared" si="341"/>
        <v>122</v>
      </c>
      <c r="Y178" s="2"/>
      <c r="Z178" s="2" t="str">
        <f t="shared" si="342"/>
        <v>EC50</v>
      </c>
      <c r="AA178" s="2">
        <f>VLOOKUP(Z178,Tables!C$5:D$21,2,FALSE)</f>
        <v>5</v>
      </c>
      <c r="AB178" s="2">
        <f t="shared" si="343"/>
        <v>24.4</v>
      </c>
      <c r="AC178" s="2" t="str">
        <f t="shared" si="344"/>
        <v>Chronic</v>
      </c>
      <c r="AD178" s="2">
        <f>VLOOKUP(AC178,Tables!C$24:D$25,2,FALSE)</f>
        <v>1</v>
      </c>
      <c r="AE178" s="2">
        <f t="shared" si="345"/>
        <v>24.4</v>
      </c>
      <c r="AF178" s="7"/>
      <c r="AG178" s="8" t="str">
        <f t="shared" si="346"/>
        <v>Fragilaria rumpens</v>
      </c>
      <c r="AH178" s="2" t="str">
        <f t="shared" si="347"/>
        <v>EC50</v>
      </c>
      <c r="AI178" s="2" t="str">
        <f t="shared" si="348"/>
        <v>Chronic</v>
      </c>
      <c r="AJ178" s="2"/>
      <c r="AK178" s="2">
        <f>VLOOKUP(SUM(AA178,AD178),Tables!J$5:K$10,2,FALSE)</f>
        <v>2</v>
      </c>
      <c r="AL178" s="66" t="str">
        <f t="shared" si="349"/>
        <v>Reject</v>
      </c>
      <c r="AM178" s="2"/>
      <c r="AN178" s="2"/>
      <c r="AO178" s="2"/>
      <c r="AP178" s="2"/>
      <c r="AQ178" s="2"/>
      <c r="AR178" s="2"/>
      <c r="AS178" s="2"/>
      <c r="AT178" s="2"/>
      <c r="AU178" s="2"/>
      <c r="AV178" s="67" t="s">
        <v>120</v>
      </c>
      <c r="AW178" s="2"/>
      <c r="AX178" s="2"/>
      <c r="AY178" s="2"/>
      <c r="AZ178" s="2"/>
      <c r="BA178" s="68"/>
      <c r="BB178" s="2"/>
      <c r="BC178" s="2"/>
      <c r="BD178" s="2"/>
      <c r="BE178" s="2"/>
      <c r="BF178" s="2"/>
      <c r="BG178" s="2"/>
      <c r="BH178" s="2"/>
      <c r="BI178" s="76"/>
      <c r="BJ178" s="76"/>
      <c r="BK178" s="2"/>
      <c r="BL178" s="117"/>
      <c r="BM178" s="118"/>
      <c r="BN178" s="117"/>
      <c r="BO178" s="117"/>
      <c r="BP178" s="117"/>
      <c r="BQ178" s="117"/>
      <c r="BR178" s="117"/>
      <c r="BS178" s="117"/>
      <c r="BT178" s="114"/>
      <c r="BU178" s="114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</row>
    <row r="179" spans="1:85" ht="14.25" customHeight="1" thickTop="1" thickBot="1" x14ac:dyDescent="0.3">
      <c r="A179" s="2">
        <v>845</v>
      </c>
      <c r="B179" s="2" t="s">
        <v>459</v>
      </c>
      <c r="C179" s="2"/>
      <c r="D179" s="2"/>
      <c r="E179" s="2" t="s">
        <v>121</v>
      </c>
      <c r="F179" s="63" t="s">
        <v>161</v>
      </c>
      <c r="G179" s="2" t="s">
        <v>108</v>
      </c>
      <c r="H179" s="2" t="s">
        <v>160</v>
      </c>
      <c r="I179" s="2" t="s">
        <v>110</v>
      </c>
      <c r="J179" s="2" t="s">
        <v>111</v>
      </c>
      <c r="K179" s="2" t="s">
        <v>139</v>
      </c>
      <c r="L179" s="2"/>
      <c r="M179" s="64" t="s">
        <v>140</v>
      </c>
      <c r="N179" s="64" t="s">
        <v>130</v>
      </c>
      <c r="O179" s="65" t="s">
        <v>141</v>
      </c>
      <c r="P179" s="2" t="s">
        <v>18</v>
      </c>
      <c r="Q179" s="2">
        <v>96</v>
      </c>
      <c r="R179" s="2" t="s">
        <v>116</v>
      </c>
      <c r="S179" s="2" t="s">
        <v>47</v>
      </c>
      <c r="T179" s="2"/>
      <c r="U179" s="2">
        <v>18</v>
      </c>
      <c r="V179" s="2" t="s">
        <v>17</v>
      </c>
      <c r="W179" s="2">
        <f>VLOOKUP(V179,Tables!$M$4:$N$7,2,FALSE)</f>
        <v>1</v>
      </c>
      <c r="X179" s="2">
        <f t="shared" si="341"/>
        <v>18</v>
      </c>
      <c r="Y179" s="2"/>
      <c r="Z179" s="2" t="str">
        <f t="shared" si="342"/>
        <v>EC05</v>
      </c>
      <c r="AA179" s="2">
        <f>VLOOKUP(Z179,Tables!C$5:D$21,2,FALSE)</f>
        <v>1</v>
      </c>
      <c r="AB179" s="2">
        <f t="shared" si="343"/>
        <v>18</v>
      </c>
      <c r="AC179" s="2" t="str">
        <f t="shared" si="344"/>
        <v>Chronic</v>
      </c>
      <c r="AD179" s="2">
        <f>VLOOKUP(AC179,Tables!C$24:D$25,2,FALSE)</f>
        <v>1</v>
      </c>
      <c r="AE179" s="2">
        <f t="shared" si="345"/>
        <v>18</v>
      </c>
      <c r="AF179" s="7"/>
      <c r="AG179" s="8" t="str">
        <f t="shared" si="346"/>
        <v>Fragilaria rumpens</v>
      </c>
      <c r="AH179" s="2" t="str">
        <f t="shared" si="347"/>
        <v>EC05</v>
      </c>
      <c r="AI179" s="2" t="str">
        <f t="shared" si="348"/>
        <v>Chronic</v>
      </c>
      <c r="AJ179" s="2"/>
      <c r="AK179" s="2">
        <f>VLOOKUP(SUM(AA179,AD179),Tables!J$5:K$10,2,FALSE)</f>
        <v>1</v>
      </c>
      <c r="AL179" s="66" t="str">
        <f t="shared" si="349"/>
        <v>YES!!!</v>
      </c>
      <c r="AM179" s="3" t="str">
        <f>O179</f>
        <v>Cell density</v>
      </c>
      <c r="AN179" s="2" t="s">
        <v>118</v>
      </c>
      <c r="AO179" s="2" t="str">
        <f>CONCATENATE(Q179," ",R179)</f>
        <v>96 Hour</v>
      </c>
      <c r="AP179" s="2" t="s">
        <v>119</v>
      </c>
      <c r="AQ179" s="2"/>
      <c r="AR179" s="2">
        <f>AE179</f>
        <v>18</v>
      </c>
      <c r="AS179" s="2"/>
      <c r="AT179" s="3"/>
      <c r="AU179" s="2"/>
      <c r="AV179" s="67" t="s">
        <v>120</v>
      </c>
      <c r="AW179" s="2"/>
      <c r="AX179" s="2"/>
      <c r="AY179" s="2"/>
      <c r="AZ179" s="2"/>
      <c r="BA179" s="68"/>
      <c r="BB179" s="2"/>
      <c r="BC179" s="2"/>
      <c r="BD179" s="2"/>
      <c r="BE179" s="2"/>
      <c r="BF179" s="2"/>
      <c r="BG179" s="2"/>
      <c r="BH179" s="2"/>
      <c r="BI179" s="70"/>
      <c r="BJ179" s="70"/>
      <c r="BK179" s="2"/>
      <c r="BL179" s="112"/>
      <c r="BM179" s="116"/>
      <c r="BN179" s="112"/>
      <c r="BO179" s="112"/>
      <c r="BP179" s="112"/>
      <c r="BQ179" s="112"/>
      <c r="BR179" s="112"/>
      <c r="BS179" s="112"/>
      <c r="BT179" s="114"/>
      <c r="BU179" s="114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</row>
    <row r="180" spans="1:85" ht="14.25" customHeight="1" thickTop="1" thickBot="1" x14ac:dyDescent="0.3">
      <c r="A180" s="7"/>
      <c r="B180" s="7"/>
      <c r="C180" s="7"/>
      <c r="D180" s="71"/>
      <c r="E180" s="7"/>
      <c r="F180" s="72"/>
      <c r="G180" s="7"/>
      <c r="H180" s="7"/>
      <c r="I180" s="7"/>
      <c r="J180" s="7"/>
      <c r="K180" s="7"/>
      <c r="L180" s="7"/>
      <c r="M180" s="73"/>
      <c r="N180" s="73"/>
      <c r="O180" s="7"/>
      <c r="P180" s="7"/>
      <c r="Q180" s="7"/>
      <c r="R180" s="7"/>
      <c r="S180" s="7"/>
      <c r="T180" s="74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5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3"/>
      <c r="AW180" s="76"/>
      <c r="AX180" s="76"/>
      <c r="AY180" s="76"/>
      <c r="AZ180" s="77"/>
      <c r="BA180" s="78"/>
      <c r="BB180" s="7"/>
      <c r="BC180" s="7"/>
      <c r="BD180" s="7"/>
      <c r="BE180" s="7"/>
      <c r="BF180" s="7"/>
      <c r="BG180" s="7"/>
      <c r="BH180" s="7"/>
      <c r="BI180" s="2"/>
      <c r="BJ180" s="2"/>
      <c r="BK180" s="2"/>
      <c r="BL180" s="112"/>
      <c r="BM180" s="116"/>
      <c r="BN180" s="112"/>
      <c r="BO180" s="112"/>
      <c r="BP180" s="112"/>
      <c r="BQ180" s="112"/>
      <c r="BR180" s="112"/>
      <c r="BS180" s="112"/>
      <c r="BT180" s="114"/>
      <c r="BU180" s="114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</row>
    <row r="181" spans="1:85" ht="14.25" customHeight="1" thickTop="1" thickBot="1" x14ac:dyDescent="0.3">
      <c r="A181" s="2">
        <v>845</v>
      </c>
      <c r="B181" s="2" t="s">
        <v>460</v>
      </c>
      <c r="C181" s="2"/>
      <c r="D181" s="2"/>
      <c r="E181" s="2" t="s">
        <v>121</v>
      </c>
      <c r="F181" s="63" t="s">
        <v>162</v>
      </c>
      <c r="G181" s="2" t="s">
        <v>108</v>
      </c>
      <c r="H181" s="2" t="s">
        <v>160</v>
      </c>
      <c r="I181" s="2" t="s">
        <v>110</v>
      </c>
      <c r="J181" s="2" t="s">
        <v>111</v>
      </c>
      <c r="K181" s="2" t="s">
        <v>139</v>
      </c>
      <c r="L181" s="2"/>
      <c r="M181" s="64" t="s">
        <v>140</v>
      </c>
      <c r="N181" s="64" t="s">
        <v>130</v>
      </c>
      <c r="O181" s="65" t="s">
        <v>141</v>
      </c>
      <c r="P181" s="2" t="s">
        <v>38</v>
      </c>
      <c r="Q181" s="2">
        <v>96</v>
      </c>
      <c r="R181" s="2" t="s">
        <v>116</v>
      </c>
      <c r="S181" s="2" t="s">
        <v>47</v>
      </c>
      <c r="T181" s="2"/>
      <c r="U181" s="2">
        <v>51</v>
      </c>
      <c r="V181" s="2" t="s">
        <v>17</v>
      </c>
      <c r="W181" s="2">
        <f>VLOOKUP(V181,Tables!$M$4:$N$7,2,FALSE)</f>
        <v>1</v>
      </c>
      <c r="X181" s="2">
        <f t="shared" ref="X181:X184" si="352">U181*W181</f>
        <v>51</v>
      </c>
      <c r="Y181" s="2"/>
      <c r="Z181" s="2" t="str">
        <f t="shared" ref="Z181:Z184" si="353">P181</f>
        <v>EC50</v>
      </c>
      <c r="AA181" s="2">
        <f>VLOOKUP(Z181,Tables!C$5:D$21,2,FALSE)</f>
        <v>5</v>
      </c>
      <c r="AB181" s="2">
        <f t="shared" ref="AB181:AB184" si="354">X181/AA181</f>
        <v>10.199999999999999</v>
      </c>
      <c r="AC181" s="2" t="str">
        <f t="shared" ref="AC181:AC184" si="355">S181</f>
        <v>Chronic</v>
      </c>
      <c r="AD181" s="2">
        <f>VLOOKUP(AC181,Tables!C$24:D$25,2,FALSE)</f>
        <v>1</v>
      </c>
      <c r="AE181" s="2">
        <f t="shared" ref="AE181:AE184" si="356">AB181/AD181</f>
        <v>10.199999999999999</v>
      </c>
      <c r="AF181" s="7"/>
      <c r="AG181" s="8" t="str">
        <f t="shared" ref="AG181:AG184" si="357">F181</f>
        <v>Fragilaria ulna</v>
      </c>
      <c r="AH181" s="2" t="str">
        <f t="shared" ref="AH181:AH184" si="358">P181</f>
        <v>EC50</v>
      </c>
      <c r="AI181" s="2" t="str">
        <f t="shared" ref="AI181:AI184" si="359">S181</f>
        <v>Chronic</v>
      </c>
      <c r="AJ181" s="2"/>
      <c r="AK181" s="2">
        <f>VLOOKUP(SUM(AA181,AD181),Tables!J$5:K$10,2,FALSE)</f>
        <v>2</v>
      </c>
      <c r="AL181" s="66" t="str">
        <f t="shared" ref="AL181:AL184" si="360">IF(AK181=MIN($AK$181:$AK$184),"YES!!!","Reject")</f>
        <v>Reject</v>
      </c>
      <c r="AM181" s="2"/>
      <c r="AN181" s="2"/>
      <c r="AO181" s="2"/>
      <c r="AP181" s="2"/>
      <c r="AQ181" s="2"/>
      <c r="AR181" s="2"/>
      <c r="AS181" s="2"/>
      <c r="AT181" s="2"/>
      <c r="AU181" s="2"/>
      <c r="AV181" s="67" t="s">
        <v>120</v>
      </c>
      <c r="AW181" s="2"/>
      <c r="AX181" s="2"/>
      <c r="AY181" s="2"/>
      <c r="AZ181" s="2"/>
      <c r="BA181" s="68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117"/>
      <c r="BM181" s="118"/>
      <c r="BN181" s="117"/>
      <c r="BO181" s="117"/>
      <c r="BP181" s="117"/>
      <c r="BQ181" s="117"/>
      <c r="BR181" s="117"/>
      <c r="BS181" s="117"/>
      <c r="BT181" s="114"/>
      <c r="BU181" s="114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</row>
    <row r="182" spans="1:85" ht="14.25" customHeight="1" thickTop="1" thickBot="1" x14ac:dyDescent="0.3">
      <c r="A182" s="2">
        <v>845</v>
      </c>
      <c r="B182" s="2" t="s">
        <v>461</v>
      </c>
      <c r="C182" s="2"/>
      <c r="D182" s="2"/>
      <c r="E182" s="2" t="s">
        <v>121</v>
      </c>
      <c r="F182" s="63" t="s">
        <v>162</v>
      </c>
      <c r="G182" s="2" t="s">
        <v>108</v>
      </c>
      <c r="H182" s="2" t="s">
        <v>160</v>
      </c>
      <c r="I182" s="2" t="s">
        <v>110</v>
      </c>
      <c r="J182" s="2" t="s">
        <v>111</v>
      </c>
      <c r="K182" s="2" t="s">
        <v>139</v>
      </c>
      <c r="L182" s="2"/>
      <c r="M182" s="64" t="s">
        <v>140</v>
      </c>
      <c r="N182" s="64" t="s">
        <v>130</v>
      </c>
      <c r="O182" s="65" t="s">
        <v>141</v>
      </c>
      <c r="P182" s="2" t="s">
        <v>18</v>
      </c>
      <c r="Q182" s="2">
        <v>96</v>
      </c>
      <c r="R182" s="2" t="s">
        <v>116</v>
      </c>
      <c r="S182" s="2" t="s">
        <v>47</v>
      </c>
      <c r="T182" s="2"/>
      <c r="U182" s="2">
        <v>12.6</v>
      </c>
      <c r="V182" s="2" t="s">
        <v>17</v>
      </c>
      <c r="W182" s="2">
        <f>VLOOKUP(V182,Tables!$M$4:$N$7,2,FALSE)</f>
        <v>1</v>
      </c>
      <c r="X182" s="2">
        <f t="shared" si="352"/>
        <v>12.6</v>
      </c>
      <c r="Y182" s="2"/>
      <c r="Z182" s="2" t="str">
        <f t="shared" si="353"/>
        <v>EC05</v>
      </c>
      <c r="AA182" s="2">
        <f>VLOOKUP(Z182,Tables!C$5:D$21,2,FALSE)</f>
        <v>1</v>
      </c>
      <c r="AB182" s="2">
        <f t="shared" si="354"/>
        <v>12.6</v>
      </c>
      <c r="AC182" s="2" t="str">
        <f t="shared" si="355"/>
        <v>Chronic</v>
      </c>
      <c r="AD182" s="2">
        <f>VLOOKUP(AC182,Tables!C$24:D$25,2,FALSE)</f>
        <v>1</v>
      </c>
      <c r="AE182" s="2">
        <f t="shared" si="356"/>
        <v>12.6</v>
      </c>
      <c r="AF182" s="7"/>
      <c r="AG182" s="8" t="str">
        <f t="shared" si="357"/>
        <v>Fragilaria ulna</v>
      </c>
      <c r="AH182" s="2" t="str">
        <f t="shared" si="358"/>
        <v>EC05</v>
      </c>
      <c r="AI182" s="2" t="str">
        <f t="shared" si="359"/>
        <v>Chronic</v>
      </c>
      <c r="AJ182" s="2"/>
      <c r="AK182" s="2">
        <f>VLOOKUP(SUM(AA182,AD182),Tables!J$5:K$10,2,FALSE)</f>
        <v>1</v>
      </c>
      <c r="AL182" s="66" t="str">
        <f t="shared" si="360"/>
        <v>YES!!!</v>
      </c>
      <c r="AM182" s="3" t="str">
        <f>O182</f>
        <v>Cell density</v>
      </c>
      <c r="AN182" s="2" t="s">
        <v>118</v>
      </c>
      <c r="AO182" s="2" t="str">
        <f>CONCATENATE(Q182," ",R182)</f>
        <v>96 Hour</v>
      </c>
      <c r="AP182" s="2" t="s">
        <v>119</v>
      </c>
      <c r="AQ182" s="2"/>
      <c r="AR182" s="2">
        <f>AE182</f>
        <v>12.6</v>
      </c>
      <c r="AS182" s="70">
        <f>GEOMEAN(AR182:AR184)</f>
        <v>17.389652095427326</v>
      </c>
      <c r="AT182" s="81">
        <f t="shared" ref="AT182:AU182" si="361">MIN(AS182)</f>
        <v>17.389652095427326</v>
      </c>
      <c r="AU182" s="81">
        <f t="shared" si="361"/>
        <v>17.389652095427326</v>
      </c>
      <c r="AV182" s="67" t="s">
        <v>120</v>
      </c>
      <c r="AW182" s="2"/>
      <c r="AX182" s="2"/>
      <c r="AY182" s="2"/>
      <c r="AZ182" s="2" t="str">
        <f>I182</f>
        <v>Microalgae</v>
      </c>
      <c r="BA182" s="68" t="str">
        <f t="shared" ref="BA182:BC182" si="362">F182</f>
        <v>Fragilaria ulna</v>
      </c>
      <c r="BB182" s="2" t="str">
        <f t="shared" si="362"/>
        <v>Bacillariophyta</v>
      </c>
      <c r="BC182" s="2" t="str">
        <f t="shared" si="362"/>
        <v>Fragilariophyceae</v>
      </c>
      <c r="BD182" s="2" t="str">
        <f>J182</f>
        <v>Phototroph</v>
      </c>
      <c r="BE182" s="2">
        <f>AK182</f>
        <v>1</v>
      </c>
      <c r="BF182" s="70">
        <f>AU182</f>
        <v>17.389652095427326</v>
      </c>
      <c r="BG182" s="67" t="s">
        <v>120</v>
      </c>
      <c r="BH182" s="67" t="s">
        <v>120</v>
      </c>
      <c r="BI182" s="76"/>
      <c r="BJ182" s="76"/>
      <c r="BK182" s="2"/>
      <c r="BL182" s="112"/>
      <c r="BM182" s="116"/>
      <c r="BN182" s="112"/>
      <c r="BO182" s="112"/>
      <c r="BP182" s="112"/>
      <c r="BQ182" s="112"/>
      <c r="BR182" s="112"/>
      <c r="BS182" s="112"/>
      <c r="BT182" s="114"/>
      <c r="BU182" s="114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</row>
    <row r="183" spans="1:85" ht="14.25" customHeight="1" thickTop="1" thickBot="1" x14ac:dyDescent="0.3">
      <c r="A183" s="2" t="s">
        <v>126</v>
      </c>
      <c r="B183" s="2" t="s">
        <v>462</v>
      </c>
      <c r="C183" s="2"/>
      <c r="D183" s="2"/>
      <c r="E183" s="2" t="s">
        <v>121</v>
      </c>
      <c r="F183" s="63" t="s">
        <v>463</v>
      </c>
      <c r="G183" s="2" t="s">
        <v>108</v>
      </c>
      <c r="H183" s="100" t="s">
        <v>160</v>
      </c>
      <c r="I183" s="2" t="s">
        <v>110</v>
      </c>
      <c r="J183" s="2" t="s">
        <v>111</v>
      </c>
      <c r="K183" s="2" t="s">
        <v>112</v>
      </c>
      <c r="L183" s="2"/>
      <c r="M183" s="64" t="s">
        <v>129</v>
      </c>
      <c r="N183" s="64" t="s">
        <v>130</v>
      </c>
      <c r="O183" s="65" t="s">
        <v>131</v>
      </c>
      <c r="P183" s="2" t="s">
        <v>38</v>
      </c>
      <c r="Q183" s="2">
        <v>96</v>
      </c>
      <c r="R183" s="2" t="s">
        <v>116</v>
      </c>
      <c r="S183" s="2" t="s">
        <v>47</v>
      </c>
      <c r="T183" s="2"/>
      <c r="U183" s="2">
        <v>42</v>
      </c>
      <c r="V183" s="2" t="s">
        <v>17</v>
      </c>
      <c r="W183" s="2">
        <f>VLOOKUP(V183,Tables!$M$4:$N$7,2,FALSE)</f>
        <v>1</v>
      </c>
      <c r="X183" s="2">
        <f t="shared" si="352"/>
        <v>42</v>
      </c>
      <c r="Y183" s="2"/>
      <c r="Z183" s="2" t="str">
        <f t="shared" si="353"/>
        <v>EC50</v>
      </c>
      <c r="AA183" s="2">
        <f>VLOOKUP(Z183,Tables!C$5:D$21,2,FALSE)</f>
        <v>5</v>
      </c>
      <c r="AB183" s="2">
        <f t="shared" si="354"/>
        <v>8.4</v>
      </c>
      <c r="AC183" s="2" t="str">
        <f t="shared" si="355"/>
        <v>Chronic</v>
      </c>
      <c r="AD183" s="2">
        <f>VLOOKUP(AC183,Tables!C$24:D$25,2,FALSE)</f>
        <v>1</v>
      </c>
      <c r="AE183" s="2">
        <f t="shared" si="356"/>
        <v>8.4</v>
      </c>
      <c r="AF183" s="7"/>
      <c r="AG183" s="8" t="str">
        <f t="shared" si="357"/>
        <v>Ulnaria ulna</v>
      </c>
      <c r="AH183" s="2" t="str">
        <f t="shared" si="358"/>
        <v>EC50</v>
      </c>
      <c r="AI183" s="2" t="str">
        <f t="shared" si="359"/>
        <v>Chronic</v>
      </c>
      <c r="AJ183" s="2"/>
      <c r="AK183" s="2">
        <f>VLOOKUP(SUM(AA183,AD183),Tables!J$5:K$10,2,FALSE)</f>
        <v>2</v>
      </c>
      <c r="AL183" s="66" t="str">
        <f t="shared" si="360"/>
        <v>Reject</v>
      </c>
      <c r="AM183" s="2"/>
      <c r="AN183" s="2"/>
      <c r="AO183" s="2"/>
      <c r="AP183" s="2"/>
      <c r="AQ183" s="2"/>
      <c r="AR183" s="2"/>
      <c r="AS183" s="2"/>
      <c r="AT183" s="2"/>
      <c r="AU183" s="2"/>
      <c r="AV183" s="67" t="s">
        <v>120</v>
      </c>
      <c r="AW183" s="2"/>
      <c r="AX183" s="2"/>
      <c r="AY183" s="2"/>
      <c r="AZ183" s="2"/>
      <c r="BA183" s="68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112"/>
      <c r="BM183" s="116"/>
      <c r="BN183" s="112"/>
      <c r="BO183" s="112"/>
      <c r="BP183" s="112"/>
      <c r="BQ183" s="112"/>
      <c r="BR183" s="112"/>
      <c r="BS183" s="112"/>
      <c r="BT183" s="114"/>
      <c r="BU183" s="114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</row>
    <row r="184" spans="1:85" ht="14.25" customHeight="1" thickTop="1" thickBot="1" x14ac:dyDescent="0.3">
      <c r="A184" s="2" t="s">
        <v>126</v>
      </c>
      <c r="B184" s="2" t="s">
        <v>464</v>
      </c>
      <c r="C184" s="2"/>
      <c r="D184" s="2"/>
      <c r="E184" s="2" t="s">
        <v>121</v>
      </c>
      <c r="F184" s="63" t="s">
        <v>463</v>
      </c>
      <c r="G184" s="2" t="s">
        <v>108</v>
      </c>
      <c r="H184" s="100" t="s">
        <v>160</v>
      </c>
      <c r="I184" s="2" t="s">
        <v>110</v>
      </c>
      <c r="J184" s="2" t="s">
        <v>111</v>
      </c>
      <c r="K184" s="2" t="s">
        <v>112</v>
      </c>
      <c r="L184" s="2"/>
      <c r="M184" s="64" t="s">
        <v>129</v>
      </c>
      <c r="N184" s="64" t="s">
        <v>130</v>
      </c>
      <c r="O184" s="65" t="s">
        <v>131</v>
      </c>
      <c r="P184" s="2" t="s">
        <v>14</v>
      </c>
      <c r="Q184" s="2">
        <v>96</v>
      </c>
      <c r="R184" s="2" t="s">
        <v>116</v>
      </c>
      <c r="S184" s="2" t="s">
        <v>47</v>
      </c>
      <c r="T184" s="2"/>
      <c r="U184" s="2">
        <v>24</v>
      </c>
      <c r="V184" s="2" t="s">
        <v>17</v>
      </c>
      <c r="W184" s="2">
        <f>VLOOKUP(V184,Tables!$M$4:$N$7,2,FALSE)</f>
        <v>1</v>
      </c>
      <c r="X184" s="2">
        <f t="shared" si="352"/>
        <v>24</v>
      </c>
      <c r="Y184" s="2"/>
      <c r="Z184" s="2" t="str">
        <f t="shared" si="353"/>
        <v>EC10</v>
      </c>
      <c r="AA184" s="2">
        <f>VLOOKUP(Z184,Tables!C$5:D$21,2,FALSE)</f>
        <v>1</v>
      </c>
      <c r="AB184" s="2">
        <f t="shared" si="354"/>
        <v>24</v>
      </c>
      <c r="AC184" s="2" t="str">
        <f t="shared" si="355"/>
        <v>Chronic</v>
      </c>
      <c r="AD184" s="2">
        <f>VLOOKUP(AC184,Tables!C$24:D$25,2,FALSE)</f>
        <v>1</v>
      </c>
      <c r="AE184" s="2">
        <f t="shared" si="356"/>
        <v>24</v>
      </c>
      <c r="AF184" s="7"/>
      <c r="AG184" s="8" t="str">
        <f t="shared" si="357"/>
        <v>Ulnaria ulna</v>
      </c>
      <c r="AH184" s="2" t="str">
        <f t="shared" si="358"/>
        <v>EC10</v>
      </c>
      <c r="AI184" s="2" t="str">
        <f t="shared" si="359"/>
        <v>Chronic</v>
      </c>
      <c r="AJ184" s="2"/>
      <c r="AK184" s="2">
        <f>VLOOKUP(SUM(AA184,AD184),Tables!J$5:K$10,2,FALSE)</f>
        <v>1</v>
      </c>
      <c r="AL184" s="66" t="str">
        <f t="shared" si="360"/>
        <v>YES!!!</v>
      </c>
      <c r="AM184" s="3" t="str">
        <f>O184</f>
        <v>Chlorophyll-a fluorescence</v>
      </c>
      <c r="AN184" s="2" t="s">
        <v>118</v>
      </c>
      <c r="AO184" s="2" t="str">
        <f>CONCATENATE(Q184," ",R184)</f>
        <v>96 Hour</v>
      </c>
      <c r="AP184" s="2" t="s">
        <v>119</v>
      </c>
      <c r="AQ184" s="2"/>
      <c r="AR184" s="2">
        <f>AE184</f>
        <v>24</v>
      </c>
      <c r="AS184" s="2"/>
      <c r="AT184" s="3"/>
      <c r="AU184" s="2"/>
      <c r="AV184" s="67" t="s">
        <v>120</v>
      </c>
      <c r="AW184" s="2"/>
      <c r="AX184" s="2"/>
      <c r="AY184" s="2"/>
      <c r="AZ184" s="2"/>
      <c r="BA184" s="68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112"/>
      <c r="BM184" s="116"/>
      <c r="BN184" s="112"/>
      <c r="BO184" s="112"/>
      <c r="BP184" s="112"/>
      <c r="BQ184" s="112"/>
      <c r="BR184" s="112"/>
      <c r="BS184" s="112"/>
      <c r="BT184" s="114"/>
      <c r="BU184" s="114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</row>
    <row r="185" spans="1:85" ht="14.25" customHeight="1" thickTop="1" thickBot="1" x14ac:dyDescent="0.3">
      <c r="A185" s="7"/>
      <c r="B185" s="7"/>
      <c r="C185" s="7"/>
      <c r="D185" s="71"/>
      <c r="E185" s="7"/>
      <c r="F185" s="72"/>
      <c r="G185" s="7"/>
      <c r="H185" s="7"/>
      <c r="I185" s="7"/>
      <c r="J185" s="7"/>
      <c r="K185" s="7"/>
      <c r="L185" s="7"/>
      <c r="M185" s="73"/>
      <c r="N185" s="73"/>
      <c r="O185" s="7"/>
      <c r="P185" s="7"/>
      <c r="Q185" s="7"/>
      <c r="R185" s="7"/>
      <c r="S185" s="7"/>
      <c r="T185" s="74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5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3"/>
      <c r="AW185" s="76"/>
      <c r="AX185" s="76"/>
      <c r="AY185" s="76"/>
      <c r="AZ185" s="77"/>
      <c r="BA185" s="78"/>
      <c r="BB185" s="7"/>
      <c r="BC185" s="7"/>
      <c r="BD185" s="7"/>
      <c r="BE185" s="7"/>
      <c r="BF185" s="7"/>
      <c r="BG185" s="7"/>
      <c r="BH185" s="7"/>
      <c r="BI185" s="76"/>
      <c r="BJ185" s="76"/>
      <c r="BK185" s="2"/>
      <c r="BL185" s="117"/>
      <c r="BM185" s="118"/>
      <c r="BN185" s="117"/>
      <c r="BO185" s="117"/>
      <c r="BP185" s="117"/>
      <c r="BQ185" s="117"/>
      <c r="BR185" s="117"/>
      <c r="BS185" s="117"/>
      <c r="BT185" s="114"/>
      <c r="BU185" s="114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</row>
    <row r="186" spans="1:85" ht="14.25" customHeight="1" thickTop="1" thickBot="1" x14ac:dyDescent="0.3">
      <c r="A186" s="2" t="s">
        <v>200</v>
      </c>
      <c r="B186" s="2">
        <v>200886</v>
      </c>
      <c r="C186" s="2"/>
      <c r="D186" s="70"/>
      <c r="E186" s="2" t="s">
        <v>121</v>
      </c>
      <c r="F186" s="63" t="s">
        <v>347</v>
      </c>
      <c r="G186" s="2" t="s">
        <v>202</v>
      </c>
      <c r="H186" s="2" t="s">
        <v>209</v>
      </c>
      <c r="I186" s="2" t="s">
        <v>204</v>
      </c>
      <c r="J186" s="2" t="s">
        <v>153</v>
      </c>
      <c r="K186" s="2" t="s">
        <v>112</v>
      </c>
      <c r="L186" s="2"/>
      <c r="M186" s="64" t="s">
        <v>191</v>
      </c>
      <c r="N186" s="64" t="s">
        <v>191</v>
      </c>
      <c r="O186" s="65" t="s">
        <v>191</v>
      </c>
      <c r="P186" s="2" t="s">
        <v>40</v>
      </c>
      <c r="Q186" s="2">
        <v>48</v>
      </c>
      <c r="R186" s="2" t="s">
        <v>116</v>
      </c>
      <c r="S186" s="2" t="s">
        <v>48</v>
      </c>
      <c r="T186" s="2"/>
      <c r="U186" s="2">
        <v>1800</v>
      </c>
      <c r="V186" s="2" t="s">
        <v>17</v>
      </c>
      <c r="W186" s="2">
        <f>VLOOKUP(V186,Tables!$M$4:$N$7,2,FALSE)</f>
        <v>1</v>
      </c>
      <c r="X186" s="2">
        <f t="shared" ref="X186:X188" si="363">U186*W186</f>
        <v>1800</v>
      </c>
      <c r="Y186" s="2"/>
      <c r="Z186" s="2" t="str">
        <f t="shared" ref="Z186:Z188" si="364">P186</f>
        <v>LC50</v>
      </c>
      <c r="AA186" s="2">
        <f>VLOOKUP(Z186,Tables!C$5:D$21,2,FALSE)</f>
        <v>5</v>
      </c>
      <c r="AB186" s="2">
        <f t="shared" ref="AB186:AB188" si="365">X186/AA186</f>
        <v>360</v>
      </c>
      <c r="AC186" s="2" t="str">
        <f t="shared" ref="AC186:AC188" si="366">S186</f>
        <v>Acute</v>
      </c>
      <c r="AD186" s="2">
        <f>VLOOKUP(AC186,Tables!C$24:D$25,2,FALSE)</f>
        <v>2</v>
      </c>
      <c r="AE186" s="2">
        <f t="shared" ref="AE186:AE188" si="367">AB186/AD186</f>
        <v>180</v>
      </c>
      <c r="AF186" s="7"/>
      <c r="AG186" s="8" t="str">
        <f t="shared" ref="AG186:AG188" si="368">F186</f>
        <v>Gammarus fasciatus</v>
      </c>
      <c r="AH186" s="2" t="str">
        <f t="shared" ref="AH186:AH188" si="369">P186</f>
        <v>LC50</v>
      </c>
      <c r="AI186" s="2" t="str">
        <f t="shared" ref="AI186:AI188" si="370">S186</f>
        <v>Acute</v>
      </c>
      <c r="AJ186" s="2"/>
      <c r="AK186" s="2">
        <f>VLOOKUP(SUM(AA186,AD186),Tables!J$5:K$10,2,FALSE)</f>
        <v>4</v>
      </c>
      <c r="AL186" s="66" t="str">
        <f t="shared" ref="AL186:AL188" si="371">IF(AK186=MIN($AK$186:$AK$188),"YES!!!","Reject")</f>
        <v>YES!!!</v>
      </c>
      <c r="AM186" s="3" t="str">
        <f t="shared" ref="AM186:AM188" si="372">O186</f>
        <v>Mortality</v>
      </c>
      <c r="AN186" s="2" t="s">
        <v>118</v>
      </c>
      <c r="AO186" s="2" t="str">
        <f t="shared" ref="AO186:AO188" si="373">CONCATENATE(Q186," ",R186)</f>
        <v>48 Hour</v>
      </c>
      <c r="AP186" s="2" t="s">
        <v>119</v>
      </c>
      <c r="AQ186" s="2"/>
      <c r="AR186" s="2">
        <f t="shared" ref="AR186:AR188" si="374">AE186</f>
        <v>180</v>
      </c>
      <c r="AS186" s="2">
        <f>GEOMEAN(AR186)</f>
        <v>180</v>
      </c>
      <c r="AT186" s="81">
        <f>MIN(AS186:AS187)</f>
        <v>33.466401061363023</v>
      </c>
      <c r="AU186" s="81">
        <f>MIN(AT186)</f>
        <v>33.466401061363023</v>
      </c>
      <c r="AV186" s="67" t="s">
        <v>120</v>
      </c>
      <c r="AW186" s="2"/>
      <c r="AX186" s="2"/>
      <c r="AY186" s="2"/>
      <c r="AZ186" s="2" t="str">
        <f>I186</f>
        <v>Macroinvertebrate</v>
      </c>
      <c r="BA186" s="68" t="str">
        <f t="shared" ref="BA186:BC186" si="375">F186</f>
        <v>Gammarus fasciatus</v>
      </c>
      <c r="BB186" s="2" t="str">
        <f t="shared" si="375"/>
        <v>Arthropoda</v>
      </c>
      <c r="BC186" s="2" t="str">
        <f t="shared" si="375"/>
        <v>Malacostraca</v>
      </c>
      <c r="BD186" s="2" t="str">
        <f>J186</f>
        <v>Heterotroph</v>
      </c>
      <c r="BE186" s="2">
        <f>AK186</f>
        <v>4</v>
      </c>
      <c r="BF186" s="70">
        <f>AU186</f>
        <v>33.466401061363023</v>
      </c>
      <c r="BG186" s="67" t="s">
        <v>120</v>
      </c>
      <c r="BH186" s="67" t="s">
        <v>120</v>
      </c>
      <c r="BI186" s="2"/>
      <c r="BJ186" s="2"/>
      <c r="BK186" s="2"/>
      <c r="BL186" s="117"/>
      <c r="BM186" s="118"/>
      <c r="BN186" s="117"/>
      <c r="BO186" s="117"/>
      <c r="BP186" s="117"/>
      <c r="BQ186" s="117"/>
      <c r="BR186" s="117"/>
      <c r="BS186" s="117"/>
      <c r="BT186" s="114"/>
      <c r="BU186" s="114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</row>
    <row r="187" spans="1:85" ht="14.25" customHeight="1" thickTop="1" thickBot="1" x14ac:dyDescent="0.3">
      <c r="A187" s="2">
        <v>1881</v>
      </c>
      <c r="B187" s="2" t="s">
        <v>420</v>
      </c>
      <c r="C187" s="2"/>
      <c r="D187" s="2"/>
      <c r="E187" s="2" t="s">
        <v>121</v>
      </c>
      <c r="F187" s="63" t="s">
        <v>347</v>
      </c>
      <c r="G187" s="2" t="s">
        <v>202</v>
      </c>
      <c r="H187" s="2" t="s">
        <v>209</v>
      </c>
      <c r="I187" s="2" t="s">
        <v>204</v>
      </c>
      <c r="J187" s="2" t="s">
        <v>153</v>
      </c>
      <c r="K187" s="2" t="s">
        <v>421</v>
      </c>
      <c r="L187" s="2"/>
      <c r="M187" s="64" t="s">
        <v>191</v>
      </c>
      <c r="N187" s="64" t="s">
        <v>191</v>
      </c>
      <c r="O187" s="65" t="s">
        <v>191</v>
      </c>
      <c r="P187" s="2" t="s">
        <v>40</v>
      </c>
      <c r="Q187" s="2">
        <v>96</v>
      </c>
      <c r="R187" s="2" t="s">
        <v>116</v>
      </c>
      <c r="S187" s="2" t="s">
        <v>48</v>
      </c>
      <c r="T187" s="2"/>
      <c r="U187" s="2">
        <v>0.16</v>
      </c>
      <c r="V187" s="2" t="s">
        <v>26</v>
      </c>
      <c r="W187" s="2">
        <f>VLOOKUP(V187,Tables!$M$5:$N$8,2,FALSE)</f>
        <v>1000</v>
      </c>
      <c r="X187" s="2">
        <f t="shared" si="363"/>
        <v>160</v>
      </c>
      <c r="Y187" s="2"/>
      <c r="Z187" s="2" t="str">
        <f t="shared" si="364"/>
        <v>LC50</v>
      </c>
      <c r="AA187" s="2">
        <f>VLOOKUP(Z187,Tables!C$5:D$21,2,FALSE)</f>
        <v>5</v>
      </c>
      <c r="AB187" s="2">
        <f t="shared" si="365"/>
        <v>32</v>
      </c>
      <c r="AC187" s="2" t="str">
        <f t="shared" si="366"/>
        <v>Acute</v>
      </c>
      <c r="AD187" s="2">
        <f>VLOOKUP(AC187,Tables!C$24:D$25,2,FALSE)</f>
        <v>2</v>
      </c>
      <c r="AE187" s="2">
        <f t="shared" si="367"/>
        <v>16</v>
      </c>
      <c r="AF187" s="7"/>
      <c r="AG187" s="8" t="str">
        <f t="shared" si="368"/>
        <v>Gammarus fasciatus</v>
      </c>
      <c r="AH187" s="2" t="str">
        <f t="shared" si="369"/>
        <v>LC50</v>
      </c>
      <c r="AI187" s="2" t="str">
        <f t="shared" si="370"/>
        <v>Acute</v>
      </c>
      <c r="AJ187" s="2"/>
      <c r="AK187" s="2">
        <f>VLOOKUP(SUM(AA187,AD187),Tables!J$5:K$10,2,FALSE)</f>
        <v>4</v>
      </c>
      <c r="AL187" s="66" t="str">
        <f t="shared" si="371"/>
        <v>YES!!!</v>
      </c>
      <c r="AM187" s="3" t="str">
        <f t="shared" si="372"/>
        <v>Mortality</v>
      </c>
      <c r="AN187" s="2" t="s">
        <v>118</v>
      </c>
      <c r="AO187" s="2" t="str">
        <f t="shared" si="373"/>
        <v>96 Hour</v>
      </c>
      <c r="AP187" s="2" t="s">
        <v>319</v>
      </c>
      <c r="AQ187" s="2"/>
      <c r="AR187" s="2">
        <f t="shared" si="374"/>
        <v>16</v>
      </c>
      <c r="AS187" s="70">
        <f>GEOMEAN(AR187:AR188)</f>
        <v>33.466401061363023</v>
      </c>
      <c r="AT187" s="2"/>
      <c r="AU187" s="2"/>
      <c r="AV187" s="67" t="s">
        <v>120</v>
      </c>
      <c r="AW187" s="2"/>
      <c r="AX187" s="2"/>
      <c r="AY187" s="2"/>
      <c r="AZ187" s="2"/>
      <c r="BA187" s="68"/>
      <c r="BB187" s="2"/>
      <c r="BC187" s="2"/>
      <c r="BD187" s="2"/>
      <c r="BE187" s="2"/>
      <c r="BF187" s="2"/>
      <c r="BG187" s="2"/>
      <c r="BH187" s="2"/>
      <c r="BI187" s="76"/>
      <c r="BJ187" s="76"/>
      <c r="BK187" s="2"/>
      <c r="BL187" s="112"/>
      <c r="BM187" s="116"/>
      <c r="BN187" s="112"/>
      <c r="BO187" s="112"/>
      <c r="BP187" s="112"/>
      <c r="BQ187" s="112"/>
      <c r="BR187" s="112"/>
      <c r="BS187" s="112"/>
      <c r="BT187" s="114"/>
      <c r="BU187" s="114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</row>
    <row r="188" spans="1:85" ht="14.25" customHeight="1" thickTop="1" thickBot="1" x14ac:dyDescent="0.3">
      <c r="A188" s="2" t="s">
        <v>200</v>
      </c>
      <c r="B188" s="2">
        <v>200886</v>
      </c>
      <c r="C188" s="2"/>
      <c r="D188" s="2"/>
      <c r="E188" s="2" t="s">
        <v>121</v>
      </c>
      <c r="F188" s="63" t="s">
        <v>347</v>
      </c>
      <c r="G188" s="2" t="s">
        <v>202</v>
      </c>
      <c r="H188" s="2" t="s">
        <v>209</v>
      </c>
      <c r="I188" s="2" t="s">
        <v>204</v>
      </c>
      <c r="J188" s="2" t="s">
        <v>153</v>
      </c>
      <c r="K188" s="2" t="s">
        <v>112</v>
      </c>
      <c r="L188" s="2"/>
      <c r="M188" s="64" t="s">
        <v>191</v>
      </c>
      <c r="N188" s="64" t="s">
        <v>191</v>
      </c>
      <c r="O188" s="65" t="s">
        <v>191</v>
      </c>
      <c r="P188" s="2" t="s">
        <v>40</v>
      </c>
      <c r="Q188" s="2">
        <v>96</v>
      </c>
      <c r="R188" s="2" t="s">
        <v>116</v>
      </c>
      <c r="S188" s="2" t="s">
        <v>48</v>
      </c>
      <c r="T188" s="2"/>
      <c r="U188" s="2">
        <v>700</v>
      </c>
      <c r="V188" s="2" t="s">
        <v>17</v>
      </c>
      <c r="W188" s="2">
        <f>VLOOKUP(V188,Tables!$M$4:$N$7,2,FALSE)</f>
        <v>1</v>
      </c>
      <c r="X188" s="2">
        <f t="shared" si="363"/>
        <v>700</v>
      </c>
      <c r="Y188" s="2"/>
      <c r="Z188" s="2" t="str">
        <f t="shared" si="364"/>
        <v>LC50</v>
      </c>
      <c r="AA188" s="2">
        <f>VLOOKUP(Z188,Tables!C$5:D$21,2,FALSE)</f>
        <v>5</v>
      </c>
      <c r="AB188" s="2">
        <f t="shared" si="365"/>
        <v>140</v>
      </c>
      <c r="AC188" s="2" t="str">
        <f t="shared" si="366"/>
        <v>Acute</v>
      </c>
      <c r="AD188" s="2">
        <f>VLOOKUP(AC188,Tables!C$24:D$25,2,FALSE)</f>
        <v>2</v>
      </c>
      <c r="AE188" s="2">
        <f t="shared" si="367"/>
        <v>70</v>
      </c>
      <c r="AF188" s="7"/>
      <c r="AG188" s="8" t="str">
        <f t="shared" si="368"/>
        <v>Gammarus fasciatus</v>
      </c>
      <c r="AH188" s="2" t="str">
        <f t="shared" si="369"/>
        <v>LC50</v>
      </c>
      <c r="AI188" s="2" t="str">
        <f t="shared" si="370"/>
        <v>Acute</v>
      </c>
      <c r="AJ188" s="2"/>
      <c r="AK188" s="2">
        <f>VLOOKUP(SUM(AA188,AD188),Tables!J$5:K$10,2,FALSE)</f>
        <v>4</v>
      </c>
      <c r="AL188" s="66" t="str">
        <f t="shared" si="371"/>
        <v>YES!!!</v>
      </c>
      <c r="AM188" s="3" t="str">
        <f t="shared" si="372"/>
        <v>Mortality</v>
      </c>
      <c r="AN188" s="2" t="s">
        <v>118</v>
      </c>
      <c r="AO188" s="2" t="str">
        <f t="shared" si="373"/>
        <v>96 Hour</v>
      </c>
      <c r="AP188" s="2" t="s">
        <v>319</v>
      </c>
      <c r="AQ188" s="2"/>
      <c r="AR188" s="2">
        <f t="shared" si="374"/>
        <v>70</v>
      </c>
      <c r="AS188" s="2"/>
      <c r="AT188" s="2"/>
      <c r="AU188" s="2"/>
      <c r="AV188" s="67" t="s">
        <v>120</v>
      </c>
      <c r="AW188" s="2"/>
      <c r="AX188" s="2"/>
      <c r="AY188" s="2"/>
      <c r="AZ188" s="2"/>
      <c r="BA188" s="68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117"/>
      <c r="BM188" s="118"/>
      <c r="BN188" s="117"/>
      <c r="BO188" s="117"/>
      <c r="BP188" s="117"/>
      <c r="BQ188" s="117"/>
      <c r="BR188" s="117"/>
      <c r="BS188" s="117"/>
      <c r="BT188" s="114"/>
      <c r="BU188" s="114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</row>
    <row r="189" spans="1:85" ht="14.25" customHeight="1" thickTop="1" thickBot="1" x14ac:dyDescent="0.3">
      <c r="A189" s="7"/>
      <c r="B189" s="7"/>
      <c r="C189" s="7"/>
      <c r="D189" s="71"/>
      <c r="E189" s="7"/>
      <c r="F189" s="72"/>
      <c r="G189" s="7"/>
      <c r="H189" s="7"/>
      <c r="I189" s="7"/>
      <c r="J189" s="7"/>
      <c r="K189" s="7"/>
      <c r="L189" s="7"/>
      <c r="M189" s="73"/>
      <c r="N189" s="73"/>
      <c r="O189" s="7"/>
      <c r="P189" s="7"/>
      <c r="Q189" s="7"/>
      <c r="R189" s="7"/>
      <c r="S189" s="7"/>
      <c r="T189" s="74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5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3"/>
      <c r="AW189" s="76"/>
      <c r="AX189" s="76"/>
      <c r="AY189" s="76"/>
      <c r="AZ189" s="77"/>
      <c r="BA189" s="78"/>
      <c r="BB189" s="7"/>
      <c r="BC189" s="7"/>
      <c r="BD189" s="7"/>
      <c r="BE189" s="7"/>
      <c r="BF189" s="7"/>
      <c r="BG189" s="7"/>
      <c r="BH189" s="7"/>
      <c r="BI189" s="70"/>
      <c r="BJ189" s="70"/>
      <c r="BK189" s="2"/>
      <c r="BL189" s="112"/>
      <c r="BM189" s="116"/>
      <c r="BN189" s="112"/>
      <c r="BO189" s="112"/>
      <c r="BP189" s="112"/>
      <c r="BQ189" s="112"/>
      <c r="BR189" s="112"/>
      <c r="BS189" s="112"/>
      <c r="BT189" s="114"/>
      <c r="BU189" s="114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</row>
    <row r="190" spans="1:85" ht="14.25" customHeight="1" thickTop="1" thickBot="1" x14ac:dyDescent="0.3">
      <c r="A190" s="2" t="s">
        <v>200</v>
      </c>
      <c r="B190" s="2">
        <v>200885</v>
      </c>
      <c r="C190" s="2"/>
      <c r="D190" s="2"/>
      <c r="E190" s="2" t="s">
        <v>121</v>
      </c>
      <c r="F190" s="63" t="s">
        <v>350</v>
      </c>
      <c r="G190" s="2" t="s">
        <v>202</v>
      </c>
      <c r="H190" s="2" t="s">
        <v>209</v>
      </c>
      <c r="I190" s="2" t="s">
        <v>204</v>
      </c>
      <c r="J190" s="2" t="s">
        <v>153</v>
      </c>
      <c r="K190" s="2" t="s">
        <v>112</v>
      </c>
      <c r="L190" s="2"/>
      <c r="M190" s="64" t="s">
        <v>191</v>
      </c>
      <c r="N190" s="64" t="s">
        <v>191</v>
      </c>
      <c r="O190" s="65" t="s">
        <v>191</v>
      </c>
      <c r="P190" s="2" t="s">
        <v>40</v>
      </c>
      <c r="Q190" s="2">
        <v>48</v>
      </c>
      <c r="R190" s="2" t="s">
        <v>116</v>
      </c>
      <c r="S190" s="2" t="s">
        <v>48</v>
      </c>
      <c r="T190" s="2"/>
      <c r="U190" s="2">
        <v>380</v>
      </c>
      <c r="V190" s="2" t="s">
        <v>17</v>
      </c>
      <c r="W190" s="2">
        <f>VLOOKUP(V190,Tables!$M$4:$N$7,2,FALSE)</f>
        <v>1</v>
      </c>
      <c r="X190" s="2">
        <f t="shared" ref="X190:X191" si="376">U190*W190</f>
        <v>380</v>
      </c>
      <c r="Y190" s="2"/>
      <c r="Z190" s="2" t="str">
        <f t="shared" ref="Z190:Z191" si="377">P190</f>
        <v>LC50</v>
      </c>
      <c r="AA190" s="2">
        <f>VLOOKUP(Z190,Tables!C$5:D$21,2,FALSE)</f>
        <v>5</v>
      </c>
      <c r="AB190" s="2">
        <f t="shared" ref="AB190:AB191" si="378">X190/AA190</f>
        <v>76</v>
      </c>
      <c r="AC190" s="2" t="str">
        <f t="shared" ref="AC190:AC191" si="379">S190</f>
        <v>Acute</v>
      </c>
      <c r="AD190" s="2">
        <f>VLOOKUP(AC190,Tables!C$24:D$25,2,FALSE)</f>
        <v>2</v>
      </c>
      <c r="AE190" s="2">
        <f t="shared" ref="AE190:AE191" si="380">AB190/AD190</f>
        <v>38</v>
      </c>
      <c r="AF190" s="7"/>
      <c r="AG190" s="8" t="str">
        <f t="shared" ref="AG190:AG191" si="381">F190</f>
        <v>Gammarus lacustris</v>
      </c>
      <c r="AH190" s="2" t="str">
        <f t="shared" ref="AH190:AH191" si="382">P190</f>
        <v>LC50</v>
      </c>
      <c r="AI190" s="2" t="str">
        <f t="shared" ref="AI190:AI191" si="383">S190</f>
        <v>Acute</v>
      </c>
      <c r="AJ190" s="2"/>
      <c r="AK190" s="2">
        <f>VLOOKUP(SUM(AA190,AD190),Tables!J$5:K$10,2,FALSE)</f>
        <v>4</v>
      </c>
      <c r="AL190" s="66" t="str">
        <f t="shared" ref="AL190:AL191" si="384">IF(AK190=MIN($AK$190:$AK$191),"YES!!!","Reject")</f>
        <v>YES!!!</v>
      </c>
      <c r="AM190" s="3" t="str">
        <f t="shared" ref="AM190:AM191" si="385">O190</f>
        <v>Mortality</v>
      </c>
      <c r="AN190" s="2" t="s">
        <v>118</v>
      </c>
      <c r="AO190" s="2" t="str">
        <f t="shared" ref="AO190:AO191" si="386">CONCATENATE(Q190," ",R190)</f>
        <v>48 Hour</v>
      </c>
      <c r="AP190" s="2" t="s">
        <v>119</v>
      </c>
      <c r="AQ190" s="2"/>
      <c r="AR190" s="2">
        <f t="shared" ref="AR190:AR191" si="387">AE190</f>
        <v>38</v>
      </c>
      <c r="AS190" s="2">
        <f t="shared" ref="AS190:AS191" si="388">GEOMEAN(AR190)</f>
        <v>38</v>
      </c>
      <c r="AT190" s="3">
        <f>MIN(AS190:AS191)</f>
        <v>16</v>
      </c>
      <c r="AU190" s="3">
        <f>MIN(AT190)</f>
        <v>16</v>
      </c>
      <c r="AV190" s="67" t="s">
        <v>120</v>
      </c>
      <c r="AW190" s="2"/>
      <c r="AX190" s="2"/>
      <c r="AY190" s="2"/>
      <c r="AZ190" s="2" t="str">
        <f>I190</f>
        <v>Macroinvertebrate</v>
      </c>
      <c r="BA190" s="68" t="str">
        <f t="shared" ref="BA190:BC190" si="389">F190</f>
        <v>Gammarus lacustris</v>
      </c>
      <c r="BB190" s="2" t="str">
        <f t="shared" si="389"/>
        <v>Arthropoda</v>
      </c>
      <c r="BC190" s="2" t="str">
        <f t="shared" si="389"/>
        <v>Malacostraca</v>
      </c>
      <c r="BD190" s="2" t="str">
        <f>J190</f>
        <v>Heterotroph</v>
      </c>
      <c r="BE190" s="2">
        <f>AK190</f>
        <v>4</v>
      </c>
      <c r="BF190" s="2">
        <f>AU190</f>
        <v>16</v>
      </c>
      <c r="BG190" s="67" t="s">
        <v>120</v>
      </c>
      <c r="BH190" s="67" t="s">
        <v>120</v>
      </c>
      <c r="BI190" s="2"/>
      <c r="BJ190" s="2"/>
      <c r="BK190" s="2"/>
      <c r="BL190" s="112"/>
      <c r="BM190" s="116"/>
      <c r="BN190" s="112"/>
      <c r="BO190" s="112"/>
      <c r="BP190" s="112"/>
      <c r="BQ190" s="112"/>
      <c r="BR190" s="112"/>
      <c r="BS190" s="112"/>
      <c r="BT190" s="114"/>
      <c r="BU190" s="114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</row>
    <row r="191" spans="1:85" ht="14.25" customHeight="1" thickTop="1" thickBot="1" x14ac:dyDescent="0.3">
      <c r="A191" s="2" t="s">
        <v>200</v>
      </c>
      <c r="B191" s="2">
        <v>200885</v>
      </c>
      <c r="C191" s="2"/>
      <c r="D191" s="2"/>
      <c r="E191" s="2" t="s">
        <v>121</v>
      </c>
      <c r="F191" s="63" t="s">
        <v>350</v>
      </c>
      <c r="G191" s="2" t="s">
        <v>202</v>
      </c>
      <c r="H191" s="2" t="s">
        <v>209</v>
      </c>
      <c r="I191" s="2" t="s">
        <v>204</v>
      </c>
      <c r="J191" s="2" t="s">
        <v>153</v>
      </c>
      <c r="K191" s="2" t="s">
        <v>112</v>
      </c>
      <c r="L191" s="2"/>
      <c r="M191" s="64" t="s">
        <v>191</v>
      </c>
      <c r="N191" s="64" t="s">
        <v>191</v>
      </c>
      <c r="O191" s="65" t="s">
        <v>191</v>
      </c>
      <c r="P191" s="2" t="s">
        <v>40</v>
      </c>
      <c r="Q191" s="2">
        <v>96</v>
      </c>
      <c r="R191" s="2" t="s">
        <v>116</v>
      </c>
      <c r="S191" s="2" t="s">
        <v>48</v>
      </c>
      <c r="T191" s="2"/>
      <c r="U191" s="2">
        <v>160</v>
      </c>
      <c r="V191" s="2" t="s">
        <v>17</v>
      </c>
      <c r="W191" s="2">
        <f>VLOOKUP(V191,Tables!$M$4:$N$7,2,FALSE)</f>
        <v>1</v>
      </c>
      <c r="X191" s="2">
        <f t="shared" si="376"/>
        <v>160</v>
      </c>
      <c r="Y191" s="2"/>
      <c r="Z191" s="2" t="str">
        <f t="shared" si="377"/>
        <v>LC50</v>
      </c>
      <c r="AA191" s="2">
        <f>VLOOKUP(Z191,Tables!C$5:D$21,2,FALSE)</f>
        <v>5</v>
      </c>
      <c r="AB191" s="2">
        <f t="shared" si="378"/>
        <v>32</v>
      </c>
      <c r="AC191" s="2" t="str">
        <f t="shared" si="379"/>
        <v>Acute</v>
      </c>
      <c r="AD191" s="2">
        <f>VLOOKUP(AC191,Tables!C$24:D$25,2,FALSE)</f>
        <v>2</v>
      </c>
      <c r="AE191" s="2">
        <f t="shared" si="380"/>
        <v>16</v>
      </c>
      <c r="AF191" s="7"/>
      <c r="AG191" s="8" t="str">
        <f t="shared" si="381"/>
        <v>Gammarus lacustris</v>
      </c>
      <c r="AH191" s="2" t="str">
        <f t="shared" si="382"/>
        <v>LC50</v>
      </c>
      <c r="AI191" s="2" t="str">
        <f t="shared" si="383"/>
        <v>Acute</v>
      </c>
      <c r="AJ191" s="2"/>
      <c r="AK191" s="2">
        <f>VLOOKUP(SUM(AA191,AD191),Tables!J$5:K$10,2,FALSE)</f>
        <v>4</v>
      </c>
      <c r="AL191" s="66" t="str">
        <f t="shared" si="384"/>
        <v>YES!!!</v>
      </c>
      <c r="AM191" s="3" t="str">
        <f t="shared" si="385"/>
        <v>Mortality</v>
      </c>
      <c r="AN191" s="2" t="s">
        <v>118</v>
      </c>
      <c r="AO191" s="2" t="str">
        <f t="shared" si="386"/>
        <v>96 Hour</v>
      </c>
      <c r="AP191" s="2" t="s">
        <v>319</v>
      </c>
      <c r="AQ191" s="2"/>
      <c r="AR191" s="2">
        <f t="shared" si="387"/>
        <v>16</v>
      </c>
      <c r="AS191" s="2">
        <f t="shared" si="388"/>
        <v>16</v>
      </c>
      <c r="AT191" s="2"/>
      <c r="AU191" s="2"/>
      <c r="AV191" s="67" t="s">
        <v>120</v>
      </c>
      <c r="AW191" s="2"/>
      <c r="AX191" s="2"/>
      <c r="AY191" s="2"/>
      <c r="AZ191" s="2"/>
      <c r="BA191" s="68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117"/>
      <c r="BM191" s="118"/>
      <c r="BN191" s="117"/>
      <c r="BO191" s="117"/>
      <c r="BP191" s="117"/>
      <c r="BQ191" s="117"/>
      <c r="BR191" s="117"/>
      <c r="BS191" s="117"/>
      <c r="BT191" s="114"/>
      <c r="BU191" s="114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</row>
    <row r="192" spans="1:85" ht="14.25" customHeight="1" thickTop="1" thickBot="1" x14ac:dyDescent="0.3">
      <c r="A192" s="7"/>
      <c r="B192" s="7"/>
      <c r="C192" s="7"/>
      <c r="D192" s="71"/>
      <c r="E192" s="7"/>
      <c r="F192" s="72"/>
      <c r="G192" s="7"/>
      <c r="H192" s="7"/>
      <c r="I192" s="7"/>
      <c r="J192" s="7"/>
      <c r="K192" s="7"/>
      <c r="L192" s="7"/>
      <c r="M192" s="73"/>
      <c r="N192" s="73"/>
      <c r="O192" s="7"/>
      <c r="P192" s="7"/>
      <c r="Q192" s="7"/>
      <c r="R192" s="7"/>
      <c r="S192" s="7"/>
      <c r="T192" s="74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5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3"/>
      <c r="AW192" s="76"/>
      <c r="AX192" s="76"/>
      <c r="AY192" s="76"/>
      <c r="AZ192" s="77"/>
      <c r="BA192" s="78"/>
      <c r="BB192" s="7"/>
      <c r="BC192" s="7"/>
      <c r="BD192" s="7"/>
      <c r="BE192" s="7"/>
      <c r="BF192" s="7"/>
      <c r="BG192" s="7"/>
      <c r="BH192" s="7"/>
      <c r="BI192" s="76"/>
      <c r="BJ192" s="76"/>
      <c r="BK192" s="2"/>
      <c r="BL192" s="112"/>
      <c r="BM192" s="116"/>
      <c r="BN192" s="112"/>
      <c r="BO192" s="112"/>
      <c r="BP192" s="112"/>
      <c r="BQ192" s="112"/>
      <c r="BR192" s="112"/>
      <c r="BS192" s="112"/>
      <c r="BT192" s="114"/>
      <c r="BU192" s="114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</row>
    <row r="193" spans="1:85" ht="14.25" customHeight="1" thickTop="1" thickBot="1" x14ac:dyDescent="0.3">
      <c r="A193" s="2" t="s">
        <v>448</v>
      </c>
      <c r="B193" s="2" t="s">
        <v>465</v>
      </c>
      <c r="C193" s="2"/>
      <c r="D193" s="2"/>
      <c r="E193" s="2" t="s">
        <v>121</v>
      </c>
      <c r="F193" s="63" t="s">
        <v>234</v>
      </c>
      <c r="G193" s="2" t="s">
        <v>108</v>
      </c>
      <c r="H193" s="2" t="s">
        <v>109</v>
      </c>
      <c r="I193" s="2" t="s">
        <v>110</v>
      </c>
      <c r="J193" s="2" t="s">
        <v>111</v>
      </c>
      <c r="K193" s="2" t="s">
        <v>269</v>
      </c>
      <c r="L193" s="2"/>
      <c r="M193" s="64" t="s">
        <v>129</v>
      </c>
      <c r="N193" s="64" t="s">
        <v>130</v>
      </c>
      <c r="O193" s="65" t="s">
        <v>131</v>
      </c>
      <c r="P193" s="2" t="s">
        <v>38</v>
      </c>
      <c r="Q193" s="2">
        <v>96</v>
      </c>
      <c r="R193" s="2" t="s">
        <v>116</v>
      </c>
      <c r="S193" s="2" t="s">
        <v>47</v>
      </c>
      <c r="T193" s="2"/>
      <c r="U193" s="2">
        <v>448</v>
      </c>
      <c r="V193" s="2" t="s">
        <v>17</v>
      </c>
      <c r="W193" s="2">
        <f>VLOOKUP(V193,Tables!$M$4:$N$7,2,FALSE)</f>
        <v>1</v>
      </c>
      <c r="X193" s="2">
        <f>U193*W193</f>
        <v>448</v>
      </c>
      <c r="Y193" s="2"/>
      <c r="Z193" s="2" t="str">
        <f>P193</f>
        <v>EC50</v>
      </c>
      <c r="AA193" s="2">
        <f>VLOOKUP(Z193,Tables!C$5:D$21,2,FALSE)</f>
        <v>5</v>
      </c>
      <c r="AB193" s="2">
        <f>X193/AA193</f>
        <v>89.6</v>
      </c>
      <c r="AC193" s="2" t="str">
        <f>S193</f>
        <v>Chronic</v>
      </c>
      <c r="AD193" s="2">
        <f>VLOOKUP(AC193,Tables!C$24:D$25,2,FALSE)</f>
        <v>1</v>
      </c>
      <c r="AE193" s="2">
        <f>AB193/AD193</f>
        <v>89.6</v>
      </c>
      <c r="AF193" s="7"/>
      <c r="AG193" s="8" t="str">
        <f>F193</f>
        <v>Gomphonema clavatum</v>
      </c>
      <c r="AH193" s="2" t="str">
        <f>P193</f>
        <v>EC50</v>
      </c>
      <c r="AI193" s="2" t="str">
        <f>S193</f>
        <v>Chronic</v>
      </c>
      <c r="AJ193" s="2"/>
      <c r="AK193" s="2">
        <f>VLOOKUP(SUM(AA193,AD193),Tables!J$5:K$10,2,FALSE)</f>
        <v>2</v>
      </c>
      <c r="AL193" s="66" t="str">
        <f>IF(AK193=MIN($AK$193),"YES!!!","Reject")</f>
        <v>YES!!!</v>
      </c>
      <c r="AM193" s="3" t="str">
        <f>O193</f>
        <v>Chlorophyll-a fluorescence</v>
      </c>
      <c r="AN193" s="2" t="s">
        <v>118</v>
      </c>
      <c r="AO193" s="2" t="str">
        <f>CONCATENATE(Q193," ",R193)</f>
        <v>96 Hour</v>
      </c>
      <c r="AP193" s="2" t="s">
        <v>119</v>
      </c>
      <c r="AQ193" s="2"/>
      <c r="AR193" s="2">
        <f>AE193</f>
        <v>89.6</v>
      </c>
      <c r="AS193" s="2">
        <f>GEOMEAN(AR193)</f>
        <v>89.6</v>
      </c>
      <c r="AT193" s="3">
        <f t="shared" ref="AT193:AU193" si="390">MIN(AS193)</f>
        <v>89.6</v>
      </c>
      <c r="AU193" s="3">
        <f t="shared" si="390"/>
        <v>89.6</v>
      </c>
      <c r="AV193" s="67" t="s">
        <v>120</v>
      </c>
      <c r="AW193" s="2"/>
      <c r="AX193" s="2"/>
      <c r="AY193" s="2"/>
      <c r="AZ193" s="2" t="str">
        <f>I193</f>
        <v>Microalgae</v>
      </c>
      <c r="BA193" s="68" t="str">
        <f t="shared" ref="BA193:BC193" si="391">F193</f>
        <v>Gomphonema clavatum</v>
      </c>
      <c r="BB193" s="2" t="str">
        <f t="shared" si="391"/>
        <v>Bacillariophyta</v>
      </c>
      <c r="BC193" s="2" t="str">
        <f t="shared" si="391"/>
        <v>Bacillariophyceae</v>
      </c>
      <c r="BD193" s="2" t="str">
        <f>J193</f>
        <v>Phototroph</v>
      </c>
      <c r="BE193" s="2">
        <f>AK193</f>
        <v>2</v>
      </c>
      <c r="BF193" s="2">
        <f>AU193</f>
        <v>89.6</v>
      </c>
      <c r="BG193" s="67" t="s">
        <v>120</v>
      </c>
      <c r="BH193" s="67" t="s">
        <v>120</v>
      </c>
      <c r="BI193" s="3"/>
      <c r="BJ193" s="3"/>
      <c r="BK193" s="2"/>
      <c r="BL193" s="117"/>
      <c r="BM193" s="118"/>
      <c r="BN193" s="117"/>
      <c r="BO193" s="117"/>
      <c r="BP193" s="117"/>
      <c r="BQ193" s="117"/>
      <c r="BR193" s="117"/>
      <c r="BS193" s="117"/>
      <c r="BT193" s="114"/>
      <c r="BU193" s="114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</row>
    <row r="194" spans="1:85" ht="14.25" customHeight="1" thickTop="1" thickBot="1" x14ac:dyDescent="0.3">
      <c r="A194" s="7"/>
      <c r="B194" s="7"/>
      <c r="C194" s="7"/>
      <c r="D194" s="71"/>
      <c r="E194" s="7"/>
      <c r="F194" s="72"/>
      <c r="G194" s="7"/>
      <c r="H194" s="7"/>
      <c r="I194" s="7"/>
      <c r="J194" s="7"/>
      <c r="K194" s="7"/>
      <c r="L194" s="7"/>
      <c r="M194" s="73"/>
      <c r="N194" s="73"/>
      <c r="O194" s="7"/>
      <c r="P194" s="7"/>
      <c r="Q194" s="7"/>
      <c r="R194" s="7"/>
      <c r="S194" s="7"/>
      <c r="T194" s="74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5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3"/>
      <c r="AW194" s="76"/>
      <c r="AX194" s="76"/>
      <c r="AY194" s="76"/>
      <c r="AZ194" s="77"/>
      <c r="BA194" s="78"/>
      <c r="BB194" s="7"/>
      <c r="BC194" s="7"/>
      <c r="BD194" s="7"/>
      <c r="BE194" s="7"/>
      <c r="BF194" s="7"/>
      <c r="BG194" s="7"/>
      <c r="BH194" s="7"/>
      <c r="BI194" s="2"/>
      <c r="BJ194" s="2"/>
      <c r="BK194" s="2"/>
      <c r="BL194" s="112"/>
      <c r="BM194" s="116"/>
      <c r="BN194" s="112"/>
      <c r="BO194" s="112"/>
      <c r="BP194" s="112"/>
      <c r="BQ194" s="112"/>
      <c r="BR194" s="112"/>
      <c r="BS194" s="112"/>
      <c r="BT194" s="114"/>
      <c r="BU194" s="114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</row>
    <row r="195" spans="1:85" ht="14.25" customHeight="1" thickTop="1" thickBot="1" x14ac:dyDescent="0.3">
      <c r="A195" s="2" t="s">
        <v>126</v>
      </c>
      <c r="B195" s="2" t="s">
        <v>466</v>
      </c>
      <c r="C195" s="2"/>
      <c r="D195" s="2"/>
      <c r="E195" s="2" t="s">
        <v>121</v>
      </c>
      <c r="F195" s="63" t="s">
        <v>164</v>
      </c>
      <c r="G195" s="2" t="s">
        <v>108</v>
      </c>
      <c r="H195" s="2" t="s">
        <v>109</v>
      </c>
      <c r="I195" s="2" t="s">
        <v>110</v>
      </c>
      <c r="J195" s="2" t="s">
        <v>111</v>
      </c>
      <c r="K195" s="2" t="s">
        <v>112</v>
      </c>
      <c r="L195" s="2"/>
      <c r="M195" s="64" t="s">
        <v>129</v>
      </c>
      <c r="N195" s="64" t="s">
        <v>130</v>
      </c>
      <c r="O195" s="65" t="s">
        <v>131</v>
      </c>
      <c r="P195" s="2" t="s">
        <v>38</v>
      </c>
      <c r="Q195" s="2">
        <v>96</v>
      </c>
      <c r="R195" s="2" t="s">
        <v>116</v>
      </c>
      <c r="S195" s="2" t="s">
        <v>47</v>
      </c>
      <c r="T195" s="2"/>
      <c r="U195" s="2">
        <v>1423</v>
      </c>
      <c r="V195" s="2" t="s">
        <v>17</v>
      </c>
      <c r="W195" s="2">
        <f>VLOOKUP(V195,Tables!$M$4:$N$7,2,FALSE)</f>
        <v>1</v>
      </c>
      <c r="X195" s="2">
        <f t="shared" ref="X195:X198" si="392">U195*W195</f>
        <v>1423</v>
      </c>
      <c r="Y195" s="2"/>
      <c r="Z195" s="2" t="str">
        <f t="shared" ref="Z195:Z198" si="393">P195</f>
        <v>EC50</v>
      </c>
      <c r="AA195" s="2">
        <f>VLOOKUP(Z195,Tables!C$5:D$21,2,FALSE)</f>
        <v>5</v>
      </c>
      <c r="AB195" s="2">
        <f t="shared" ref="AB195:AB198" si="394">X195/AA195</f>
        <v>284.60000000000002</v>
      </c>
      <c r="AC195" s="2" t="str">
        <f t="shared" ref="AC195:AC198" si="395">S195</f>
        <v>Chronic</v>
      </c>
      <c r="AD195" s="2">
        <f>VLOOKUP(AC195,Tables!C$24:D$25,2,FALSE)</f>
        <v>1</v>
      </c>
      <c r="AE195" s="2">
        <f t="shared" ref="AE195:AE198" si="396">AB195/AD195</f>
        <v>284.60000000000002</v>
      </c>
      <c r="AF195" s="7"/>
      <c r="AG195" s="8" t="str">
        <f t="shared" ref="AG195:AG198" si="397">F195</f>
        <v>Gomphonema parvulum</v>
      </c>
      <c r="AH195" s="2" t="str">
        <f t="shared" ref="AH195:AH198" si="398">P195</f>
        <v>EC50</v>
      </c>
      <c r="AI195" s="2" t="str">
        <f t="shared" ref="AI195:AI198" si="399">S195</f>
        <v>Chronic</v>
      </c>
      <c r="AJ195" s="2"/>
      <c r="AK195" s="2">
        <f>VLOOKUP(SUM(AA195,AD195),Tables!J$5:K$10,2,FALSE)</f>
        <v>2</v>
      </c>
      <c r="AL195" s="66" t="str">
        <f t="shared" ref="AL195:AL198" si="400">IF(AK195=MIN($AK$195:$AK$198),"YES!!!","Reject")</f>
        <v>Reject</v>
      </c>
      <c r="AM195" s="2"/>
      <c r="AN195" s="2"/>
      <c r="AO195" s="2"/>
      <c r="AP195" s="2"/>
      <c r="AQ195" s="2"/>
      <c r="AR195" s="2"/>
      <c r="AS195" s="2"/>
      <c r="AT195" s="2"/>
      <c r="AU195" s="2"/>
      <c r="AV195" s="67" t="s">
        <v>120</v>
      </c>
      <c r="AW195" s="2"/>
      <c r="AX195" s="2"/>
      <c r="AY195" s="2"/>
      <c r="AZ195" s="2"/>
      <c r="BA195" s="68"/>
      <c r="BB195" s="2"/>
      <c r="BC195" s="2"/>
      <c r="BD195" s="2"/>
      <c r="BE195" s="2"/>
      <c r="BF195" s="2"/>
      <c r="BG195" s="2"/>
      <c r="BH195" s="2"/>
      <c r="BI195" s="70"/>
      <c r="BJ195" s="70"/>
      <c r="BK195" s="2"/>
      <c r="BL195" s="112"/>
      <c r="BM195" s="116"/>
      <c r="BN195" s="112"/>
      <c r="BO195" s="112"/>
      <c r="BP195" s="112"/>
      <c r="BQ195" s="112"/>
      <c r="BR195" s="112"/>
      <c r="BS195" s="112"/>
      <c r="BT195" s="114"/>
      <c r="BU195" s="114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</row>
    <row r="196" spans="1:85" ht="14.25" customHeight="1" thickTop="1" thickBot="1" x14ac:dyDescent="0.3">
      <c r="A196" s="2" t="s">
        <v>126</v>
      </c>
      <c r="B196" s="2" t="s">
        <v>467</v>
      </c>
      <c r="C196" s="2"/>
      <c r="D196" s="70"/>
      <c r="E196" s="2" t="s">
        <v>121</v>
      </c>
      <c r="F196" s="63" t="s">
        <v>164</v>
      </c>
      <c r="G196" s="2" t="s">
        <v>108</v>
      </c>
      <c r="H196" s="2" t="s">
        <v>109</v>
      </c>
      <c r="I196" s="2" t="s">
        <v>110</v>
      </c>
      <c r="J196" s="2" t="s">
        <v>111</v>
      </c>
      <c r="K196" s="2" t="s">
        <v>112</v>
      </c>
      <c r="L196" s="2"/>
      <c r="M196" s="64" t="s">
        <v>129</v>
      </c>
      <c r="N196" s="64" t="s">
        <v>130</v>
      </c>
      <c r="O196" s="65" t="s">
        <v>131</v>
      </c>
      <c r="P196" s="2" t="s">
        <v>14</v>
      </c>
      <c r="Q196" s="2">
        <v>96</v>
      </c>
      <c r="R196" s="2" t="s">
        <v>116</v>
      </c>
      <c r="S196" s="2" t="s">
        <v>47</v>
      </c>
      <c r="T196" s="2"/>
      <c r="U196" s="2">
        <v>53</v>
      </c>
      <c r="V196" s="2" t="s">
        <v>17</v>
      </c>
      <c r="W196" s="2">
        <f>VLOOKUP(V196,Tables!$M$4:$N$7,2,FALSE)</f>
        <v>1</v>
      </c>
      <c r="X196" s="2">
        <f t="shared" si="392"/>
        <v>53</v>
      </c>
      <c r="Y196" s="2"/>
      <c r="Z196" s="2" t="str">
        <f t="shared" si="393"/>
        <v>EC10</v>
      </c>
      <c r="AA196" s="2">
        <f>VLOOKUP(Z196,Tables!C$5:D$21,2,FALSE)</f>
        <v>1</v>
      </c>
      <c r="AB196" s="2">
        <f t="shared" si="394"/>
        <v>53</v>
      </c>
      <c r="AC196" s="2" t="str">
        <f t="shared" si="395"/>
        <v>Chronic</v>
      </c>
      <c r="AD196" s="2">
        <f>VLOOKUP(AC196,Tables!C$24:D$25,2,FALSE)</f>
        <v>1</v>
      </c>
      <c r="AE196" s="2">
        <f t="shared" si="396"/>
        <v>53</v>
      </c>
      <c r="AF196" s="7"/>
      <c r="AG196" s="8" t="str">
        <f t="shared" si="397"/>
        <v>Gomphonema parvulum</v>
      </c>
      <c r="AH196" s="2" t="str">
        <f t="shared" si="398"/>
        <v>EC10</v>
      </c>
      <c r="AI196" s="2" t="str">
        <f t="shared" si="399"/>
        <v>Chronic</v>
      </c>
      <c r="AJ196" s="2"/>
      <c r="AK196" s="2">
        <f>VLOOKUP(SUM(AA196,AD196),Tables!J$5:K$10,2,FALSE)</f>
        <v>1</v>
      </c>
      <c r="AL196" s="66" t="str">
        <f t="shared" si="400"/>
        <v>YES!!!</v>
      </c>
      <c r="AM196" s="3" t="str">
        <f>O196</f>
        <v>Chlorophyll-a fluorescence</v>
      </c>
      <c r="AN196" s="2" t="s">
        <v>118</v>
      </c>
      <c r="AO196" s="2" t="str">
        <f>CONCATENATE(Q196," ",R196)</f>
        <v>96 Hour</v>
      </c>
      <c r="AP196" s="2" t="s">
        <v>119</v>
      </c>
      <c r="AQ196" s="2"/>
      <c r="AR196" s="2">
        <f>AE196</f>
        <v>53</v>
      </c>
      <c r="AS196" s="70">
        <f>GEOMEAN(AR196:AR198)</f>
        <v>218.88809926535524</v>
      </c>
      <c r="AT196" s="81">
        <f>MIN(AS196)</f>
        <v>218.88809926535524</v>
      </c>
      <c r="AU196" s="81">
        <f>MIN(AT196:AT198)</f>
        <v>218.88809926535524</v>
      </c>
      <c r="AV196" s="67" t="s">
        <v>120</v>
      </c>
      <c r="AW196" s="2"/>
      <c r="AX196" s="2"/>
      <c r="AY196" s="2"/>
      <c r="AZ196" s="2" t="str">
        <f>I196</f>
        <v>Microalgae</v>
      </c>
      <c r="BA196" s="68" t="str">
        <f t="shared" ref="BA196:BC196" si="401">F196</f>
        <v>Gomphonema parvulum</v>
      </c>
      <c r="BB196" s="2" t="str">
        <f t="shared" si="401"/>
        <v>Bacillariophyta</v>
      </c>
      <c r="BC196" s="2" t="str">
        <f t="shared" si="401"/>
        <v>Bacillariophyceae</v>
      </c>
      <c r="BD196" s="2" t="str">
        <f>J196</f>
        <v>Phototroph</v>
      </c>
      <c r="BE196" s="2">
        <f>AK196</f>
        <v>1</v>
      </c>
      <c r="BF196" s="70">
        <f>AU196</f>
        <v>218.88809926535524</v>
      </c>
      <c r="BG196" s="67" t="s">
        <v>120</v>
      </c>
      <c r="BH196" s="67" t="s">
        <v>120</v>
      </c>
      <c r="BI196" s="2"/>
      <c r="BJ196" s="2"/>
      <c r="BK196" s="2"/>
      <c r="BL196" s="112"/>
      <c r="BM196" s="116"/>
      <c r="BN196" s="112"/>
      <c r="BO196" s="112"/>
      <c r="BP196" s="112"/>
      <c r="BQ196" s="112"/>
      <c r="BR196" s="112"/>
      <c r="BS196" s="112"/>
      <c r="BT196" s="114"/>
      <c r="BU196" s="114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</row>
    <row r="197" spans="1:85" ht="14.25" customHeight="1" thickTop="1" thickBot="1" x14ac:dyDescent="0.3">
      <c r="A197" s="2">
        <v>845</v>
      </c>
      <c r="B197" s="2" t="s">
        <v>468</v>
      </c>
      <c r="C197" s="2"/>
      <c r="D197" s="2"/>
      <c r="E197" s="2" t="s">
        <v>121</v>
      </c>
      <c r="F197" s="63" t="s">
        <v>164</v>
      </c>
      <c r="G197" s="2" t="s">
        <v>108</v>
      </c>
      <c r="H197" s="2" t="s">
        <v>109</v>
      </c>
      <c r="I197" s="2" t="s">
        <v>110</v>
      </c>
      <c r="J197" s="2" t="s">
        <v>111</v>
      </c>
      <c r="K197" s="2" t="s">
        <v>139</v>
      </c>
      <c r="L197" s="2"/>
      <c r="M197" s="64" t="s">
        <v>140</v>
      </c>
      <c r="N197" s="64" t="s">
        <v>130</v>
      </c>
      <c r="O197" s="65" t="s">
        <v>141</v>
      </c>
      <c r="P197" s="2" t="s">
        <v>38</v>
      </c>
      <c r="Q197" s="2">
        <v>96</v>
      </c>
      <c r="R197" s="2" t="s">
        <v>116</v>
      </c>
      <c r="S197" s="2" t="s">
        <v>47</v>
      </c>
      <c r="T197" s="2"/>
      <c r="U197" s="2">
        <v>2255</v>
      </c>
      <c r="V197" s="2" t="s">
        <v>17</v>
      </c>
      <c r="W197" s="2">
        <f>VLOOKUP(V197,Tables!$M$4:$N$7,2,FALSE)</f>
        <v>1</v>
      </c>
      <c r="X197" s="2">
        <f t="shared" si="392"/>
        <v>2255</v>
      </c>
      <c r="Y197" s="2"/>
      <c r="Z197" s="2" t="str">
        <f t="shared" si="393"/>
        <v>EC50</v>
      </c>
      <c r="AA197" s="2">
        <f>VLOOKUP(Z197,Tables!C$5:D$21,2,FALSE)</f>
        <v>5</v>
      </c>
      <c r="AB197" s="2">
        <f t="shared" si="394"/>
        <v>451</v>
      </c>
      <c r="AC197" s="2" t="str">
        <f t="shared" si="395"/>
        <v>Chronic</v>
      </c>
      <c r="AD197" s="2">
        <f>VLOOKUP(AC197,Tables!C$24:D$25,2,FALSE)</f>
        <v>1</v>
      </c>
      <c r="AE197" s="2">
        <f t="shared" si="396"/>
        <v>451</v>
      </c>
      <c r="AF197" s="7"/>
      <c r="AG197" s="8" t="str">
        <f t="shared" si="397"/>
        <v>Gomphonema parvulum</v>
      </c>
      <c r="AH197" s="2" t="str">
        <f t="shared" si="398"/>
        <v>EC50</v>
      </c>
      <c r="AI197" s="2" t="str">
        <f t="shared" si="399"/>
        <v>Chronic</v>
      </c>
      <c r="AJ197" s="2"/>
      <c r="AK197" s="2">
        <f>VLOOKUP(SUM(AA197,AD197),Tables!J$5:K$10,2,FALSE)</f>
        <v>2</v>
      </c>
      <c r="AL197" s="66" t="str">
        <f t="shared" si="400"/>
        <v>Reject</v>
      </c>
      <c r="AM197" s="2"/>
      <c r="AN197" s="2"/>
      <c r="AO197" s="2"/>
      <c r="AP197" s="2"/>
      <c r="AQ197" s="2"/>
      <c r="AR197" s="2"/>
      <c r="AS197" s="2"/>
      <c r="AT197" s="2"/>
      <c r="AU197" s="2"/>
      <c r="AV197" s="67" t="s">
        <v>120</v>
      </c>
      <c r="AW197" s="2"/>
      <c r="AX197" s="2"/>
      <c r="AY197" s="2"/>
      <c r="AZ197" s="2"/>
      <c r="BA197" s="68"/>
      <c r="BB197" s="2"/>
      <c r="BC197" s="2"/>
      <c r="BD197" s="2"/>
      <c r="BE197" s="2"/>
      <c r="BF197" s="2"/>
      <c r="BG197" s="2"/>
      <c r="BH197" s="2"/>
      <c r="BI197" s="76"/>
      <c r="BJ197" s="76"/>
      <c r="BK197" s="2"/>
      <c r="BL197" s="112"/>
      <c r="BM197" s="116"/>
      <c r="BN197" s="112"/>
      <c r="BO197" s="112"/>
      <c r="BP197" s="112"/>
      <c r="BQ197" s="112"/>
      <c r="BR197" s="112"/>
      <c r="BS197" s="112"/>
      <c r="BT197" s="114"/>
      <c r="BU197" s="114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</row>
    <row r="198" spans="1:85" ht="14.25" customHeight="1" thickTop="1" thickBot="1" x14ac:dyDescent="0.3">
      <c r="A198" s="2">
        <v>845</v>
      </c>
      <c r="B198" s="2" t="s">
        <v>469</v>
      </c>
      <c r="C198" s="2"/>
      <c r="D198" s="2"/>
      <c r="E198" s="2" t="s">
        <v>121</v>
      </c>
      <c r="F198" s="63" t="s">
        <v>164</v>
      </c>
      <c r="G198" s="2" t="s">
        <v>108</v>
      </c>
      <c r="H198" s="2" t="s">
        <v>109</v>
      </c>
      <c r="I198" s="2" t="s">
        <v>110</v>
      </c>
      <c r="J198" s="2" t="s">
        <v>111</v>
      </c>
      <c r="K198" s="2" t="s">
        <v>139</v>
      </c>
      <c r="L198" s="2"/>
      <c r="M198" s="64" t="s">
        <v>140</v>
      </c>
      <c r="N198" s="64" t="s">
        <v>130</v>
      </c>
      <c r="O198" s="65" t="s">
        <v>141</v>
      </c>
      <c r="P198" s="2" t="s">
        <v>18</v>
      </c>
      <c r="Q198" s="2">
        <v>96</v>
      </c>
      <c r="R198" s="2" t="s">
        <v>116</v>
      </c>
      <c r="S198" s="2" t="s">
        <v>47</v>
      </c>
      <c r="T198" s="2"/>
      <c r="U198" s="2">
        <v>904</v>
      </c>
      <c r="V198" s="2" t="s">
        <v>17</v>
      </c>
      <c r="W198" s="2">
        <f>VLOOKUP(V198,Tables!$M$4:$N$7,2,FALSE)</f>
        <v>1</v>
      </c>
      <c r="X198" s="2">
        <f t="shared" si="392"/>
        <v>904</v>
      </c>
      <c r="Y198" s="2"/>
      <c r="Z198" s="2" t="str">
        <f t="shared" si="393"/>
        <v>EC05</v>
      </c>
      <c r="AA198" s="2">
        <f>VLOOKUP(Z198,Tables!C$5:D$21,2,FALSE)</f>
        <v>1</v>
      </c>
      <c r="AB198" s="2">
        <f t="shared" si="394"/>
        <v>904</v>
      </c>
      <c r="AC198" s="2" t="str">
        <f t="shared" si="395"/>
        <v>Chronic</v>
      </c>
      <c r="AD198" s="2">
        <f>VLOOKUP(AC198,Tables!C$24:D$25,2,FALSE)</f>
        <v>1</v>
      </c>
      <c r="AE198" s="2">
        <f t="shared" si="396"/>
        <v>904</v>
      </c>
      <c r="AF198" s="7"/>
      <c r="AG198" s="8" t="str">
        <f t="shared" si="397"/>
        <v>Gomphonema parvulum</v>
      </c>
      <c r="AH198" s="2" t="str">
        <f t="shared" si="398"/>
        <v>EC05</v>
      </c>
      <c r="AI198" s="2" t="str">
        <f t="shared" si="399"/>
        <v>Chronic</v>
      </c>
      <c r="AJ198" s="2"/>
      <c r="AK198" s="2">
        <f>VLOOKUP(SUM(AA198,AD198),Tables!J$5:K$10,2,FALSE)</f>
        <v>1</v>
      </c>
      <c r="AL198" s="66" t="str">
        <f t="shared" si="400"/>
        <v>YES!!!</v>
      </c>
      <c r="AM198" s="3" t="str">
        <f>O198</f>
        <v>Cell density</v>
      </c>
      <c r="AN198" s="2" t="s">
        <v>118</v>
      </c>
      <c r="AO198" s="2" t="str">
        <f>CONCATENATE(Q198," ",R198)</f>
        <v>96 Hour</v>
      </c>
      <c r="AP198" s="2" t="s">
        <v>119</v>
      </c>
      <c r="AQ198" s="2"/>
      <c r="AR198" s="2">
        <f>AE198</f>
        <v>904</v>
      </c>
      <c r="AS198" s="2"/>
      <c r="AT198" s="3"/>
      <c r="AU198" s="2"/>
      <c r="AV198" s="67" t="s">
        <v>120</v>
      </c>
      <c r="AW198" s="2"/>
      <c r="AX198" s="2"/>
      <c r="AY198" s="2"/>
      <c r="AZ198" s="2"/>
      <c r="BA198" s="68"/>
      <c r="BB198" s="2"/>
      <c r="BC198" s="2"/>
      <c r="BD198" s="2"/>
      <c r="BE198" s="2"/>
      <c r="BF198" s="2"/>
      <c r="BG198" s="2"/>
      <c r="BH198" s="2"/>
      <c r="BI198" s="70"/>
      <c r="BJ198" s="70"/>
      <c r="BK198" s="2"/>
      <c r="BL198" s="112"/>
      <c r="BM198" s="116"/>
      <c r="BN198" s="112"/>
      <c r="BO198" s="112"/>
      <c r="BP198" s="112"/>
      <c r="BQ198" s="112"/>
      <c r="BR198" s="112"/>
      <c r="BS198" s="112"/>
      <c r="BT198" s="114"/>
      <c r="BU198" s="114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</row>
    <row r="199" spans="1:85" ht="14.25" customHeight="1" thickTop="1" thickBot="1" x14ac:dyDescent="0.3">
      <c r="A199" s="7"/>
      <c r="B199" s="7"/>
      <c r="C199" s="7"/>
      <c r="D199" s="71"/>
      <c r="E199" s="7"/>
      <c r="F199" s="72"/>
      <c r="G199" s="7"/>
      <c r="H199" s="7"/>
      <c r="I199" s="7"/>
      <c r="J199" s="7"/>
      <c r="K199" s="7"/>
      <c r="L199" s="7"/>
      <c r="M199" s="73"/>
      <c r="N199" s="73"/>
      <c r="O199" s="7"/>
      <c r="P199" s="7"/>
      <c r="Q199" s="7"/>
      <c r="R199" s="7"/>
      <c r="S199" s="7"/>
      <c r="T199" s="74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5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3"/>
      <c r="AW199" s="76"/>
      <c r="AX199" s="76"/>
      <c r="AY199" s="76"/>
      <c r="AZ199" s="77"/>
      <c r="BA199" s="78"/>
      <c r="BB199" s="7"/>
      <c r="BC199" s="7"/>
      <c r="BD199" s="7"/>
      <c r="BE199" s="7"/>
      <c r="BF199" s="7"/>
      <c r="BG199" s="7"/>
      <c r="BH199" s="7"/>
      <c r="BI199" s="89"/>
      <c r="BJ199" s="89"/>
      <c r="BK199" s="2"/>
      <c r="BL199" s="112"/>
      <c r="BM199" s="116"/>
      <c r="BN199" s="112"/>
      <c r="BO199" s="112"/>
      <c r="BP199" s="112"/>
      <c r="BQ199" s="112"/>
      <c r="BR199" s="112"/>
      <c r="BS199" s="112"/>
      <c r="BT199" s="114"/>
      <c r="BU199" s="114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</row>
    <row r="200" spans="1:85" ht="14.25" customHeight="1" thickTop="1" thickBot="1" x14ac:dyDescent="0.3">
      <c r="A200" s="2">
        <v>689</v>
      </c>
      <c r="B200" s="2">
        <v>1488</v>
      </c>
      <c r="C200" s="2"/>
      <c r="D200" s="3"/>
      <c r="E200" s="2" t="s">
        <v>106</v>
      </c>
      <c r="F200" s="63" t="s">
        <v>274</v>
      </c>
      <c r="G200" s="2" t="s">
        <v>218</v>
      </c>
      <c r="H200" s="2" t="s">
        <v>219</v>
      </c>
      <c r="I200" s="2" t="s">
        <v>192</v>
      </c>
      <c r="J200" s="2" t="s">
        <v>111</v>
      </c>
      <c r="K200" s="2" t="s">
        <v>112</v>
      </c>
      <c r="L200" s="2"/>
      <c r="M200" s="64" t="s">
        <v>224</v>
      </c>
      <c r="N200" s="64" t="s">
        <v>254</v>
      </c>
      <c r="O200" s="65" t="s">
        <v>254</v>
      </c>
      <c r="P200" s="2" t="s">
        <v>38</v>
      </c>
      <c r="Q200" s="2">
        <v>4</v>
      </c>
      <c r="R200" s="2" t="s">
        <v>157</v>
      </c>
      <c r="S200" s="2" t="s">
        <v>48</v>
      </c>
      <c r="T200" s="2"/>
      <c r="U200" s="2">
        <v>15</v>
      </c>
      <c r="V200" s="2" t="s">
        <v>17</v>
      </c>
      <c r="W200" s="2">
        <f>VLOOKUP(V200,Tables!$M$4:$N$7,2,FALSE)</f>
        <v>1</v>
      </c>
      <c r="X200" s="2">
        <f t="shared" ref="X200:X203" si="402">U200*W200</f>
        <v>15</v>
      </c>
      <c r="Y200" s="2"/>
      <c r="Z200" s="2" t="str">
        <f t="shared" ref="Z200:Z203" si="403">P200</f>
        <v>EC50</v>
      </c>
      <c r="AA200" s="2">
        <f>VLOOKUP(Z200,Tables!C$5:D$21,2,FALSE)</f>
        <v>5</v>
      </c>
      <c r="AB200" s="2">
        <f t="shared" ref="AB200:AB203" si="404">X200/AA200</f>
        <v>3</v>
      </c>
      <c r="AC200" s="2" t="str">
        <f t="shared" ref="AC200:AC203" si="405">S200</f>
        <v>Acute</v>
      </c>
      <c r="AD200" s="2">
        <f>VLOOKUP(AC200,Tables!C$24:D$25,2,FALSE)</f>
        <v>2</v>
      </c>
      <c r="AE200" s="2">
        <f t="shared" ref="AE200:AE203" si="406">AB200/AD200</f>
        <v>1.5</v>
      </c>
      <c r="AF200" s="7"/>
      <c r="AG200" s="8" t="str">
        <f t="shared" ref="AG200:AG203" si="407">F200</f>
        <v>Gracilaria tenuistipitata</v>
      </c>
      <c r="AH200" s="2" t="str">
        <f t="shared" ref="AH200:AH203" si="408">P200</f>
        <v>EC50</v>
      </c>
      <c r="AI200" s="2" t="str">
        <f t="shared" ref="AI200:AI203" si="409">S200</f>
        <v>Acute</v>
      </c>
      <c r="AJ200" s="2"/>
      <c r="AK200" s="2">
        <f>VLOOKUP(SUM(AA200,AD200),Tables!J$5:K$10,2,FALSE)</f>
        <v>4</v>
      </c>
      <c r="AL200" s="66" t="str">
        <f t="shared" ref="AL200:AL203" si="410">IF(AK200=MIN($AK$200:$AK$203),"YES!!!","Reject")</f>
        <v>Reject</v>
      </c>
      <c r="AM200" s="3"/>
      <c r="AN200" s="2"/>
      <c r="AO200" s="2"/>
      <c r="AP200" s="2"/>
      <c r="AQ200" s="2"/>
      <c r="AR200" s="2"/>
      <c r="AS200" s="2"/>
      <c r="AT200" s="3"/>
      <c r="AU200" s="3"/>
      <c r="AV200" s="67" t="s">
        <v>120</v>
      </c>
      <c r="AW200" s="2"/>
      <c r="AX200" s="2"/>
      <c r="AY200" s="2"/>
      <c r="AZ200" s="3"/>
      <c r="BA200" s="8"/>
      <c r="BB200" s="3"/>
      <c r="BC200" s="3"/>
      <c r="BD200" s="3"/>
      <c r="BE200" s="3"/>
      <c r="BF200" s="3"/>
      <c r="BG200" s="3"/>
      <c r="BH200" s="3"/>
      <c r="BI200" s="2"/>
      <c r="BJ200" s="2"/>
      <c r="BK200" s="2"/>
      <c r="BL200" s="112"/>
      <c r="BM200" s="116"/>
      <c r="BN200" s="112"/>
      <c r="BO200" s="112"/>
      <c r="BP200" s="112"/>
      <c r="BQ200" s="112"/>
      <c r="BR200" s="112"/>
      <c r="BS200" s="112"/>
      <c r="BT200" s="114"/>
      <c r="BU200" s="114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</row>
    <row r="201" spans="1:85" ht="14.25" customHeight="1" thickTop="1" thickBot="1" x14ac:dyDescent="0.3">
      <c r="A201" s="2">
        <v>689</v>
      </c>
      <c r="B201" s="2">
        <v>1489</v>
      </c>
      <c r="C201" s="2"/>
      <c r="D201" s="2"/>
      <c r="E201" s="2" t="s">
        <v>106</v>
      </c>
      <c r="F201" s="63" t="s">
        <v>274</v>
      </c>
      <c r="G201" s="2" t="s">
        <v>218</v>
      </c>
      <c r="H201" s="2" t="s">
        <v>219</v>
      </c>
      <c r="I201" s="2" t="s">
        <v>192</v>
      </c>
      <c r="J201" s="2" t="s">
        <v>111</v>
      </c>
      <c r="K201" s="2" t="s">
        <v>112</v>
      </c>
      <c r="L201" s="2"/>
      <c r="M201" s="64" t="s">
        <v>224</v>
      </c>
      <c r="N201" s="64" t="s">
        <v>254</v>
      </c>
      <c r="O201" s="65" t="s">
        <v>254</v>
      </c>
      <c r="P201" s="2" t="s">
        <v>38</v>
      </c>
      <c r="Q201" s="2">
        <v>4</v>
      </c>
      <c r="R201" s="2" t="s">
        <v>157</v>
      </c>
      <c r="S201" s="2" t="s">
        <v>48</v>
      </c>
      <c r="T201" s="2"/>
      <c r="U201" s="2">
        <v>20</v>
      </c>
      <c r="V201" s="2" t="s">
        <v>17</v>
      </c>
      <c r="W201" s="2">
        <f>VLOOKUP(V201,Tables!$M$4:$N$7,2,FALSE)</f>
        <v>1</v>
      </c>
      <c r="X201" s="2">
        <f t="shared" si="402"/>
        <v>20</v>
      </c>
      <c r="Y201" s="2"/>
      <c r="Z201" s="2" t="str">
        <f t="shared" si="403"/>
        <v>EC50</v>
      </c>
      <c r="AA201" s="2">
        <f>VLOOKUP(Z201,Tables!C$5:D$21,2,FALSE)</f>
        <v>5</v>
      </c>
      <c r="AB201" s="2">
        <f t="shared" si="404"/>
        <v>4</v>
      </c>
      <c r="AC201" s="2" t="str">
        <f t="shared" si="405"/>
        <v>Acute</v>
      </c>
      <c r="AD201" s="2">
        <f>VLOOKUP(AC201,Tables!C$24:D$25,2,FALSE)</f>
        <v>2</v>
      </c>
      <c r="AE201" s="2">
        <f t="shared" si="406"/>
        <v>2</v>
      </c>
      <c r="AF201" s="7"/>
      <c r="AG201" s="8" t="str">
        <f t="shared" si="407"/>
        <v>Gracilaria tenuistipitata</v>
      </c>
      <c r="AH201" s="2" t="str">
        <f t="shared" si="408"/>
        <v>EC50</v>
      </c>
      <c r="AI201" s="2" t="str">
        <f t="shared" si="409"/>
        <v>Acute</v>
      </c>
      <c r="AJ201" s="2"/>
      <c r="AK201" s="2">
        <f>VLOOKUP(SUM(AA201,AD201),Tables!J$5:K$10,2,FALSE)</f>
        <v>4</v>
      </c>
      <c r="AL201" s="66" t="str">
        <f t="shared" si="410"/>
        <v>Reject</v>
      </c>
      <c r="AM201" s="3"/>
      <c r="AN201" s="2"/>
      <c r="AO201" s="2"/>
      <c r="AP201" s="2"/>
      <c r="AQ201" s="2"/>
      <c r="AR201" s="2"/>
      <c r="AS201" s="2"/>
      <c r="AT201" s="2"/>
      <c r="AU201" s="2"/>
      <c r="AV201" s="67" t="s">
        <v>120</v>
      </c>
      <c r="AW201" s="2"/>
      <c r="AX201" s="2"/>
      <c r="AY201" s="2"/>
      <c r="AZ201" s="2"/>
      <c r="BA201" s="68"/>
      <c r="BB201" s="2"/>
      <c r="BC201" s="2"/>
      <c r="BD201" s="2"/>
      <c r="BE201" s="2"/>
      <c r="BF201" s="2"/>
      <c r="BG201" s="2"/>
      <c r="BH201" s="2"/>
      <c r="BI201" s="76"/>
      <c r="BJ201" s="76"/>
      <c r="BK201" s="2"/>
      <c r="BL201" s="112"/>
      <c r="BM201" s="116"/>
      <c r="BN201" s="112"/>
      <c r="BO201" s="112"/>
      <c r="BP201" s="112"/>
      <c r="BQ201" s="112"/>
      <c r="BR201" s="112"/>
      <c r="BS201" s="112"/>
      <c r="BT201" s="114"/>
      <c r="BU201" s="114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</row>
    <row r="202" spans="1:85" ht="14.25" customHeight="1" thickTop="1" thickBot="1" x14ac:dyDescent="0.3">
      <c r="A202" s="2">
        <v>689</v>
      </c>
      <c r="B202" s="2">
        <v>1490</v>
      </c>
      <c r="C202" s="2"/>
      <c r="D202" s="70"/>
      <c r="E202" s="2" t="s">
        <v>106</v>
      </c>
      <c r="F202" s="63" t="s">
        <v>274</v>
      </c>
      <c r="G202" s="2" t="s">
        <v>218</v>
      </c>
      <c r="H202" s="2" t="s">
        <v>219</v>
      </c>
      <c r="I202" s="2" t="s">
        <v>192</v>
      </c>
      <c r="J202" s="2" t="s">
        <v>111</v>
      </c>
      <c r="K202" s="2" t="s">
        <v>112</v>
      </c>
      <c r="L202" s="2"/>
      <c r="M202" s="64" t="s">
        <v>224</v>
      </c>
      <c r="N202" s="64" t="s">
        <v>254</v>
      </c>
      <c r="O202" s="65" t="s">
        <v>254</v>
      </c>
      <c r="P202" s="2" t="s">
        <v>27</v>
      </c>
      <c r="Q202" s="2">
        <v>4</v>
      </c>
      <c r="R202" s="2" t="s">
        <v>157</v>
      </c>
      <c r="S202" s="2" t="s">
        <v>48</v>
      </c>
      <c r="T202" s="2"/>
      <c r="U202" s="2">
        <v>1.3</v>
      </c>
      <c r="V202" s="2" t="s">
        <v>17</v>
      </c>
      <c r="W202" s="2">
        <f>VLOOKUP(V202,Tables!$M$4:$N$7,2,FALSE)</f>
        <v>1</v>
      </c>
      <c r="X202" s="2">
        <f t="shared" si="402"/>
        <v>1.3</v>
      </c>
      <c r="Y202" s="2"/>
      <c r="Z202" s="2" t="str">
        <f t="shared" si="403"/>
        <v>NOEC</v>
      </c>
      <c r="AA202" s="2">
        <f>VLOOKUP(Z202,Tables!C$5:D$21,2,FALSE)</f>
        <v>1</v>
      </c>
      <c r="AB202" s="2">
        <f t="shared" si="404"/>
        <v>1.3</v>
      </c>
      <c r="AC202" s="2" t="str">
        <f t="shared" si="405"/>
        <v>Acute</v>
      </c>
      <c r="AD202" s="2">
        <f>VLOOKUP(AC202,Tables!C$24:D$25,2,FALSE)</f>
        <v>2</v>
      </c>
      <c r="AE202" s="2">
        <f t="shared" si="406"/>
        <v>0.65</v>
      </c>
      <c r="AF202" s="7"/>
      <c r="AG202" s="8" t="str">
        <f t="shared" si="407"/>
        <v>Gracilaria tenuistipitata</v>
      </c>
      <c r="AH202" s="2" t="str">
        <f t="shared" si="408"/>
        <v>NOEC</v>
      </c>
      <c r="AI202" s="2" t="str">
        <f t="shared" si="409"/>
        <v>Acute</v>
      </c>
      <c r="AJ202" s="2"/>
      <c r="AK202" s="2">
        <f>VLOOKUP(SUM(AA202,AD202),Tables!J$5:K$10,2,FALSE)</f>
        <v>3</v>
      </c>
      <c r="AL202" s="66" t="str">
        <f t="shared" si="410"/>
        <v>YES!!!</v>
      </c>
      <c r="AM202" s="3" t="str">
        <f t="shared" ref="AM202:AM203" si="411">O202</f>
        <v>Growth</v>
      </c>
      <c r="AN202" s="2" t="s">
        <v>118</v>
      </c>
      <c r="AO202" s="2" t="str">
        <f t="shared" ref="AO202:AO203" si="412">CONCATENATE(Q202," ",R202)</f>
        <v>4 Day</v>
      </c>
      <c r="AP202" s="2" t="s">
        <v>119</v>
      </c>
      <c r="AQ202" s="2"/>
      <c r="AR202" s="2">
        <f t="shared" ref="AR202:AR203" si="413">AE202</f>
        <v>0.65</v>
      </c>
      <c r="AS202" s="70">
        <f>GEOMEAN(AR202:AR203)</f>
        <v>0.80622577482985502</v>
      </c>
      <c r="AT202" s="81">
        <f t="shared" ref="AT202:AU202" si="414">MIN(AS202)</f>
        <v>0.80622577482985502</v>
      </c>
      <c r="AU202" s="81">
        <f t="shared" si="414"/>
        <v>0.80622577482985502</v>
      </c>
      <c r="AV202" s="67" t="s">
        <v>120</v>
      </c>
      <c r="AW202" s="2"/>
      <c r="AX202" s="2"/>
      <c r="AY202" s="2"/>
      <c r="AZ202" s="2" t="str">
        <f>I200</f>
        <v>Macroalgae</v>
      </c>
      <c r="BA202" s="68" t="str">
        <f t="shared" ref="BA202:BC202" si="415">F200</f>
        <v>Gracilaria tenuistipitata</v>
      </c>
      <c r="BB202" s="2" t="str">
        <f t="shared" si="415"/>
        <v>Rhodophyta</v>
      </c>
      <c r="BC202" s="2" t="str">
        <f t="shared" si="415"/>
        <v>Florideophyceae</v>
      </c>
      <c r="BD202" s="2" t="str">
        <f>J200</f>
        <v>Phototroph</v>
      </c>
      <c r="BE202" s="2">
        <f>AK200</f>
        <v>4</v>
      </c>
      <c r="BF202" s="70">
        <f>AU202</f>
        <v>0.80622577482985502</v>
      </c>
      <c r="BG202" s="67" t="s">
        <v>120</v>
      </c>
      <c r="BH202" s="67" t="s">
        <v>120</v>
      </c>
      <c r="BI202" s="89"/>
      <c r="BJ202" s="89"/>
      <c r="BK202" s="2"/>
      <c r="BL202" s="112"/>
      <c r="BM202" s="116"/>
      <c r="BN202" s="112"/>
      <c r="BO202" s="112"/>
      <c r="BP202" s="112"/>
      <c r="BQ202" s="112"/>
      <c r="BR202" s="112"/>
      <c r="BS202" s="112"/>
      <c r="BT202" s="114"/>
      <c r="BU202" s="114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</row>
    <row r="203" spans="1:85" ht="14.25" customHeight="1" thickTop="1" thickBot="1" x14ac:dyDescent="0.3">
      <c r="A203" s="2">
        <v>689</v>
      </c>
      <c r="B203" s="2">
        <v>1491</v>
      </c>
      <c r="C203" s="2"/>
      <c r="D203" s="2"/>
      <c r="E203" s="2" t="s">
        <v>106</v>
      </c>
      <c r="F203" s="63" t="s">
        <v>274</v>
      </c>
      <c r="G203" s="2" t="s">
        <v>218</v>
      </c>
      <c r="H203" s="2" t="s">
        <v>219</v>
      </c>
      <c r="I203" s="2" t="s">
        <v>192</v>
      </c>
      <c r="J203" s="2" t="s">
        <v>111</v>
      </c>
      <c r="K203" s="2" t="s">
        <v>112</v>
      </c>
      <c r="L203" s="2"/>
      <c r="M203" s="64" t="s">
        <v>224</v>
      </c>
      <c r="N203" s="64" t="s">
        <v>254</v>
      </c>
      <c r="O203" s="65" t="s">
        <v>254</v>
      </c>
      <c r="P203" s="2" t="s">
        <v>27</v>
      </c>
      <c r="Q203" s="2">
        <v>4</v>
      </c>
      <c r="R203" s="2" t="s">
        <v>157</v>
      </c>
      <c r="S203" s="2" t="s">
        <v>48</v>
      </c>
      <c r="T203" s="2"/>
      <c r="U203" s="2">
        <v>2</v>
      </c>
      <c r="V203" s="2" t="s">
        <v>17</v>
      </c>
      <c r="W203" s="2">
        <f>VLOOKUP(V203,Tables!$M$4:$N$7,2,FALSE)</f>
        <v>1</v>
      </c>
      <c r="X203" s="2">
        <f t="shared" si="402"/>
        <v>2</v>
      </c>
      <c r="Y203" s="2"/>
      <c r="Z203" s="2" t="str">
        <f t="shared" si="403"/>
        <v>NOEC</v>
      </c>
      <c r="AA203" s="2">
        <f>VLOOKUP(Z203,Tables!C$5:D$21,2,FALSE)</f>
        <v>1</v>
      </c>
      <c r="AB203" s="2">
        <f t="shared" si="404"/>
        <v>2</v>
      </c>
      <c r="AC203" s="2" t="str">
        <f t="shared" si="405"/>
        <v>Acute</v>
      </c>
      <c r="AD203" s="2">
        <f>VLOOKUP(AC203,Tables!C$24:D$25,2,FALSE)</f>
        <v>2</v>
      </c>
      <c r="AE203" s="2">
        <f t="shared" si="406"/>
        <v>1</v>
      </c>
      <c r="AF203" s="7"/>
      <c r="AG203" s="8" t="str">
        <f t="shared" si="407"/>
        <v>Gracilaria tenuistipitata</v>
      </c>
      <c r="AH203" s="2" t="str">
        <f t="shared" si="408"/>
        <v>NOEC</v>
      </c>
      <c r="AI203" s="2" t="str">
        <f t="shared" si="409"/>
        <v>Acute</v>
      </c>
      <c r="AJ203" s="2"/>
      <c r="AK203" s="2">
        <f>VLOOKUP(SUM(AA203,AD203),Tables!J$5:K$10,2,FALSE)</f>
        <v>3</v>
      </c>
      <c r="AL203" s="66" t="str">
        <f t="shared" si="410"/>
        <v>YES!!!</v>
      </c>
      <c r="AM203" s="3" t="str">
        <f t="shared" si="411"/>
        <v>Growth</v>
      </c>
      <c r="AN203" s="2" t="s">
        <v>118</v>
      </c>
      <c r="AO203" s="2" t="str">
        <f t="shared" si="412"/>
        <v>4 Day</v>
      </c>
      <c r="AP203" s="2" t="s">
        <v>119</v>
      </c>
      <c r="AQ203" s="2"/>
      <c r="AR203" s="2">
        <f t="shared" si="413"/>
        <v>1</v>
      </c>
      <c r="AS203" s="2"/>
      <c r="AT203" s="2"/>
      <c r="AU203" s="2"/>
      <c r="AV203" s="67" t="s">
        <v>120</v>
      </c>
      <c r="AW203" s="2"/>
      <c r="AX203" s="2"/>
      <c r="AY203" s="2"/>
      <c r="AZ203" s="2"/>
      <c r="BA203" s="68"/>
      <c r="BB203" s="2"/>
      <c r="BC203" s="2"/>
      <c r="BD203" s="2"/>
      <c r="BE203" s="2"/>
      <c r="BF203" s="2"/>
      <c r="BG203" s="2"/>
      <c r="BH203" s="2"/>
      <c r="BI203" s="76"/>
      <c r="BJ203" s="76"/>
      <c r="BK203" s="2"/>
      <c r="BL203" s="112"/>
      <c r="BM203" s="116"/>
      <c r="BN203" s="112"/>
      <c r="BO203" s="112"/>
      <c r="BP203" s="112"/>
      <c r="BQ203" s="112"/>
      <c r="BR203" s="112"/>
      <c r="BS203" s="112"/>
      <c r="BT203" s="114"/>
      <c r="BU203" s="114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</row>
    <row r="204" spans="1:85" ht="14.25" customHeight="1" thickTop="1" thickBot="1" x14ac:dyDescent="0.3">
      <c r="A204" s="7"/>
      <c r="B204" s="7"/>
      <c r="C204" s="7"/>
      <c r="D204" s="71"/>
      <c r="E204" s="7"/>
      <c r="F204" s="72"/>
      <c r="G204" s="7"/>
      <c r="H204" s="7"/>
      <c r="I204" s="7"/>
      <c r="J204" s="7"/>
      <c r="K204" s="7"/>
      <c r="L204" s="7"/>
      <c r="M204" s="73"/>
      <c r="N204" s="73"/>
      <c r="O204" s="7"/>
      <c r="P204" s="7"/>
      <c r="Q204" s="7"/>
      <c r="R204" s="7"/>
      <c r="S204" s="7"/>
      <c r="T204" s="74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5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3"/>
      <c r="AW204" s="76"/>
      <c r="AX204" s="76"/>
      <c r="AY204" s="76"/>
      <c r="AZ204" s="77"/>
      <c r="BA204" s="78"/>
      <c r="BB204" s="7"/>
      <c r="BC204" s="7"/>
      <c r="BD204" s="7"/>
      <c r="BE204" s="7"/>
      <c r="BF204" s="7"/>
      <c r="BG204" s="7"/>
      <c r="BH204" s="7"/>
      <c r="BI204" s="70"/>
      <c r="BJ204" s="70"/>
      <c r="BK204" s="2"/>
      <c r="BL204" s="112"/>
      <c r="BM204" s="116"/>
      <c r="BN204" s="112"/>
      <c r="BO204" s="112"/>
      <c r="BP204" s="112"/>
      <c r="BQ204" s="112"/>
      <c r="BR204" s="112"/>
      <c r="BS204" s="112"/>
      <c r="BT204" s="114"/>
      <c r="BU204" s="114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</row>
    <row r="205" spans="1:85" ht="14.25" customHeight="1" thickTop="1" thickBot="1" x14ac:dyDescent="0.3">
      <c r="A205" s="2" t="s">
        <v>470</v>
      </c>
      <c r="B205" s="2" t="s">
        <v>471</v>
      </c>
      <c r="C205" s="2"/>
      <c r="D205" s="70"/>
      <c r="E205" s="2" t="s">
        <v>106</v>
      </c>
      <c r="F205" s="63" t="s">
        <v>263</v>
      </c>
      <c r="G205" s="2" t="s">
        <v>175</v>
      </c>
      <c r="H205" s="2" t="s">
        <v>176</v>
      </c>
      <c r="I205" s="2" t="s">
        <v>173</v>
      </c>
      <c r="J205" s="2" t="s">
        <v>111</v>
      </c>
      <c r="K205" s="2" t="s">
        <v>112</v>
      </c>
      <c r="L205" s="2"/>
      <c r="M205" s="64" t="s">
        <v>472</v>
      </c>
      <c r="N205" s="64" t="s">
        <v>473</v>
      </c>
      <c r="O205" s="65" t="s">
        <v>474</v>
      </c>
      <c r="P205" s="2" t="s">
        <v>27</v>
      </c>
      <c r="Q205" s="2">
        <v>3</v>
      </c>
      <c r="R205" s="2" t="s">
        <v>157</v>
      </c>
      <c r="S205" s="2" t="s">
        <v>48</v>
      </c>
      <c r="T205" s="2"/>
      <c r="U205" s="2">
        <v>87.8</v>
      </c>
      <c r="V205" s="2" t="s">
        <v>17</v>
      </c>
      <c r="W205" s="2">
        <f>VLOOKUP(V205,Tables!$M$4:$N$7,2,FALSE)</f>
        <v>1</v>
      </c>
      <c r="X205" s="2">
        <f t="shared" ref="X205:X207" si="416">U205*W205</f>
        <v>87.8</v>
      </c>
      <c r="Y205" s="2"/>
      <c r="Z205" s="2" t="str">
        <f t="shared" ref="Z205:Z207" si="417">P205</f>
        <v>NOEC</v>
      </c>
      <c r="AA205" s="2">
        <f>VLOOKUP(Z205,Tables!C$5:D$21,2,FALSE)</f>
        <v>1</v>
      </c>
      <c r="AB205" s="2">
        <f t="shared" ref="AB205:AB207" si="418">X205/AA205</f>
        <v>87.8</v>
      </c>
      <c r="AC205" s="2" t="str">
        <f t="shared" ref="AC205:AC207" si="419">S205</f>
        <v>Acute</v>
      </c>
      <c r="AD205" s="2">
        <f>VLOOKUP(AC205,Tables!C$24:D$25,2,FALSE)</f>
        <v>2</v>
      </c>
      <c r="AE205" s="2">
        <f t="shared" ref="AE205:AE207" si="420">AB205/AD205</f>
        <v>43.9</v>
      </c>
      <c r="AF205" s="7"/>
      <c r="AG205" s="8" t="str">
        <f t="shared" ref="AG205:AG207" si="421">F205</f>
        <v>Halodule uninervis</v>
      </c>
      <c r="AH205" s="2" t="str">
        <f t="shared" ref="AH205:AH207" si="422">P205</f>
        <v>NOEC</v>
      </c>
      <c r="AI205" s="2" t="str">
        <f t="shared" ref="AI205:AI207" si="423">S205</f>
        <v>Acute</v>
      </c>
      <c r="AJ205" s="2"/>
      <c r="AK205" s="2">
        <f>VLOOKUP(SUM(AA205,AD205),Tables!J$5:K$10,2,FALSE)</f>
        <v>3</v>
      </c>
      <c r="AL205" s="66" t="str">
        <f t="shared" ref="AL205:AL207" si="424">IF(AK205=MIN($AK$205:$AK$207),"YES!!!","Reject")</f>
        <v>YES!!!</v>
      </c>
      <c r="AM205" s="3" t="str">
        <f>O205</f>
        <v>Leaf length</v>
      </c>
      <c r="AN205" s="2" t="s">
        <v>118</v>
      </c>
      <c r="AO205" s="2" t="str">
        <f>CONCATENATE(Q205," ",R205)</f>
        <v>3 Day</v>
      </c>
      <c r="AP205" s="2" t="s">
        <v>119</v>
      </c>
      <c r="AQ205" s="2"/>
      <c r="AR205" s="2">
        <f>AE205</f>
        <v>43.9</v>
      </c>
      <c r="AS205" s="2">
        <f>GEOMEAN(AR205)</f>
        <v>43.9</v>
      </c>
      <c r="AT205" s="3">
        <f t="shared" ref="AT205:AU205" si="425">MIN(AS205)</f>
        <v>43.9</v>
      </c>
      <c r="AU205" s="3">
        <f t="shared" si="425"/>
        <v>43.9</v>
      </c>
      <c r="AV205" s="67" t="s">
        <v>120</v>
      </c>
      <c r="AW205" s="2"/>
      <c r="AX205" s="2"/>
      <c r="AY205" s="2"/>
      <c r="AZ205" s="2" t="str">
        <f>I205</f>
        <v>Macrophyte</v>
      </c>
      <c r="BA205" s="68" t="str">
        <f t="shared" ref="BA205:BC205" si="426">F205</f>
        <v>Halodule uninervis</v>
      </c>
      <c r="BB205" s="2" t="str">
        <f t="shared" si="426"/>
        <v>Tracheophyta</v>
      </c>
      <c r="BC205" s="2" t="str">
        <f t="shared" si="426"/>
        <v>Liliopsida</v>
      </c>
      <c r="BD205" s="2" t="str">
        <f>J205</f>
        <v>Phototroph</v>
      </c>
      <c r="BE205" s="2">
        <f>AK205</f>
        <v>3</v>
      </c>
      <c r="BF205" s="70">
        <f>AU205</f>
        <v>43.9</v>
      </c>
      <c r="BG205" s="67" t="s">
        <v>120</v>
      </c>
      <c r="BH205" s="67" t="s">
        <v>120</v>
      </c>
      <c r="BI205" s="2"/>
      <c r="BJ205" s="2"/>
      <c r="BK205" s="2"/>
      <c r="BL205" s="112"/>
      <c r="BM205" s="116"/>
      <c r="BN205" s="112"/>
      <c r="BO205" s="112"/>
      <c r="BP205" s="112"/>
      <c r="BQ205" s="112"/>
      <c r="BR205" s="112"/>
      <c r="BS205" s="112"/>
      <c r="BT205" s="114"/>
      <c r="BU205" s="114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</row>
    <row r="206" spans="1:85" ht="14.25" customHeight="1" thickTop="1" thickBot="1" x14ac:dyDescent="0.3">
      <c r="A206" s="2">
        <v>672</v>
      </c>
      <c r="B206" s="2">
        <v>1259</v>
      </c>
      <c r="C206" s="2"/>
      <c r="D206" s="101" t="s">
        <v>148</v>
      </c>
      <c r="E206" s="2" t="s">
        <v>106</v>
      </c>
      <c r="F206" s="63" t="s">
        <v>263</v>
      </c>
      <c r="G206" s="2" t="s">
        <v>175</v>
      </c>
      <c r="H206" s="2" t="s">
        <v>176</v>
      </c>
      <c r="I206" s="2" t="s">
        <v>173</v>
      </c>
      <c r="J206" s="2" t="s">
        <v>111</v>
      </c>
      <c r="K206" s="2" t="s">
        <v>112</v>
      </c>
      <c r="L206" s="2"/>
      <c r="M206" s="83" t="s">
        <v>154</v>
      </c>
      <c r="N206" s="83" t="s">
        <v>177</v>
      </c>
      <c r="O206" s="84" t="s">
        <v>177</v>
      </c>
      <c r="P206" s="85" t="s">
        <v>38</v>
      </c>
      <c r="Q206" s="85">
        <v>3</v>
      </c>
      <c r="R206" s="85" t="s">
        <v>157</v>
      </c>
      <c r="S206" s="85" t="s">
        <v>48</v>
      </c>
      <c r="T206" s="2"/>
      <c r="U206" s="85">
        <v>2.41</v>
      </c>
      <c r="V206" s="85" t="s">
        <v>17</v>
      </c>
      <c r="W206" s="85">
        <f>VLOOKUP(V206,Tables!$M$4:$N$7,2,FALSE)</f>
        <v>1</v>
      </c>
      <c r="X206" s="85">
        <f t="shared" si="416"/>
        <v>2.41</v>
      </c>
      <c r="Y206" s="85"/>
      <c r="Z206" s="85" t="str">
        <f t="shared" si="417"/>
        <v>EC50</v>
      </c>
      <c r="AA206" s="85">
        <f>VLOOKUP(Z206,Tables!C$5:D$21,2,FALSE)</f>
        <v>5</v>
      </c>
      <c r="AB206" s="85">
        <f t="shared" si="418"/>
        <v>0.48200000000000004</v>
      </c>
      <c r="AC206" s="85" t="str">
        <f t="shared" si="419"/>
        <v>Acute</v>
      </c>
      <c r="AD206" s="85">
        <f>VLOOKUP(AC206,Tables!C$24:D$25,2,FALSE)</f>
        <v>2</v>
      </c>
      <c r="AE206" s="85">
        <f t="shared" si="420"/>
        <v>0.24100000000000002</v>
      </c>
      <c r="AF206" s="102"/>
      <c r="AG206" s="86" t="str">
        <f t="shared" si="421"/>
        <v>Halodule uninervis</v>
      </c>
      <c r="AH206" s="85" t="str">
        <f t="shared" si="422"/>
        <v>EC50</v>
      </c>
      <c r="AI206" s="85" t="str">
        <f t="shared" si="423"/>
        <v>Acute</v>
      </c>
      <c r="AJ206" s="85"/>
      <c r="AK206" s="85">
        <f>VLOOKUP(SUM(AA206,AD206),Tables!J$5:K$10,2,FALSE)</f>
        <v>4</v>
      </c>
      <c r="AL206" s="87" t="str">
        <f t="shared" si="424"/>
        <v>Reject</v>
      </c>
      <c r="AM206" s="85"/>
      <c r="AN206" s="85"/>
      <c r="AO206" s="85"/>
      <c r="AP206" s="85"/>
      <c r="AQ206" s="85"/>
      <c r="AR206" s="85"/>
      <c r="AS206" s="85"/>
      <c r="AT206" s="85"/>
      <c r="AU206" s="85"/>
      <c r="AV206" s="67" t="s">
        <v>120</v>
      </c>
      <c r="AW206" s="2"/>
      <c r="AX206" s="2"/>
      <c r="AY206" s="2"/>
      <c r="AZ206" s="85"/>
      <c r="BA206" s="88"/>
      <c r="BB206" s="85"/>
      <c r="BC206" s="85"/>
      <c r="BD206" s="85"/>
      <c r="BE206" s="85"/>
      <c r="BF206" s="85"/>
      <c r="BG206" s="85"/>
      <c r="BH206" s="85"/>
      <c r="BI206" s="89"/>
      <c r="BJ206" s="89"/>
      <c r="BK206" s="2"/>
      <c r="BL206" s="117"/>
      <c r="BM206" s="118"/>
      <c r="BN206" s="117"/>
      <c r="BO206" s="117"/>
      <c r="BP206" s="117"/>
      <c r="BQ206" s="117"/>
      <c r="BR206" s="117"/>
      <c r="BS206" s="117"/>
      <c r="BT206" s="114"/>
      <c r="BU206" s="114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</row>
    <row r="207" spans="1:85" ht="14.25" customHeight="1" thickTop="1" thickBot="1" x14ac:dyDescent="0.3">
      <c r="A207" s="2">
        <v>672</v>
      </c>
      <c r="B207" s="2">
        <v>1261</v>
      </c>
      <c r="C207" s="2"/>
      <c r="D207" s="103"/>
      <c r="E207" s="2" t="s">
        <v>106</v>
      </c>
      <c r="F207" s="63" t="s">
        <v>263</v>
      </c>
      <c r="G207" s="2" t="s">
        <v>175</v>
      </c>
      <c r="H207" s="2" t="s">
        <v>176</v>
      </c>
      <c r="I207" s="2" t="s">
        <v>173</v>
      </c>
      <c r="J207" s="2" t="s">
        <v>111</v>
      </c>
      <c r="K207" s="2" t="s">
        <v>112</v>
      </c>
      <c r="L207" s="2"/>
      <c r="M207" s="83" t="s">
        <v>154</v>
      </c>
      <c r="N207" s="83" t="s">
        <v>177</v>
      </c>
      <c r="O207" s="84" t="s">
        <v>177</v>
      </c>
      <c r="P207" s="85" t="s">
        <v>14</v>
      </c>
      <c r="Q207" s="85">
        <v>3</v>
      </c>
      <c r="R207" s="85" t="s">
        <v>157</v>
      </c>
      <c r="S207" s="85" t="s">
        <v>48</v>
      </c>
      <c r="T207" s="2"/>
      <c r="U207" s="85">
        <v>0.47</v>
      </c>
      <c r="V207" s="85" t="s">
        <v>17</v>
      </c>
      <c r="W207" s="85">
        <f>VLOOKUP(V207,Tables!$M$4:$N$7,2,FALSE)</f>
        <v>1</v>
      </c>
      <c r="X207" s="85">
        <f t="shared" si="416"/>
        <v>0.47</v>
      </c>
      <c r="Y207" s="85"/>
      <c r="Z207" s="85" t="str">
        <f t="shared" si="417"/>
        <v>EC10</v>
      </c>
      <c r="AA207" s="85">
        <f>VLOOKUP(Z207,Tables!C$5:D$21,2,FALSE)</f>
        <v>1</v>
      </c>
      <c r="AB207" s="85">
        <f t="shared" si="418"/>
        <v>0.47</v>
      </c>
      <c r="AC207" s="85" t="str">
        <f t="shared" si="419"/>
        <v>Acute</v>
      </c>
      <c r="AD207" s="85">
        <f>VLOOKUP(AC207,Tables!C$24:D$25,2,FALSE)</f>
        <v>2</v>
      </c>
      <c r="AE207" s="85">
        <f t="shared" si="420"/>
        <v>0.23499999999999999</v>
      </c>
      <c r="AF207" s="102"/>
      <c r="AG207" s="86" t="str">
        <f t="shared" si="421"/>
        <v>Halodule uninervis</v>
      </c>
      <c r="AH207" s="85" t="str">
        <f t="shared" si="422"/>
        <v>EC10</v>
      </c>
      <c r="AI207" s="85" t="str">
        <f t="shared" si="423"/>
        <v>Acute</v>
      </c>
      <c r="AJ207" s="85"/>
      <c r="AK207" s="85">
        <f>VLOOKUP(SUM(AA207,AD207),Tables!J$5:K$10,2,FALSE)</f>
        <v>3</v>
      </c>
      <c r="AL207" s="87" t="str">
        <f t="shared" si="424"/>
        <v>YES!!!</v>
      </c>
      <c r="AM207" s="87"/>
      <c r="AN207" s="85"/>
      <c r="AO207" s="85"/>
      <c r="AP207" s="85"/>
      <c r="AQ207" s="85"/>
      <c r="AR207" s="85"/>
      <c r="AS207" s="85"/>
      <c r="AT207" s="87"/>
      <c r="AU207" s="85"/>
      <c r="AV207" s="67" t="s">
        <v>120</v>
      </c>
      <c r="AW207" s="2"/>
      <c r="AX207" s="2"/>
      <c r="AY207" s="2"/>
      <c r="AZ207" s="85"/>
      <c r="BA207" s="88"/>
      <c r="BB207" s="85"/>
      <c r="BC207" s="85"/>
      <c r="BD207" s="85"/>
      <c r="BE207" s="85"/>
      <c r="BF207" s="85"/>
      <c r="BG207" s="85"/>
      <c r="BH207" s="85"/>
      <c r="BI207" s="76"/>
      <c r="BJ207" s="76"/>
      <c r="BK207" s="2"/>
      <c r="BL207" s="112"/>
      <c r="BM207" s="116"/>
      <c r="BN207" s="112"/>
      <c r="BO207" s="112"/>
      <c r="BP207" s="112"/>
      <c r="BQ207" s="112"/>
      <c r="BR207" s="112"/>
      <c r="BS207" s="112"/>
      <c r="BT207" s="114"/>
      <c r="BU207" s="114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</row>
    <row r="208" spans="1:85" ht="14.25" customHeight="1" thickTop="1" thickBot="1" x14ac:dyDescent="0.3">
      <c r="A208" s="7"/>
      <c r="B208" s="7"/>
      <c r="C208" s="7"/>
      <c r="D208" s="71"/>
      <c r="E208" s="7"/>
      <c r="F208" s="72"/>
      <c r="G208" s="7"/>
      <c r="H208" s="7"/>
      <c r="I208" s="7"/>
      <c r="J208" s="7"/>
      <c r="K208" s="7"/>
      <c r="L208" s="7"/>
      <c r="M208" s="73"/>
      <c r="N208" s="73"/>
      <c r="O208" s="7"/>
      <c r="P208" s="7"/>
      <c r="Q208" s="7"/>
      <c r="R208" s="7"/>
      <c r="S208" s="7"/>
      <c r="T208" s="74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5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3"/>
      <c r="AW208" s="76"/>
      <c r="AX208" s="76"/>
      <c r="AY208" s="76"/>
      <c r="AZ208" s="77"/>
      <c r="BA208" s="78"/>
      <c r="BB208" s="7"/>
      <c r="BC208" s="7"/>
      <c r="BD208" s="7"/>
      <c r="BE208" s="7"/>
      <c r="BF208" s="7"/>
      <c r="BG208" s="7"/>
      <c r="BH208" s="7"/>
      <c r="BI208" s="2"/>
      <c r="BJ208" s="2"/>
      <c r="BK208" s="2"/>
      <c r="BL208" s="112"/>
      <c r="BM208" s="116"/>
      <c r="BN208" s="112"/>
      <c r="BO208" s="112"/>
      <c r="BP208" s="112"/>
      <c r="BQ208" s="112"/>
      <c r="BR208" s="112"/>
      <c r="BS208" s="112"/>
      <c r="BT208" s="114"/>
      <c r="BU208" s="114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</row>
    <row r="209" spans="1:85" ht="14.25" customHeight="1" thickTop="1" thickBot="1" x14ac:dyDescent="0.3">
      <c r="A209" s="2">
        <v>674</v>
      </c>
      <c r="B209" s="2">
        <v>1212</v>
      </c>
      <c r="C209" s="2"/>
      <c r="D209" s="80" t="s">
        <v>148</v>
      </c>
      <c r="E209" s="2" t="s">
        <v>106</v>
      </c>
      <c r="F209" s="63" t="s">
        <v>475</v>
      </c>
      <c r="G209" s="2" t="s">
        <v>175</v>
      </c>
      <c r="H209" s="2" t="s">
        <v>176</v>
      </c>
      <c r="I209" s="2" t="s">
        <v>173</v>
      </c>
      <c r="J209" s="2" t="s">
        <v>111</v>
      </c>
      <c r="K209" s="2" t="s">
        <v>112</v>
      </c>
      <c r="L209" s="2"/>
      <c r="M209" s="83" t="s">
        <v>154</v>
      </c>
      <c r="N209" s="83" t="s">
        <v>366</v>
      </c>
      <c r="O209" s="84" t="s">
        <v>177</v>
      </c>
      <c r="P209" s="85" t="s">
        <v>27</v>
      </c>
      <c r="Q209" s="85">
        <v>5</v>
      </c>
      <c r="R209" s="85" t="s">
        <v>157</v>
      </c>
      <c r="S209" s="85" t="s">
        <v>48</v>
      </c>
      <c r="T209" s="2"/>
      <c r="U209" s="85">
        <v>1</v>
      </c>
      <c r="V209" s="85" t="s">
        <v>17</v>
      </c>
      <c r="W209" s="85">
        <f>VLOOKUP(V209,Tables!$M$4:$N$7,2,FALSE)</f>
        <v>1</v>
      </c>
      <c r="X209" s="85">
        <f>U209*W209</f>
        <v>1</v>
      </c>
      <c r="Y209" s="85"/>
      <c r="Z209" s="85" t="str">
        <f>P209</f>
        <v>NOEC</v>
      </c>
      <c r="AA209" s="85">
        <f>VLOOKUP(Z209,Tables!C$5:D$21,2,FALSE)</f>
        <v>1</v>
      </c>
      <c r="AB209" s="85">
        <f>X209/AA209</f>
        <v>1</v>
      </c>
      <c r="AC209" s="85" t="str">
        <f>S209</f>
        <v>Acute</v>
      </c>
      <c r="AD209" s="85">
        <f>VLOOKUP(AC209,Tables!C$24:D$25,2,FALSE)</f>
        <v>2</v>
      </c>
      <c r="AE209" s="85">
        <f>AB209/AD209</f>
        <v>0.5</v>
      </c>
      <c r="AF209" s="102"/>
      <c r="AG209" s="86" t="str">
        <f>F209</f>
        <v>Halophila ovalis</v>
      </c>
      <c r="AH209" s="85" t="str">
        <f>P209</f>
        <v>NOEC</v>
      </c>
      <c r="AI209" s="85" t="str">
        <f>S209</f>
        <v>Acute</v>
      </c>
      <c r="AJ209" s="85"/>
      <c r="AK209" s="85">
        <f>VLOOKUP(SUM(AA209,AD209),Tables!J$5:K$10,2,FALSE)</f>
        <v>3</v>
      </c>
      <c r="AL209" s="87" t="str">
        <f>IF(AK209=MIN($AK$209),"YES!!!","Reject")</f>
        <v>YES!!!</v>
      </c>
      <c r="AM209" s="87"/>
      <c r="AN209" s="85"/>
      <c r="AO209" s="85"/>
      <c r="AP209" s="85"/>
      <c r="AQ209" s="85"/>
      <c r="AR209" s="85"/>
      <c r="AS209" s="85"/>
      <c r="AT209" s="87"/>
      <c r="AU209" s="87"/>
      <c r="AV209" s="67" t="s">
        <v>120</v>
      </c>
      <c r="AW209" s="2"/>
      <c r="AX209" s="2"/>
      <c r="AY209" s="2"/>
      <c r="AZ209" s="85"/>
      <c r="BA209" s="88"/>
      <c r="BB209" s="85"/>
      <c r="BC209" s="85"/>
      <c r="BD209" s="85"/>
      <c r="BE209" s="85"/>
      <c r="BF209" s="85"/>
      <c r="BG209" s="85"/>
      <c r="BH209" s="85"/>
      <c r="BI209" s="2"/>
      <c r="BJ209" s="2"/>
      <c r="BK209" s="2"/>
      <c r="BL209" s="112"/>
      <c r="BM209" s="116"/>
      <c r="BN209" s="112"/>
      <c r="BO209" s="112"/>
      <c r="BP209" s="112"/>
      <c r="BQ209" s="112"/>
      <c r="BR209" s="112"/>
      <c r="BS209" s="112"/>
      <c r="BT209" s="114"/>
      <c r="BU209" s="114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</row>
    <row r="210" spans="1:85" ht="14.25" customHeight="1" thickTop="1" thickBot="1" x14ac:dyDescent="0.3">
      <c r="A210" s="7"/>
      <c r="B210" s="7"/>
      <c r="C210" s="7"/>
      <c r="D210" s="71"/>
      <c r="E210" s="7"/>
      <c r="F210" s="72"/>
      <c r="G210" s="7"/>
      <c r="H210" s="7"/>
      <c r="I210" s="7"/>
      <c r="J210" s="7"/>
      <c r="K210" s="7"/>
      <c r="L210" s="7"/>
      <c r="M210" s="73"/>
      <c r="N210" s="73"/>
      <c r="O210" s="7"/>
      <c r="P210" s="7"/>
      <c r="Q210" s="7"/>
      <c r="R210" s="7"/>
      <c r="S210" s="7"/>
      <c r="T210" s="74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5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3"/>
      <c r="AW210" s="76"/>
      <c r="AX210" s="76"/>
      <c r="AY210" s="76"/>
      <c r="AZ210" s="77"/>
      <c r="BA210" s="78"/>
      <c r="BB210" s="7"/>
      <c r="BC210" s="7"/>
      <c r="BD210" s="7"/>
      <c r="BE210" s="7"/>
      <c r="BF210" s="7"/>
      <c r="BG210" s="7"/>
      <c r="BH210" s="7"/>
      <c r="BI210" s="2"/>
      <c r="BJ210" s="2"/>
      <c r="BK210" s="2"/>
      <c r="BL210" s="112"/>
      <c r="BM210" s="116"/>
      <c r="BN210" s="112"/>
      <c r="BO210" s="112"/>
      <c r="BP210" s="112"/>
      <c r="BQ210" s="112"/>
      <c r="BR210" s="112"/>
      <c r="BS210" s="112"/>
      <c r="BT210" s="114"/>
      <c r="BU210" s="114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</row>
    <row r="211" spans="1:85" ht="14.25" customHeight="1" thickTop="1" thickBot="1" x14ac:dyDescent="0.3">
      <c r="A211" s="2">
        <v>700</v>
      </c>
      <c r="B211" s="2">
        <v>1499</v>
      </c>
      <c r="C211" s="2"/>
      <c r="D211" s="70"/>
      <c r="E211" s="2" t="s">
        <v>106</v>
      </c>
      <c r="F211" s="63" t="s">
        <v>276</v>
      </c>
      <c r="G211" s="2" t="s">
        <v>194</v>
      </c>
      <c r="H211" s="2" t="s">
        <v>195</v>
      </c>
      <c r="I211" s="2" t="s">
        <v>192</v>
      </c>
      <c r="J211" s="2" t="s">
        <v>111</v>
      </c>
      <c r="K211" s="2" t="s">
        <v>112</v>
      </c>
      <c r="L211" s="2"/>
      <c r="M211" s="64" t="s">
        <v>260</v>
      </c>
      <c r="N211" s="64" t="s">
        <v>476</v>
      </c>
      <c r="O211" s="65" t="s">
        <v>476</v>
      </c>
      <c r="P211" s="2" t="s">
        <v>38</v>
      </c>
      <c r="Q211" s="2">
        <v>2</v>
      </c>
      <c r="R211" s="2" t="s">
        <v>157</v>
      </c>
      <c r="S211" s="2" t="s">
        <v>48</v>
      </c>
      <c r="T211" s="2"/>
      <c r="U211" s="2">
        <v>6290</v>
      </c>
      <c r="V211" s="2" t="s">
        <v>17</v>
      </c>
      <c r="W211" s="2">
        <f>VLOOKUP(V211,Tables!$M$4:$N$7,2,FALSE)</f>
        <v>1</v>
      </c>
      <c r="X211" s="2">
        <f t="shared" ref="X211:X213" si="427">U211*W211</f>
        <v>6290</v>
      </c>
      <c r="Y211" s="2"/>
      <c r="Z211" s="2" t="str">
        <f t="shared" ref="Z211:Z213" si="428">P211</f>
        <v>EC50</v>
      </c>
      <c r="AA211" s="2">
        <f>VLOOKUP(Z211,Tables!C$5:D$21,2,FALSE)</f>
        <v>5</v>
      </c>
      <c r="AB211" s="2">
        <f t="shared" ref="AB211:AB213" si="429">X211/AA211</f>
        <v>1258</v>
      </c>
      <c r="AC211" s="2" t="str">
        <f t="shared" ref="AC211:AC213" si="430">S211</f>
        <v>Acute</v>
      </c>
      <c r="AD211" s="2">
        <f>VLOOKUP(AC211,Tables!C$24:D$25,2,FALSE)</f>
        <v>2</v>
      </c>
      <c r="AE211" s="2">
        <f t="shared" ref="AE211:AE213" si="431">AB211/AD211</f>
        <v>629</v>
      </c>
      <c r="AF211" s="7"/>
      <c r="AG211" s="8" t="str">
        <f t="shared" ref="AG211:AG213" si="432">F211</f>
        <v>Hormosira banksii</v>
      </c>
      <c r="AH211" s="2" t="str">
        <f t="shared" ref="AH211:AH213" si="433">P211</f>
        <v>EC50</v>
      </c>
      <c r="AI211" s="2" t="str">
        <f t="shared" ref="AI211:AI213" si="434">S211</f>
        <v>Acute</v>
      </c>
      <c r="AJ211" s="2"/>
      <c r="AK211" s="2">
        <f>VLOOKUP(SUM(AA211,AD211),Tables!J$5:K$10,2,FALSE)</f>
        <v>4</v>
      </c>
      <c r="AL211" s="66" t="str">
        <f t="shared" ref="AL211:AL213" si="435">IF(AK211=MIN($AK$211:$AK$213),"YES!!!","Reject")</f>
        <v>YES!!!</v>
      </c>
      <c r="AM211" s="3" t="str">
        <f t="shared" ref="AM211:AM212" si="436">O211</f>
        <v>Germination</v>
      </c>
      <c r="AN211" s="2" t="s">
        <v>118</v>
      </c>
      <c r="AO211" s="2" t="str">
        <f t="shared" ref="AO211:AO212" si="437">CONCATENATE(Q211," ",R211)</f>
        <v>2 Day</v>
      </c>
      <c r="AP211" s="2" t="s">
        <v>119</v>
      </c>
      <c r="AQ211" s="2"/>
      <c r="AR211" s="2">
        <f t="shared" ref="AR211:AR212" si="438">AE211</f>
        <v>629</v>
      </c>
      <c r="AS211" s="70">
        <f>GEOMEAN(AR211:AR212)</f>
        <v>540.81882363689965</v>
      </c>
      <c r="AT211" s="81">
        <f>MIN(AS211)</f>
        <v>540.81882363689965</v>
      </c>
      <c r="AU211" s="81">
        <f>MIN(AT211:AT212)</f>
        <v>540.81882363689965</v>
      </c>
      <c r="AV211" s="67" t="s">
        <v>120</v>
      </c>
      <c r="AW211" s="2"/>
      <c r="AX211" s="2"/>
      <c r="AY211" s="2"/>
      <c r="AZ211" s="2" t="str">
        <f>I211</f>
        <v>Macroalgae</v>
      </c>
      <c r="BA211" s="68" t="str">
        <f t="shared" ref="BA211:BC211" si="439">F211</f>
        <v>Hormosira banksii</v>
      </c>
      <c r="BB211" s="2" t="str">
        <f t="shared" si="439"/>
        <v>Ochrophyta</v>
      </c>
      <c r="BC211" s="2" t="str">
        <f t="shared" si="439"/>
        <v>Phaeophyceae</v>
      </c>
      <c r="BD211" s="2" t="str">
        <f>J211</f>
        <v>Phototroph</v>
      </c>
      <c r="BE211" s="2">
        <f>AK211</f>
        <v>4</v>
      </c>
      <c r="BF211" s="70">
        <f>AU211</f>
        <v>540.81882363689965</v>
      </c>
      <c r="BG211" s="67" t="s">
        <v>120</v>
      </c>
      <c r="BH211" s="67" t="s">
        <v>120</v>
      </c>
      <c r="BI211" s="2"/>
      <c r="BJ211" s="2"/>
      <c r="BK211" s="2"/>
      <c r="BL211" s="112"/>
      <c r="BM211" s="116"/>
      <c r="BN211" s="112"/>
      <c r="BO211" s="112"/>
      <c r="BP211" s="112"/>
      <c r="BQ211" s="112"/>
      <c r="BR211" s="112"/>
      <c r="BS211" s="112"/>
      <c r="BT211" s="114"/>
      <c r="BU211" s="114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</row>
    <row r="212" spans="1:85" ht="14.25" customHeight="1" thickTop="1" thickBot="1" x14ac:dyDescent="0.3">
      <c r="A212" s="2">
        <v>699</v>
      </c>
      <c r="B212" s="2">
        <v>1521</v>
      </c>
      <c r="C212" s="2"/>
      <c r="D212" s="2"/>
      <c r="E212" s="2" t="s">
        <v>106</v>
      </c>
      <c r="F212" s="63" t="s">
        <v>276</v>
      </c>
      <c r="G212" s="2" t="s">
        <v>194</v>
      </c>
      <c r="H212" s="2" t="s">
        <v>195</v>
      </c>
      <c r="I212" s="2" t="s">
        <v>192</v>
      </c>
      <c r="J212" s="2" t="s">
        <v>111</v>
      </c>
      <c r="K212" s="2" t="s">
        <v>477</v>
      </c>
      <c r="L212" s="2"/>
      <c r="M212" s="64" t="s">
        <v>260</v>
      </c>
      <c r="N212" s="64" t="s">
        <v>476</v>
      </c>
      <c r="O212" s="65" t="s">
        <v>476</v>
      </c>
      <c r="P212" s="2" t="s">
        <v>38</v>
      </c>
      <c r="Q212" s="2">
        <v>2</v>
      </c>
      <c r="R212" s="2" t="s">
        <v>157</v>
      </c>
      <c r="S212" s="2" t="s">
        <v>48</v>
      </c>
      <c r="T212" s="2"/>
      <c r="U212" s="2">
        <v>4650</v>
      </c>
      <c r="V212" s="2" t="s">
        <v>17</v>
      </c>
      <c r="W212" s="2">
        <f>VLOOKUP(V212,Tables!$M$4:$N$7,2,FALSE)</f>
        <v>1</v>
      </c>
      <c r="X212" s="2">
        <f t="shared" si="427"/>
        <v>4650</v>
      </c>
      <c r="Y212" s="2"/>
      <c r="Z212" s="2" t="str">
        <f t="shared" si="428"/>
        <v>EC50</v>
      </c>
      <c r="AA212" s="2">
        <f>VLOOKUP(Z212,Tables!C$5:D$21,2,FALSE)</f>
        <v>5</v>
      </c>
      <c r="AB212" s="2">
        <f t="shared" si="429"/>
        <v>930</v>
      </c>
      <c r="AC212" s="2" t="str">
        <f t="shared" si="430"/>
        <v>Acute</v>
      </c>
      <c r="AD212" s="2">
        <f>VLOOKUP(AC212,Tables!C$24:D$25,2,FALSE)</f>
        <v>2</v>
      </c>
      <c r="AE212" s="2">
        <f t="shared" si="431"/>
        <v>465</v>
      </c>
      <c r="AF212" s="7"/>
      <c r="AG212" s="8" t="str">
        <f t="shared" si="432"/>
        <v>Hormosira banksii</v>
      </c>
      <c r="AH212" s="2" t="str">
        <f t="shared" si="433"/>
        <v>EC50</v>
      </c>
      <c r="AI212" s="2" t="str">
        <f t="shared" si="434"/>
        <v>Acute</v>
      </c>
      <c r="AJ212" s="2"/>
      <c r="AK212" s="2">
        <f>VLOOKUP(SUM(AA212,AD212),Tables!J$5:K$10,2,FALSE)</f>
        <v>4</v>
      </c>
      <c r="AL212" s="66" t="str">
        <f t="shared" si="435"/>
        <v>YES!!!</v>
      </c>
      <c r="AM212" s="3" t="str">
        <f t="shared" si="436"/>
        <v>Germination</v>
      </c>
      <c r="AN212" s="2" t="s">
        <v>118</v>
      </c>
      <c r="AO212" s="2" t="str">
        <f t="shared" si="437"/>
        <v>2 Day</v>
      </c>
      <c r="AP212" s="2" t="s">
        <v>119</v>
      </c>
      <c r="AQ212" s="2"/>
      <c r="AR212" s="2">
        <f t="shared" si="438"/>
        <v>465</v>
      </c>
      <c r="AS212" s="2"/>
      <c r="AT212" s="2"/>
      <c r="AU212" s="2"/>
      <c r="AV212" s="67" t="s">
        <v>120</v>
      </c>
      <c r="AW212" s="2"/>
      <c r="AX212" s="2"/>
      <c r="AY212" s="2"/>
      <c r="AZ212" s="2"/>
      <c r="BA212" s="68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112"/>
      <c r="BM212" s="116"/>
      <c r="BN212" s="112"/>
      <c r="BO212" s="112"/>
      <c r="BP212" s="112"/>
      <c r="BQ212" s="112"/>
      <c r="BR212" s="112"/>
      <c r="BS212" s="112"/>
      <c r="BT212" s="114"/>
      <c r="BU212" s="114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</row>
    <row r="213" spans="1:85" ht="14.25" customHeight="1" thickTop="1" thickBot="1" x14ac:dyDescent="0.3">
      <c r="A213" s="2">
        <v>699</v>
      </c>
      <c r="B213" s="2">
        <v>1498</v>
      </c>
      <c r="C213" s="2"/>
      <c r="D213" s="80" t="s">
        <v>148</v>
      </c>
      <c r="E213" s="2" t="s">
        <v>106</v>
      </c>
      <c r="F213" s="63" t="s">
        <v>276</v>
      </c>
      <c r="G213" s="2" t="s">
        <v>194</v>
      </c>
      <c r="H213" s="2" t="s">
        <v>195</v>
      </c>
      <c r="I213" s="2" t="s">
        <v>192</v>
      </c>
      <c r="J213" s="2" t="s">
        <v>111</v>
      </c>
      <c r="K213" s="2" t="s">
        <v>477</v>
      </c>
      <c r="L213" s="2"/>
      <c r="M213" s="83" t="s">
        <v>154</v>
      </c>
      <c r="N213" s="83" t="s">
        <v>177</v>
      </c>
      <c r="O213" s="84" t="s">
        <v>177</v>
      </c>
      <c r="P213" s="85" t="s">
        <v>38</v>
      </c>
      <c r="Q213" s="85">
        <v>0.08</v>
      </c>
      <c r="R213" s="85" t="s">
        <v>157</v>
      </c>
      <c r="S213" s="85" t="s">
        <v>48</v>
      </c>
      <c r="T213" s="2"/>
      <c r="U213" s="85">
        <v>1.65</v>
      </c>
      <c r="V213" s="85" t="s">
        <v>17</v>
      </c>
      <c r="W213" s="85">
        <f>VLOOKUP(V213,Tables!$M$4:$N$7,2,FALSE)</f>
        <v>1</v>
      </c>
      <c r="X213" s="85">
        <f t="shared" si="427"/>
        <v>1.65</v>
      </c>
      <c r="Y213" s="85"/>
      <c r="Z213" s="85" t="str">
        <f t="shared" si="428"/>
        <v>EC50</v>
      </c>
      <c r="AA213" s="85">
        <f>VLOOKUP(Z213,Tables!C$5:D$21,2,FALSE)</f>
        <v>5</v>
      </c>
      <c r="AB213" s="85">
        <f t="shared" si="429"/>
        <v>0.32999999999999996</v>
      </c>
      <c r="AC213" s="85" t="str">
        <f t="shared" si="430"/>
        <v>Acute</v>
      </c>
      <c r="AD213" s="85">
        <f>VLOOKUP(AC213,Tables!C$24:D$25,2,FALSE)</f>
        <v>2</v>
      </c>
      <c r="AE213" s="85">
        <f t="shared" si="431"/>
        <v>0.16499999999999998</v>
      </c>
      <c r="AF213" s="102"/>
      <c r="AG213" s="86" t="str">
        <f t="shared" si="432"/>
        <v>Hormosira banksii</v>
      </c>
      <c r="AH213" s="85" t="str">
        <f t="shared" si="433"/>
        <v>EC50</v>
      </c>
      <c r="AI213" s="85" t="str">
        <f t="shared" si="434"/>
        <v>Acute</v>
      </c>
      <c r="AJ213" s="85"/>
      <c r="AK213" s="85">
        <f>VLOOKUP(SUM(AA213,AD213),Tables!J$5:K$10,2,FALSE)</f>
        <v>4</v>
      </c>
      <c r="AL213" s="87" t="str">
        <f t="shared" si="435"/>
        <v>YES!!!</v>
      </c>
      <c r="AM213" s="87"/>
      <c r="AN213" s="85"/>
      <c r="AO213" s="85"/>
      <c r="AP213" s="85"/>
      <c r="AQ213" s="85"/>
      <c r="AR213" s="85"/>
      <c r="AS213" s="85"/>
      <c r="AT213" s="87"/>
      <c r="AU213" s="85"/>
      <c r="AV213" s="67" t="s">
        <v>120</v>
      </c>
      <c r="AW213" s="2"/>
      <c r="AX213" s="2"/>
      <c r="AY213" s="2"/>
      <c r="AZ213" s="85"/>
      <c r="BA213" s="88"/>
      <c r="BB213" s="85"/>
      <c r="BC213" s="85"/>
      <c r="BD213" s="85"/>
      <c r="BE213" s="85"/>
      <c r="BF213" s="85"/>
      <c r="BG213" s="85"/>
      <c r="BH213" s="85"/>
      <c r="BI213" s="2"/>
      <c r="BJ213" s="2"/>
      <c r="BK213" s="2"/>
      <c r="BL213" s="117"/>
      <c r="BM213" s="118"/>
      <c r="BN213" s="117"/>
      <c r="BO213" s="117"/>
      <c r="BP213" s="117"/>
      <c r="BQ213" s="117"/>
      <c r="BR213" s="117"/>
      <c r="BS213" s="117"/>
      <c r="BT213" s="114"/>
      <c r="BU213" s="114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</row>
    <row r="214" spans="1:85" ht="14.25" customHeight="1" thickTop="1" thickBot="1" x14ac:dyDescent="0.3">
      <c r="A214" s="7"/>
      <c r="B214" s="7"/>
      <c r="C214" s="7"/>
      <c r="D214" s="71"/>
      <c r="E214" s="7"/>
      <c r="F214" s="72"/>
      <c r="G214" s="7"/>
      <c r="H214" s="7"/>
      <c r="I214" s="7"/>
      <c r="J214" s="7"/>
      <c r="K214" s="7"/>
      <c r="L214" s="7"/>
      <c r="M214" s="73"/>
      <c r="N214" s="73"/>
      <c r="O214" s="7"/>
      <c r="P214" s="7"/>
      <c r="Q214" s="7"/>
      <c r="R214" s="7"/>
      <c r="S214" s="7"/>
      <c r="T214" s="74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5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3"/>
      <c r="AW214" s="76"/>
      <c r="AX214" s="76"/>
      <c r="AY214" s="76"/>
      <c r="AZ214" s="77"/>
      <c r="BA214" s="78"/>
      <c r="BB214" s="7"/>
      <c r="BC214" s="7"/>
      <c r="BD214" s="7"/>
      <c r="BE214" s="7"/>
      <c r="BF214" s="7"/>
      <c r="BG214" s="7"/>
      <c r="BH214" s="7"/>
      <c r="BI214" s="76"/>
      <c r="BJ214" s="76"/>
      <c r="BK214" s="2"/>
      <c r="BL214" s="112"/>
      <c r="BM214" s="116"/>
      <c r="BN214" s="112"/>
      <c r="BO214" s="112"/>
      <c r="BP214" s="112"/>
      <c r="BQ214" s="112"/>
      <c r="BR214" s="112"/>
      <c r="BS214" s="112"/>
      <c r="BT214" s="114"/>
      <c r="BU214" s="114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</row>
    <row r="215" spans="1:85" ht="14.25" customHeight="1" thickTop="1" thickBot="1" x14ac:dyDescent="0.3">
      <c r="A215" s="2" t="s">
        <v>278</v>
      </c>
      <c r="B215" s="2" t="s">
        <v>478</v>
      </c>
      <c r="C215" s="2"/>
      <c r="D215" s="2"/>
      <c r="E215" s="2" t="s">
        <v>121</v>
      </c>
      <c r="F215" s="63" t="s">
        <v>320</v>
      </c>
      <c r="G215" s="2" t="s">
        <v>202</v>
      </c>
      <c r="H215" s="2" t="s">
        <v>209</v>
      </c>
      <c r="I215" s="2" t="s">
        <v>204</v>
      </c>
      <c r="J215" s="2" t="s">
        <v>153</v>
      </c>
      <c r="K215" s="2" t="s">
        <v>479</v>
      </c>
      <c r="L215" s="2"/>
      <c r="M215" s="64" t="s">
        <v>400</v>
      </c>
      <c r="N215" s="64" t="s">
        <v>191</v>
      </c>
      <c r="O215" s="65" t="s">
        <v>191</v>
      </c>
      <c r="P215" s="2" t="s">
        <v>40</v>
      </c>
      <c r="Q215" s="2">
        <v>96</v>
      </c>
      <c r="R215" s="2" t="s">
        <v>116</v>
      </c>
      <c r="S215" s="2" t="s">
        <v>48</v>
      </c>
      <c r="T215" s="2"/>
      <c r="U215" s="2">
        <v>19.399999999999999</v>
      </c>
      <c r="V215" s="2" t="s">
        <v>17</v>
      </c>
      <c r="W215" s="2">
        <f>VLOOKUP(V215,Tables!$M$4:$N$7,2,FALSE)</f>
        <v>1</v>
      </c>
      <c r="X215" s="2">
        <f t="shared" ref="X215:X220" si="440">U215*W215</f>
        <v>19.399999999999999</v>
      </c>
      <c r="Y215" s="2"/>
      <c r="Z215" s="2" t="str">
        <f t="shared" ref="Z215:Z220" si="441">P215</f>
        <v>LC50</v>
      </c>
      <c r="AA215" s="2">
        <f>VLOOKUP(Z215,Tables!C$5:D$21,2,FALSE)</f>
        <v>5</v>
      </c>
      <c r="AB215" s="2">
        <f t="shared" ref="AB215:AB220" si="442">X215/AA215</f>
        <v>3.88</v>
      </c>
      <c r="AC215" s="2" t="str">
        <f t="shared" ref="AC215:AC220" si="443">S215</f>
        <v>Acute</v>
      </c>
      <c r="AD215" s="2">
        <f>VLOOKUP(AC215,Tables!C$24:D$25,2,FALSE)</f>
        <v>2</v>
      </c>
      <c r="AE215" s="2">
        <f t="shared" ref="AE215:AE220" si="444">AB215/AD215</f>
        <v>1.94</v>
      </c>
      <c r="AF215" s="7"/>
      <c r="AG215" s="8" t="str">
        <f t="shared" ref="AG215:AG220" si="445">F215</f>
        <v>Hyalella azteca</v>
      </c>
      <c r="AH215" s="2" t="str">
        <f t="shared" ref="AH215:AH220" si="446">P215</f>
        <v>LC50</v>
      </c>
      <c r="AI215" s="2" t="str">
        <f t="shared" ref="AI215:AI220" si="447">S215</f>
        <v>Acute</v>
      </c>
      <c r="AJ215" s="2"/>
      <c r="AK215" s="2">
        <f>VLOOKUP(SUM(AA215,AD215),Tables!J$5:K$10,2,FALSE)</f>
        <v>4</v>
      </c>
      <c r="AL215" s="66" t="str">
        <f t="shared" ref="AL215:AL220" si="448">IF(AK215=MIN($AK$215:$AK$220),"YES!!!","Reject")</f>
        <v>Reject</v>
      </c>
      <c r="AM215" s="2"/>
      <c r="AN215" s="2"/>
      <c r="AO215" s="2"/>
      <c r="AP215" s="2"/>
      <c r="AQ215" s="2"/>
      <c r="AR215" s="2"/>
      <c r="AS215" s="2"/>
      <c r="AT215" s="2"/>
      <c r="AU215" s="2"/>
      <c r="AV215" s="67" t="s">
        <v>120</v>
      </c>
      <c r="AW215" s="2"/>
      <c r="AX215" s="2"/>
      <c r="AY215" s="2"/>
      <c r="AZ215" s="2"/>
      <c r="BA215" s="68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112"/>
      <c r="BM215" s="116"/>
      <c r="BN215" s="112"/>
      <c r="BO215" s="112"/>
      <c r="BP215" s="112"/>
      <c r="BQ215" s="112"/>
      <c r="BR215" s="112"/>
      <c r="BS215" s="112"/>
      <c r="BT215" s="114"/>
      <c r="BU215" s="114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</row>
    <row r="216" spans="1:85" ht="14.25" customHeight="1" thickTop="1" thickBot="1" x14ac:dyDescent="0.3">
      <c r="A216" s="2" t="s">
        <v>278</v>
      </c>
      <c r="B216" s="2" t="s">
        <v>480</v>
      </c>
      <c r="C216" s="2"/>
      <c r="D216" s="2"/>
      <c r="E216" s="2" t="s">
        <v>121</v>
      </c>
      <c r="F216" s="63" t="s">
        <v>320</v>
      </c>
      <c r="G216" s="2" t="s">
        <v>202</v>
      </c>
      <c r="H216" s="2" t="s">
        <v>209</v>
      </c>
      <c r="I216" s="2" t="s">
        <v>204</v>
      </c>
      <c r="J216" s="2" t="s">
        <v>153</v>
      </c>
      <c r="K216" s="2" t="s">
        <v>479</v>
      </c>
      <c r="L216" s="2"/>
      <c r="M216" s="64" t="s">
        <v>400</v>
      </c>
      <c r="N216" s="64" t="s">
        <v>191</v>
      </c>
      <c r="O216" s="65" t="s">
        <v>191</v>
      </c>
      <c r="P216" s="2" t="s">
        <v>40</v>
      </c>
      <c r="Q216" s="2">
        <v>10</v>
      </c>
      <c r="R216" s="2" t="s">
        <v>157</v>
      </c>
      <c r="S216" s="2" t="s">
        <v>48</v>
      </c>
      <c r="T216" s="2"/>
      <c r="U216" s="2">
        <v>18.399999999999999</v>
      </c>
      <c r="V216" s="2" t="s">
        <v>17</v>
      </c>
      <c r="W216" s="2">
        <f>VLOOKUP(V216,Tables!$M$4:$N$7,2,FALSE)</f>
        <v>1</v>
      </c>
      <c r="X216" s="2">
        <f t="shared" si="440"/>
        <v>18.399999999999999</v>
      </c>
      <c r="Y216" s="2"/>
      <c r="Z216" s="2" t="str">
        <f t="shared" si="441"/>
        <v>LC50</v>
      </c>
      <c r="AA216" s="2">
        <f>VLOOKUP(Z216,Tables!C$5:D$21,2,FALSE)</f>
        <v>5</v>
      </c>
      <c r="AB216" s="2">
        <f t="shared" si="442"/>
        <v>3.6799999999999997</v>
      </c>
      <c r="AC216" s="2" t="str">
        <f t="shared" si="443"/>
        <v>Acute</v>
      </c>
      <c r="AD216" s="2">
        <f>VLOOKUP(AC216,Tables!C$24:D$25,2,FALSE)</f>
        <v>2</v>
      </c>
      <c r="AE216" s="2">
        <f t="shared" si="444"/>
        <v>1.8399999999999999</v>
      </c>
      <c r="AF216" s="7"/>
      <c r="AG216" s="8" t="str">
        <f t="shared" si="445"/>
        <v>Hyalella azteca</v>
      </c>
      <c r="AH216" s="2" t="str">
        <f t="shared" si="446"/>
        <v>LC50</v>
      </c>
      <c r="AI216" s="2" t="str">
        <f t="shared" si="447"/>
        <v>Acute</v>
      </c>
      <c r="AJ216" s="2"/>
      <c r="AK216" s="2">
        <f>VLOOKUP(SUM(AA216,AD216),Tables!J$5:K$10,2,FALSE)</f>
        <v>4</v>
      </c>
      <c r="AL216" s="66" t="str">
        <f t="shared" si="448"/>
        <v>Reject</v>
      </c>
      <c r="AM216" s="2"/>
      <c r="AN216" s="2"/>
      <c r="AO216" s="2"/>
      <c r="AP216" s="2"/>
      <c r="AQ216" s="2"/>
      <c r="AR216" s="2"/>
      <c r="AS216" s="2"/>
      <c r="AT216" s="2"/>
      <c r="AU216" s="2"/>
      <c r="AV216" s="67" t="s">
        <v>120</v>
      </c>
      <c r="AW216" s="2"/>
      <c r="AX216" s="2"/>
      <c r="AY216" s="2"/>
      <c r="AZ216" s="2"/>
      <c r="BA216" s="68"/>
      <c r="BB216" s="2"/>
      <c r="BC216" s="2"/>
      <c r="BD216" s="2"/>
      <c r="BE216" s="2"/>
      <c r="BF216" s="2"/>
      <c r="BG216" s="2"/>
      <c r="BH216" s="2"/>
      <c r="BI216" s="76"/>
      <c r="BJ216" s="76"/>
      <c r="BK216" s="2"/>
      <c r="BL216" s="112"/>
      <c r="BM216" s="116"/>
      <c r="BN216" s="112"/>
      <c r="BO216" s="112"/>
      <c r="BP216" s="112"/>
      <c r="BQ216" s="112"/>
      <c r="BR216" s="112"/>
      <c r="BS216" s="112"/>
      <c r="BT216" s="114"/>
      <c r="BU216" s="114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</row>
    <row r="217" spans="1:85" ht="14.25" customHeight="1" thickTop="1" thickBot="1" x14ac:dyDescent="0.3">
      <c r="A217" s="2" t="s">
        <v>278</v>
      </c>
      <c r="B217" s="2" t="s">
        <v>481</v>
      </c>
      <c r="C217" s="2"/>
      <c r="D217" s="2"/>
      <c r="E217" s="2" t="s">
        <v>121</v>
      </c>
      <c r="F217" s="63" t="s">
        <v>320</v>
      </c>
      <c r="G217" s="2" t="s">
        <v>202</v>
      </c>
      <c r="H217" s="2" t="s">
        <v>209</v>
      </c>
      <c r="I217" s="2" t="s">
        <v>204</v>
      </c>
      <c r="J217" s="2" t="s">
        <v>153</v>
      </c>
      <c r="K217" s="2" t="s">
        <v>479</v>
      </c>
      <c r="L217" s="2"/>
      <c r="M217" s="64" t="s">
        <v>482</v>
      </c>
      <c r="N217" s="64" t="s">
        <v>482</v>
      </c>
      <c r="O217" s="65" t="s">
        <v>191</v>
      </c>
      <c r="P217" s="2" t="s">
        <v>31</v>
      </c>
      <c r="Q217" s="2">
        <v>10</v>
      </c>
      <c r="R217" s="2" t="s">
        <v>157</v>
      </c>
      <c r="S217" s="2" t="s">
        <v>48</v>
      </c>
      <c r="T217" s="2"/>
      <c r="U217" s="2">
        <v>7.9</v>
      </c>
      <c r="V217" s="2" t="s">
        <v>17</v>
      </c>
      <c r="W217" s="2">
        <f>VLOOKUP(V217,Tables!$M$4:$N$7,2,FALSE)</f>
        <v>1</v>
      </c>
      <c r="X217" s="2">
        <f t="shared" si="440"/>
        <v>7.9</v>
      </c>
      <c r="Y217" s="2"/>
      <c r="Z217" s="2" t="str">
        <f t="shared" si="441"/>
        <v>NOAEL</v>
      </c>
      <c r="AA217" s="2">
        <f>VLOOKUP(Z217,Tables!C$5:D$21,2,FALSE)</f>
        <v>1</v>
      </c>
      <c r="AB217" s="2">
        <f t="shared" si="442"/>
        <v>7.9</v>
      </c>
      <c r="AC217" s="2" t="str">
        <f t="shared" si="443"/>
        <v>Acute</v>
      </c>
      <c r="AD217" s="2">
        <f>VLOOKUP(AC217,Tables!C$24:D$25,2,FALSE)</f>
        <v>2</v>
      </c>
      <c r="AE217" s="2">
        <f t="shared" si="444"/>
        <v>3.95</v>
      </c>
      <c r="AF217" s="7"/>
      <c r="AG217" s="8" t="str">
        <f t="shared" si="445"/>
        <v>Hyalella azteca</v>
      </c>
      <c r="AH217" s="2" t="str">
        <f t="shared" si="446"/>
        <v>NOAEL</v>
      </c>
      <c r="AI217" s="2" t="str">
        <f t="shared" si="447"/>
        <v>Acute</v>
      </c>
      <c r="AJ217" s="2"/>
      <c r="AK217" s="2">
        <f>VLOOKUP(SUM(AA217,AD217),Tables!J$5:K$10,2,FALSE)</f>
        <v>3</v>
      </c>
      <c r="AL217" s="66" t="str">
        <f t="shared" si="448"/>
        <v>YES!!!</v>
      </c>
      <c r="AM217" s="3" t="str">
        <f>O217</f>
        <v>Mortality</v>
      </c>
      <c r="AN217" s="2" t="s">
        <v>118</v>
      </c>
      <c r="AO217" s="2" t="str">
        <f>CONCATENATE(Q217," ",R217)</f>
        <v>10 Day</v>
      </c>
      <c r="AP217" s="2" t="s">
        <v>119</v>
      </c>
      <c r="AQ217" s="2"/>
      <c r="AR217" s="2">
        <f>AE217</f>
        <v>3.95</v>
      </c>
      <c r="AS217" s="2">
        <f>GEOMEAN(AR217)</f>
        <v>3.95</v>
      </c>
      <c r="AT217" s="3">
        <f>MIN(AS217)</f>
        <v>3.95</v>
      </c>
      <c r="AU217" s="3">
        <f>MIN(AT217:AT220)</f>
        <v>3.95</v>
      </c>
      <c r="AV217" s="67" t="s">
        <v>120</v>
      </c>
      <c r="AW217" s="2"/>
      <c r="AX217" s="2"/>
      <c r="AY217" s="2"/>
      <c r="AZ217" s="2" t="str">
        <f>I217</f>
        <v>Macroinvertebrate</v>
      </c>
      <c r="BA217" s="68" t="str">
        <f t="shared" ref="BA217:BC217" si="449">F217</f>
        <v>Hyalella azteca</v>
      </c>
      <c r="BB217" s="2" t="str">
        <f t="shared" si="449"/>
        <v>Arthropoda</v>
      </c>
      <c r="BC217" s="2" t="str">
        <f t="shared" si="449"/>
        <v>Malacostraca</v>
      </c>
      <c r="BD217" s="2" t="str">
        <f>J217</f>
        <v>Heterotroph</v>
      </c>
      <c r="BE217" s="2">
        <f>AK217</f>
        <v>3</v>
      </c>
      <c r="BF217" s="2">
        <f>AU217</f>
        <v>3.95</v>
      </c>
      <c r="BG217" s="67" t="s">
        <v>120</v>
      </c>
      <c r="BH217" s="67" t="s">
        <v>120</v>
      </c>
      <c r="BI217" s="2"/>
      <c r="BJ217" s="2"/>
      <c r="BK217" s="2"/>
      <c r="BL217" s="112"/>
      <c r="BM217" s="116"/>
      <c r="BN217" s="112"/>
      <c r="BO217" s="112"/>
      <c r="BP217" s="112"/>
      <c r="BQ217" s="112"/>
      <c r="BR217" s="112"/>
      <c r="BS217" s="112"/>
      <c r="BT217" s="114"/>
      <c r="BU217" s="114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</row>
    <row r="218" spans="1:85" ht="14.25" customHeight="1" thickTop="1" thickBot="1" x14ac:dyDescent="0.3">
      <c r="A218" s="2" t="s">
        <v>278</v>
      </c>
      <c r="B218" s="2" t="s">
        <v>483</v>
      </c>
      <c r="C218" s="2"/>
      <c r="D218" s="2"/>
      <c r="E218" s="2" t="s">
        <v>121</v>
      </c>
      <c r="F218" s="63" t="s">
        <v>320</v>
      </c>
      <c r="G218" s="2" t="s">
        <v>202</v>
      </c>
      <c r="H218" s="2" t="s">
        <v>209</v>
      </c>
      <c r="I218" s="2" t="s">
        <v>204</v>
      </c>
      <c r="J218" s="2" t="s">
        <v>153</v>
      </c>
      <c r="K218" s="2" t="s">
        <v>479</v>
      </c>
      <c r="L218" s="2"/>
      <c r="M218" s="64" t="s">
        <v>482</v>
      </c>
      <c r="N218" s="64" t="s">
        <v>482</v>
      </c>
      <c r="O218" s="65" t="s">
        <v>191</v>
      </c>
      <c r="P218" s="2" t="s">
        <v>34</v>
      </c>
      <c r="Q218" s="2">
        <v>10</v>
      </c>
      <c r="R218" s="2" t="s">
        <v>157</v>
      </c>
      <c r="S218" s="2" t="s">
        <v>48</v>
      </c>
      <c r="T218" s="2"/>
      <c r="U218" s="2">
        <v>15.7</v>
      </c>
      <c r="V218" s="2" t="s">
        <v>17</v>
      </c>
      <c r="W218" s="2">
        <f>VLOOKUP(V218,Tables!$M$4:$N$7,2,FALSE)</f>
        <v>1</v>
      </c>
      <c r="X218" s="2">
        <f t="shared" si="440"/>
        <v>15.7</v>
      </c>
      <c r="Y218" s="2"/>
      <c r="Z218" s="2" t="str">
        <f t="shared" si="441"/>
        <v>LOAEL</v>
      </c>
      <c r="AA218" s="2">
        <f>VLOOKUP(Z218,Tables!C$5:D$21,2,FALSE)</f>
        <v>2.5</v>
      </c>
      <c r="AB218" s="2">
        <f t="shared" si="442"/>
        <v>6.2799999999999994</v>
      </c>
      <c r="AC218" s="2" t="str">
        <f t="shared" si="443"/>
        <v>Acute</v>
      </c>
      <c r="AD218" s="2">
        <f>VLOOKUP(AC218,Tables!C$24:D$25,2,FALSE)</f>
        <v>2</v>
      </c>
      <c r="AE218" s="2">
        <f t="shared" si="444"/>
        <v>3.1399999999999997</v>
      </c>
      <c r="AF218" s="7"/>
      <c r="AG218" s="8" t="str">
        <f t="shared" si="445"/>
        <v>Hyalella azteca</v>
      </c>
      <c r="AH218" s="2" t="str">
        <f t="shared" si="446"/>
        <v>LOAEL</v>
      </c>
      <c r="AI218" s="2" t="str">
        <f t="shared" si="447"/>
        <v>Acute</v>
      </c>
      <c r="AJ218" s="2"/>
      <c r="AK218" s="2">
        <f>VLOOKUP(SUM(AA218,AD218),Tables!J$5:K$10,2,FALSE)</f>
        <v>4</v>
      </c>
      <c r="AL218" s="66" t="str">
        <f t="shared" si="448"/>
        <v>Reject</v>
      </c>
      <c r="AM218" s="2"/>
      <c r="AN218" s="2"/>
      <c r="AO218" s="2"/>
      <c r="AP218" s="2"/>
      <c r="AQ218" s="2"/>
      <c r="AR218" s="2"/>
      <c r="AS218" s="2"/>
      <c r="AT218" s="2"/>
      <c r="AU218" s="2"/>
      <c r="AV218" s="67" t="s">
        <v>120</v>
      </c>
      <c r="AW218" s="2"/>
      <c r="AX218" s="2"/>
      <c r="AY218" s="2"/>
      <c r="AZ218" s="2"/>
      <c r="BA218" s="68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112"/>
      <c r="BM218" s="116"/>
      <c r="BN218" s="112"/>
      <c r="BO218" s="112"/>
      <c r="BP218" s="112"/>
      <c r="BQ218" s="112"/>
      <c r="BR218" s="112"/>
      <c r="BS218" s="112"/>
      <c r="BT218" s="114"/>
      <c r="BU218" s="114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</row>
    <row r="219" spans="1:85" ht="14.25" customHeight="1" thickTop="1" thickBot="1" x14ac:dyDescent="0.3">
      <c r="A219" s="2" t="s">
        <v>278</v>
      </c>
      <c r="B219" s="2"/>
      <c r="C219" s="2"/>
      <c r="D219" s="2"/>
      <c r="E219" s="2" t="s">
        <v>121</v>
      </c>
      <c r="F219" s="63" t="s">
        <v>320</v>
      </c>
      <c r="G219" s="2" t="s">
        <v>202</v>
      </c>
      <c r="H219" s="2" t="s">
        <v>209</v>
      </c>
      <c r="I219" s="2" t="s">
        <v>204</v>
      </c>
      <c r="J219" s="2" t="s">
        <v>153</v>
      </c>
      <c r="K219" s="2" t="s">
        <v>479</v>
      </c>
      <c r="L219" s="2"/>
      <c r="M219" s="64" t="s">
        <v>482</v>
      </c>
      <c r="N219" s="64" t="s">
        <v>482</v>
      </c>
      <c r="O219" s="65" t="s">
        <v>484</v>
      </c>
      <c r="P219" s="2" t="s">
        <v>34</v>
      </c>
      <c r="Q219" s="2">
        <v>10</v>
      </c>
      <c r="R219" s="2" t="s">
        <v>157</v>
      </c>
      <c r="S219" s="2" t="s">
        <v>48</v>
      </c>
      <c r="T219" s="2"/>
      <c r="U219" s="2">
        <v>15.7</v>
      </c>
      <c r="V219" s="2" t="s">
        <v>17</v>
      </c>
      <c r="W219" s="2">
        <f>VLOOKUP(V219,Tables!$M$4:$N$7,2,FALSE)</f>
        <v>1</v>
      </c>
      <c r="X219" s="2">
        <f t="shared" si="440"/>
        <v>15.7</v>
      </c>
      <c r="Y219" s="2"/>
      <c r="Z219" s="2" t="str">
        <f t="shared" si="441"/>
        <v>LOAEL</v>
      </c>
      <c r="AA219" s="2">
        <f>VLOOKUP(Z219,Tables!C$5:D$21,2,FALSE)</f>
        <v>2.5</v>
      </c>
      <c r="AB219" s="2">
        <f t="shared" si="442"/>
        <v>6.2799999999999994</v>
      </c>
      <c r="AC219" s="2" t="str">
        <f t="shared" si="443"/>
        <v>Acute</v>
      </c>
      <c r="AD219" s="2">
        <f>VLOOKUP(AC219,Tables!C$24:D$25,2,FALSE)</f>
        <v>2</v>
      </c>
      <c r="AE219" s="2">
        <f t="shared" si="444"/>
        <v>3.1399999999999997</v>
      </c>
      <c r="AF219" s="7"/>
      <c r="AG219" s="8" t="str">
        <f t="shared" si="445"/>
        <v>Hyalella azteca</v>
      </c>
      <c r="AH219" s="2" t="str">
        <f t="shared" si="446"/>
        <v>LOAEL</v>
      </c>
      <c r="AI219" s="2" t="str">
        <f t="shared" si="447"/>
        <v>Acute</v>
      </c>
      <c r="AJ219" s="2"/>
      <c r="AK219" s="2">
        <f>VLOOKUP(SUM(AA219,AD219),Tables!J$5:K$10,2,FALSE)</f>
        <v>4</v>
      </c>
      <c r="AL219" s="66" t="str">
        <f t="shared" si="448"/>
        <v>Reject</v>
      </c>
      <c r="AM219" s="2"/>
      <c r="AN219" s="2"/>
      <c r="AO219" s="2"/>
      <c r="AP219" s="2"/>
      <c r="AQ219" s="2"/>
      <c r="AR219" s="2"/>
      <c r="AS219" s="2"/>
      <c r="AT219" s="2"/>
      <c r="AU219" s="2"/>
      <c r="AV219" s="67" t="s">
        <v>120</v>
      </c>
      <c r="AW219" s="2"/>
      <c r="AX219" s="2"/>
      <c r="AY219" s="2"/>
      <c r="AZ219" s="2"/>
      <c r="BA219" s="68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117"/>
      <c r="BM219" s="118"/>
      <c r="BN219" s="117"/>
      <c r="BO219" s="117"/>
      <c r="BP219" s="117"/>
      <c r="BQ219" s="117"/>
      <c r="BR219" s="117"/>
      <c r="BS219" s="117"/>
      <c r="BT219" s="114"/>
      <c r="BU219" s="114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</row>
    <row r="220" spans="1:85" ht="14.25" customHeight="1" thickTop="1" thickBot="1" x14ac:dyDescent="0.3">
      <c r="A220" s="2" t="s">
        <v>278</v>
      </c>
      <c r="B220" s="2"/>
      <c r="C220" s="2"/>
      <c r="D220" s="2"/>
      <c r="E220" s="2" t="s">
        <v>121</v>
      </c>
      <c r="F220" s="63" t="s">
        <v>320</v>
      </c>
      <c r="G220" s="2" t="s">
        <v>202</v>
      </c>
      <c r="H220" s="2" t="s">
        <v>209</v>
      </c>
      <c r="I220" s="2" t="s">
        <v>204</v>
      </c>
      <c r="J220" s="2" t="s">
        <v>153</v>
      </c>
      <c r="K220" s="2" t="s">
        <v>479</v>
      </c>
      <c r="L220" s="2"/>
      <c r="M220" s="64" t="s">
        <v>482</v>
      </c>
      <c r="N220" s="64" t="s">
        <v>482</v>
      </c>
      <c r="O220" s="65" t="s">
        <v>484</v>
      </c>
      <c r="P220" s="2" t="s">
        <v>31</v>
      </c>
      <c r="Q220" s="2">
        <v>10</v>
      </c>
      <c r="R220" s="2" t="s">
        <v>157</v>
      </c>
      <c r="S220" s="2" t="s">
        <v>48</v>
      </c>
      <c r="T220" s="2"/>
      <c r="U220" s="2">
        <v>7.9</v>
      </c>
      <c r="V220" s="2" t="s">
        <v>17</v>
      </c>
      <c r="W220" s="2">
        <f>VLOOKUP(V220,Tables!$M$4:$N$7,2,FALSE)</f>
        <v>1</v>
      </c>
      <c r="X220" s="2">
        <f t="shared" si="440"/>
        <v>7.9</v>
      </c>
      <c r="Y220" s="2"/>
      <c r="Z220" s="2" t="str">
        <f t="shared" si="441"/>
        <v>NOAEL</v>
      </c>
      <c r="AA220" s="2">
        <f>VLOOKUP(Z220,Tables!C$5:D$21,2,FALSE)</f>
        <v>1</v>
      </c>
      <c r="AB220" s="2">
        <f t="shared" si="442"/>
        <v>7.9</v>
      </c>
      <c r="AC220" s="2" t="str">
        <f t="shared" si="443"/>
        <v>Acute</v>
      </c>
      <c r="AD220" s="2">
        <f>VLOOKUP(AC220,Tables!C$24:D$25,2,FALSE)</f>
        <v>2</v>
      </c>
      <c r="AE220" s="2">
        <f t="shared" si="444"/>
        <v>3.95</v>
      </c>
      <c r="AF220" s="7"/>
      <c r="AG220" s="8" t="str">
        <f t="shared" si="445"/>
        <v>Hyalella azteca</v>
      </c>
      <c r="AH220" s="2" t="str">
        <f t="shared" si="446"/>
        <v>NOAEL</v>
      </c>
      <c r="AI220" s="2" t="str">
        <f t="shared" si="447"/>
        <v>Acute</v>
      </c>
      <c r="AJ220" s="2"/>
      <c r="AK220" s="2">
        <f>VLOOKUP(SUM(AA220,AD220),Tables!J$5:K$10,2,FALSE)</f>
        <v>3</v>
      </c>
      <c r="AL220" s="66" t="str">
        <f t="shared" si="448"/>
        <v>YES!!!</v>
      </c>
      <c r="AM220" s="3" t="str">
        <f>O220</f>
        <v>Reduced Weight</v>
      </c>
      <c r="AN220" s="2" t="s">
        <v>171</v>
      </c>
      <c r="AO220" s="2" t="str">
        <f>CONCATENATE(Q220," ",R220)</f>
        <v>10 Day</v>
      </c>
      <c r="AP220" s="2" t="s">
        <v>172</v>
      </c>
      <c r="AQ220" s="2"/>
      <c r="AR220" s="2">
        <f>AE220</f>
        <v>3.95</v>
      </c>
      <c r="AS220" s="2">
        <f>GEOMEAN(AR220)</f>
        <v>3.95</v>
      </c>
      <c r="AT220" s="3">
        <f>MIN(AS220)</f>
        <v>3.95</v>
      </c>
      <c r="AU220" s="3"/>
      <c r="AV220" s="67" t="s">
        <v>120</v>
      </c>
      <c r="AW220" s="2"/>
      <c r="AX220" s="2"/>
      <c r="AY220" s="2"/>
      <c r="AZ220" s="2"/>
      <c r="BA220" s="68"/>
      <c r="BB220" s="2"/>
      <c r="BC220" s="2"/>
      <c r="BD220" s="2"/>
      <c r="BE220" s="2"/>
      <c r="BF220" s="2"/>
      <c r="BG220" s="2"/>
      <c r="BH220" s="2"/>
      <c r="BI220" s="76"/>
      <c r="BJ220" s="76"/>
      <c r="BK220" s="2"/>
      <c r="BL220" s="112"/>
      <c r="BM220" s="116"/>
      <c r="BN220" s="112"/>
      <c r="BO220" s="112"/>
      <c r="BP220" s="112"/>
      <c r="BQ220" s="112"/>
      <c r="BR220" s="112"/>
      <c r="BS220" s="112"/>
      <c r="BT220" s="114"/>
      <c r="BU220" s="114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</row>
    <row r="221" spans="1:85" ht="14.25" customHeight="1" thickTop="1" thickBot="1" x14ac:dyDescent="0.3">
      <c r="A221" s="7"/>
      <c r="B221" s="7"/>
      <c r="C221" s="7"/>
      <c r="D221" s="71"/>
      <c r="E221" s="7"/>
      <c r="F221" s="72"/>
      <c r="G221" s="7"/>
      <c r="H221" s="7"/>
      <c r="I221" s="7"/>
      <c r="J221" s="7"/>
      <c r="K221" s="7"/>
      <c r="L221" s="7"/>
      <c r="M221" s="73"/>
      <c r="N221" s="73"/>
      <c r="O221" s="7"/>
      <c r="P221" s="7"/>
      <c r="Q221" s="7"/>
      <c r="R221" s="7"/>
      <c r="S221" s="7"/>
      <c r="T221" s="74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5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3"/>
      <c r="AW221" s="76"/>
      <c r="AX221" s="76"/>
      <c r="AY221" s="76"/>
      <c r="AZ221" s="77"/>
      <c r="BA221" s="78"/>
      <c r="BB221" s="7"/>
      <c r="BC221" s="7"/>
      <c r="BD221" s="7"/>
      <c r="BE221" s="7"/>
      <c r="BF221" s="7"/>
      <c r="BG221" s="7"/>
      <c r="BH221" s="7"/>
      <c r="BI221" s="2"/>
      <c r="BJ221" s="2"/>
      <c r="BK221" s="2"/>
      <c r="BL221" s="112"/>
      <c r="BM221" s="116"/>
      <c r="BN221" s="112"/>
      <c r="BO221" s="112"/>
      <c r="BP221" s="112"/>
      <c r="BQ221" s="112"/>
      <c r="BR221" s="112"/>
      <c r="BS221" s="112"/>
      <c r="BT221" s="114"/>
      <c r="BU221" s="114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</row>
    <row r="222" spans="1:85" ht="14.25" customHeight="1" thickTop="1" thickBot="1" x14ac:dyDescent="0.3">
      <c r="A222" s="2" t="s">
        <v>188</v>
      </c>
      <c r="B222" s="2" t="s">
        <v>485</v>
      </c>
      <c r="C222" s="2"/>
      <c r="D222" s="2"/>
      <c r="E222" s="2" t="s">
        <v>106</v>
      </c>
      <c r="F222" s="63" t="s">
        <v>351</v>
      </c>
      <c r="G222" s="2" t="s">
        <v>323</v>
      </c>
      <c r="H222" s="2" t="s">
        <v>352</v>
      </c>
      <c r="I222" s="2" t="s">
        <v>204</v>
      </c>
      <c r="J222" s="2" t="s">
        <v>153</v>
      </c>
      <c r="K222" s="2" t="s">
        <v>165</v>
      </c>
      <c r="L222" s="2"/>
      <c r="M222" s="64" t="s">
        <v>191</v>
      </c>
      <c r="N222" s="64" t="s">
        <v>191</v>
      </c>
      <c r="O222" s="65" t="s">
        <v>191</v>
      </c>
      <c r="P222" s="2" t="s">
        <v>40</v>
      </c>
      <c r="Q222" s="2">
        <v>48</v>
      </c>
      <c r="R222" s="2" t="s">
        <v>116</v>
      </c>
      <c r="S222" s="2" t="s">
        <v>48</v>
      </c>
      <c r="T222" s="2"/>
      <c r="U222" s="2">
        <v>16000</v>
      </c>
      <c r="V222" s="2" t="s">
        <v>17</v>
      </c>
      <c r="W222" s="2">
        <f>VLOOKUP(V222,Tables!$M$4:$N$7,2,FALSE)</f>
        <v>1</v>
      </c>
      <c r="X222" s="2">
        <f>U222*W222</f>
        <v>16000</v>
      </c>
      <c r="Y222" s="2"/>
      <c r="Z222" s="2" t="str">
        <f>P222</f>
        <v>LC50</v>
      </c>
      <c r="AA222" s="2">
        <f>VLOOKUP(Z222,Tables!C$5:D$21,2,FALSE)</f>
        <v>5</v>
      </c>
      <c r="AB222" s="2">
        <f>X222/AA222</f>
        <v>3200</v>
      </c>
      <c r="AC222" s="2" t="str">
        <f>S222</f>
        <v>Acute</v>
      </c>
      <c r="AD222" s="2">
        <f>VLOOKUP(AC222,Tables!C$24:D$25,2,FALSE)</f>
        <v>2</v>
      </c>
      <c r="AE222" s="2">
        <f>AB222/AD222</f>
        <v>1600</v>
      </c>
      <c r="AF222" s="7"/>
      <c r="AG222" s="8" t="str">
        <f>F222</f>
        <v xml:space="preserve">Hydroides elegans </v>
      </c>
      <c r="AH222" s="2" t="str">
        <f>P222</f>
        <v>LC50</v>
      </c>
      <c r="AI222" s="2" t="str">
        <f>S222</f>
        <v>Acute</v>
      </c>
      <c r="AJ222" s="2"/>
      <c r="AK222" s="2">
        <f>VLOOKUP(SUM(AA222,AD222),Tables!J$5:K$10,2,FALSE)</f>
        <v>4</v>
      </c>
      <c r="AL222" s="66" t="str">
        <f>IF(AK222=MIN($AK$222),"YES!!!","Reject")</f>
        <v>YES!!!</v>
      </c>
      <c r="AM222" s="3" t="str">
        <f>O222</f>
        <v>Mortality</v>
      </c>
      <c r="AN222" s="2" t="s">
        <v>118</v>
      </c>
      <c r="AO222" s="2" t="str">
        <f>CONCATENATE(Q222," ",R222)</f>
        <v>48 Hour</v>
      </c>
      <c r="AP222" s="2" t="s">
        <v>119</v>
      </c>
      <c r="AQ222" s="2"/>
      <c r="AR222" s="2">
        <f>AE222</f>
        <v>1600</v>
      </c>
      <c r="AS222" s="2">
        <f>GEOMEAN(AR222)</f>
        <v>1600</v>
      </c>
      <c r="AT222" s="3">
        <f t="shared" ref="AT222:AU222" si="450">MIN(AS222)</f>
        <v>1600</v>
      </c>
      <c r="AU222" s="3">
        <f t="shared" si="450"/>
        <v>1600</v>
      </c>
      <c r="AV222" s="67" t="s">
        <v>120</v>
      </c>
      <c r="AW222" s="2"/>
      <c r="AX222" s="2"/>
      <c r="AY222" s="2"/>
      <c r="AZ222" s="2" t="str">
        <f>I222</f>
        <v>Macroinvertebrate</v>
      </c>
      <c r="BA222" s="68" t="str">
        <f t="shared" ref="BA222:BC222" si="451">F222</f>
        <v xml:space="preserve">Hydroides elegans </v>
      </c>
      <c r="BB222" s="2" t="str">
        <f t="shared" si="451"/>
        <v>Annelida</v>
      </c>
      <c r="BC222" s="2" t="str">
        <f t="shared" si="451"/>
        <v>Polychaeta</v>
      </c>
      <c r="BD222" s="2" t="str">
        <f>J222</f>
        <v>Heterotroph</v>
      </c>
      <c r="BE222" s="2">
        <f>AK222</f>
        <v>4</v>
      </c>
      <c r="BF222" s="2">
        <f>AU222</f>
        <v>1600</v>
      </c>
      <c r="BG222" s="67" t="s">
        <v>120</v>
      </c>
      <c r="BH222" s="67" t="s">
        <v>120</v>
      </c>
      <c r="BI222" s="70"/>
      <c r="BJ222" s="70"/>
      <c r="BK222" s="2"/>
      <c r="BL222" s="112"/>
      <c r="BM222" s="116"/>
      <c r="BN222" s="112"/>
      <c r="BO222" s="112"/>
      <c r="BP222" s="112"/>
      <c r="BQ222" s="112"/>
      <c r="BR222" s="112"/>
      <c r="BS222" s="112"/>
      <c r="BT222" s="114"/>
      <c r="BU222" s="114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</row>
    <row r="223" spans="1:85" ht="14.25" customHeight="1" thickTop="1" thickBot="1" x14ac:dyDescent="0.3">
      <c r="A223" s="7"/>
      <c r="B223" s="7"/>
      <c r="C223" s="7"/>
      <c r="D223" s="71"/>
      <c r="E223" s="7"/>
      <c r="F223" s="72"/>
      <c r="G223" s="7"/>
      <c r="H223" s="7"/>
      <c r="I223" s="7"/>
      <c r="J223" s="7"/>
      <c r="K223" s="7"/>
      <c r="L223" s="7"/>
      <c r="M223" s="73"/>
      <c r="N223" s="73"/>
      <c r="O223" s="7"/>
      <c r="P223" s="7"/>
      <c r="Q223" s="7"/>
      <c r="R223" s="7"/>
      <c r="S223" s="7"/>
      <c r="T223" s="74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5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3"/>
      <c r="AW223" s="76"/>
      <c r="AX223" s="76"/>
      <c r="AY223" s="76"/>
      <c r="AZ223" s="77"/>
      <c r="BA223" s="78"/>
      <c r="BB223" s="7"/>
      <c r="BC223" s="7"/>
      <c r="BD223" s="7"/>
      <c r="BE223" s="7"/>
      <c r="BF223" s="7"/>
      <c r="BG223" s="7"/>
      <c r="BH223" s="7"/>
      <c r="BI223" s="76"/>
      <c r="BJ223" s="76"/>
      <c r="BK223" s="2"/>
      <c r="BL223" s="112"/>
      <c r="BM223" s="116"/>
      <c r="BN223" s="112"/>
      <c r="BO223" s="112"/>
      <c r="BP223" s="112"/>
      <c r="BQ223" s="112"/>
      <c r="BR223" s="112"/>
      <c r="BS223" s="112"/>
      <c r="BT223" s="114"/>
      <c r="BU223" s="114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</row>
    <row r="224" spans="1:85" ht="14.25" customHeight="1" thickTop="1" thickBot="1" x14ac:dyDescent="0.3">
      <c r="A224" s="2">
        <v>1867</v>
      </c>
      <c r="B224" s="2" t="s">
        <v>105</v>
      </c>
      <c r="C224" s="2"/>
      <c r="D224" s="2"/>
      <c r="E224" s="2" t="s">
        <v>106</v>
      </c>
      <c r="F224" s="63" t="s">
        <v>168</v>
      </c>
      <c r="G224" s="2" t="s">
        <v>143</v>
      </c>
      <c r="H224" s="2" t="s">
        <v>144</v>
      </c>
      <c r="I224" s="2" t="s">
        <v>110</v>
      </c>
      <c r="J224" s="2" t="s">
        <v>111</v>
      </c>
      <c r="K224" s="2" t="s">
        <v>112</v>
      </c>
      <c r="L224" s="2"/>
      <c r="M224" s="64" t="s">
        <v>113</v>
      </c>
      <c r="N224" s="64" t="s">
        <v>114</v>
      </c>
      <c r="O224" s="65" t="s">
        <v>115</v>
      </c>
      <c r="P224" s="2" t="s">
        <v>38</v>
      </c>
      <c r="Q224" s="2">
        <v>10</v>
      </c>
      <c r="R224" s="2" t="s">
        <v>157</v>
      </c>
      <c r="S224" s="2" t="s">
        <v>47</v>
      </c>
      <c r="T224" s="2"/>
      <c r="U224" s="2" t="s">
        <v>486</v>
      </c>
      <c r="V224" s="2" t="s">
        <v>20</v>
      </c>
      <c r="W224" s="2">
        <f>VLOOKUP(V224,Tables!$M$4:$N$7,2,FALSE)</f>
        <v>1</v>
      </c>
      <c r="X224" s="2">
        <f t="shared" ref="X224:X226" si="452">U224*W224</f>
        <v>10</v>
      </c>
      <c r="Y224" s="2"/>
      <c r="Z224" s="2" t="str">
        <f t="shared" ref="Z224:Z226" si="453">P224</f>
        <v>EC50</v>
      </c>
      <c r="AA224" s="2">
        <f>VLOOKUP(Z224,Tables!C$5:D$21,2,FALSE)</f>
        <v>5</v>
      </c>
      <c r="AB224" s="2">
        <f t="shared" ref="AB224:AB226" si="454">X224/AA224</f>
        <v>2</v>
      </c>
      <c r="AC224" s="2" t="str">
        <f t="shared" ref="AC224:AC226" si="455">S224</f>
        <v>Chronic</v>
      </c>
      <c r="AD224" s="2">
        <f>VLOOKUP(AC224,Tables!C$24:D$25,2,FALSE)</f>
        <v>1</v>
      </c>
      <c r="AE224" s="2">
        <f t="shared" ref="AE224:AE226" si="456">AB224/AD224</f>
        <v>2</v>
      </c>
      <c r="AF224" s="7"/>
      <c r="AG224" s="8" t="str">
        <f t="shared" ref="AG224:AG226" si="457">F224</f>
        <v>Isochrysis galbana</v>
      </c>
      <c r="AH224" s="2" t="str">
        <f t="shared" ref="AH224:AH226" si="458">P224</f>
        <v>EC50</v>
      </c>
      <c r="AI224" s="2" t="str">
        <f t="shared" ref="AI224:AI226" si="459">S224</f>
        <v>Chronic</v>
      </c>
      <c r="AJ224" s="2"/>
      <c r="AK224" s="2">
        <f>VLOOKUP(SUM(AA224,AD224),Tables!J$5:K$10,2,FALSE)</f>
        <v>2</v>
      </c>
      <c r="AL224" s="66" t="str">
        <f t="shared" ref="AL224:AL226" si="460">IF(AK224=MIN($AK$224:$AK$226),"YES!!!","Reject")</f>
        <v>Reject</v>
      </c>
      <c r="AM224" s="3"/>
      <c r="AN224" s="2"/>
      <c r="AO224" s="2"/>
      <c r="AP224" s="2"/>
      <c r="AQ224" s="2"/>
      <c r="AR224" s="2"/>
      <c r="AS224" s="2"/>
      <c r="AT224" s="3"/>
      <c r="AU224" s="3"/>
      <c r="AV224" s="67" t="s">
        <v>120</v>
      </c>
      <c r="AW224" s="2"/>
      <c r="AX224" s="2"/>
      <c r="AY224" s="2"/>
      <c r="AZ224" s="2"/>
      <c r="BA224" s="68"/>
      <c r="BB224" s="2"/>
      <c r="BC224" s="2"/>
      <c r="BD224" s="2"/>
      <c r="BE224" s="2"/>
      <c r="BF224" s="2"/>
      <c r="BG224" s="2"/>
      <c r="BH224" s="2"/>
      <c r="BI224" s="70"/>
      <c r="BJ224" s="70"/>
      <c r="BK224" s="2"/>
      <c r="BL224" s="117"/>
      <c r="BM224" s="118"/>
      <c r="BN224" s="117"/>
      <c r="BO224" s="117"/>
      <c r="BP224" s="117"/>
      <c r="BQ224" s="117"/>
      <c r="BR224" s="117"/>
      <c r="BS224" s="117"/>
      <c r="BT224" s="114"/>
      <c r="BU224" s="114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</row>
    <row r="225" spans="1:85" ht="14.25" customHeight="1" thickTop="1" thickBot="1" x14ac:dyDescent="0.3">
      <c r="A225" s="2">
        <v>791</v>
      </c>
      <c r="B225" s="2">
        <v>1899</v>
      </c>
      <c r="C225" s="2"/>
      <c r="D225" s="2"/>
      <c r="E225" s="2" t="s">
        <v>106</v>
      </c>
      <c r="F225" s="63" t="s">
        <v>168</v>
      </c>
      <c r="G225" s="2" t="s">
        <v>143</v>
      </c>
      <c r="H225" s="2" t="s">
        <v>144</v>
      </c>
      <c r="I225" s="2" t="s">
        <v>110</v>
      </c>
      <c r="J225" s="2" t="s">
        <v>111</v>
      </c>
      <c r="K225" s="2" t="s">
        <v>112</v>
      </c>
      <c r="L225" s="2"/>
      <c r="M225" s="64" t="s">
        <v>224</v>
      </c>
      <c r="N225" s="64" t="s">
        <v>264</v>
      </c>
      <c r="O225" s="65" t="s">
        <v>264</v>
      </c>
      <c r="P225" s="2" t="s">
        <v>38</v>
      </c>
      <c r="Q225" s="2">
        <v>3</v>
      </c>
      <c r="R225" s="2" t="s">
        <v>157</v>
      </c>
      <c r="S225" s="2" t="s">
        <v>47</v>
      </c>
      <c r="T225" s="2"/>
      <c r="U225" s="2">
        <v>2.77</v>
      </c>
      <c r="V225" s="2" t="s">
        <v>17</v>
      </c>
      <c r="W225" s="2">
        <f>VLOOKUP(V225,Tables!$M$4:$N$7,2,FALSE)</f>
        <v>1</v>
      </c>
      <c r="X225" s="2">
        <f t="shared" si="452"/>
        <v>2.77</v>
      </c>
      <c r="Y225" s="2"/>
      <c r="Z225" s="2" t="str">
        <f t="shared" si="453"/>
        <v>EC50</v>
      </c>
      <c r="AA225" s="2">
        <f>VLOOKUP(Z225,Tables!C$5:D$21,2,FALSE)</f>
        <v>5</v>
      </c>
      <c r="AB225" s="2">
        <f t="shared" si="454"/>
        <v>0.55400000000000005</v>
      </c>
      <c r="AC225" s="2" t="str">
        <f t="shared" si="455"/>
        <v>Chronic</v>
      </c>
      <c r="AD225" s="2">
        <f>VLOOKUP(AC225,Tables!C$24:D$25,2,FALSE)</f>
        <v>1</v>
      </c>
      <c r="AE225" s="2">
        <f t="shared" si="456"/>
        <v>0.55400000000000005</v>
      </c>
      <c r="AF225" s="7"/>
      <c r="AG225" s="8" t="str">
        <f t="shared" si="457"/>
        <v>Isochrysis galbana</v>
      </c>
      <c r="AH225" s="2" t="str">
        <f t="shared" si="458"/>
        <v>EC50</v>
      </c>
      <c r="AI225" s="2" t="str">
        <f t="shared" si="459"/>
        <v>Chronic</v>
      </c>
      <c r="AJ225" s="2"/>
      <c r="AK225" s="2">
        <f>VLOOKUP(SUM(AA225,AD225),Tables!J$5:K$10,2,FALSE)</f>
        <v>2</v>
      </c>
      <c r="AL225" s="66" t="str">
        <f t="shared" si="460"/>
        <v>Reject</v>
      </c>
      <c r="AM225" s="2"/>
      <c r="AN225" s="2"/>
      <c r="AO225" s="2"/>
      <c r="AP225" s="2"/>
      <c r="AQ225" s="2"/>
      <c r="AR225" s="2"/>
      <c r="AS225" s="2"/>
      <c r="AT225" s="2"/>
      <c r="AU225" s="2"/>
      <c r="AV225" s="67" t="s">
        <v>120</v>
      </c>
      <c r="AW225" s="2"/>
      <c r="AX225" s="2"/>
      <c r="AY225" s="2"/>
      <c r="AZ225" s="2"/>
      <c r="BA225" s="68"/>
      <c r="BB225" s="2"/>
      <c r="BC225" s="2"/>
      <c r="BD225" s="2"/>
      <c r="BE225" s="2"/>
      <c r="BF225" s="2"/>
      <c r="BG225" s="2"/>
      <c r="BH225" s="2"/>
      <c r="BI225" s="76"/>
      <c r="BJ225" s="76"/>
      <c r="BK225" s="2"/>
      <c r="BL225" s="117"/>
      <c r="BM225" s="118"/>
      <c r="BN225" s="117"/>
      <c r="BO225" s="117"/>
      <c r="BP225" s="117"/>
      <c r="BQ225" s="117"/>
      <c r="BR225" s="117"/>
      <c r="BS225" s="117"/>
      <c r="BT225" s="114"/>
      <c r="BU225" s="114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</row>
    <row r="226" spans="1:85" ht="14.25" customHeight="1" thickTop="1" thickBot="1" x14ac:dyDescent="0.3">
      <c r="A226" s="2">
        <v>791</v>
      </c>
      <c r="B226" s="2">
        <v>1922</v>
      </c>
      <c r="C226" s="2"/>
      <c r="D226" s="2"/>
      <c r="E226" s="2" t="s">
        <v>106</v>
      </c>
      <c r="F226" s="63" t="s">
        <v>168</v>
      </c>
      <c r="G226" s="2" t="s">
        <v>143</v>
      </c>
      <c r="H226" s="2" t="s">
        <v>144</v>
      </c>
      <c r="I226" s="2" t="s">
        <v>110</v>
      </c>
      <c r="J226" s="2" t="s">
        <v>111</v>
      </c>
      <c r="K226" s="2" t="s">
        <v>112</v>
      </c>
      <c r="L226" s="2"/>
      <c r="M226" s="64" t="s">
        <v>224</v>
      </c>
      <c r="N226" s="64" t="s">
        <v>264</v>
      </c>
      <c r="O226" s="65" t="s">
        <v>264</v>
      </c>
      <c r="P226" s="2" t="s">
        <v>14</v>
      </c>
      <c r="Q226" s="2">
        <v>3</v>
      </c>
      <c r="R226" s="2" t="s">
        <v>157</v>
      </c>
      <c r="S226" s="2" t="s">
        <v>47</v>
      </c>
      <c r="T226" s="2"/>
      <c r="U226" s="2">
        <v>1.0900000000000001</v>
      </c>
      <c r="V226" s="2" t="s">
        <v>17</v>
      </c>
      <c r="W226" s="2">
        <f>VLOOKUP(V226,Tables!$M$4:$N$7,2,FALSE)</f>
        <v>1</v>
      </c>
      <c r="X226" s="2">
        <f t="shared" si="452"/>
        <v>1.0900000000000001</v>
      </c>
      <c r="Y226" s="2"/>
      <c r="Z226" s="2" t="str">
        <f t="shared" si="453"/>
        <v>EC10</v>
      </c>
      <c r="AA226" s="2">
        <f>VLOOKUP(Z226,Tables!C$5:D$21,2,FALSE)</f>
        <v>1</v>
      </c>
      <c r="AB226" s="2">
        <f t="shared" si="454"/>
        <v>1.0900000000000001</v>
      </c>
      <c r="AC226" s="2" t="str">
        <f t="shared" si="455"/>
        <v>Chronic</v>
      </c>
      <c r="AD226" s="2">
        <f>VLOOKUP(AC226,Tables!C$24:D$25,2,FALSE)</f>
        <v>1</v>
      </c>
      <c r="AE226" s="2">
        <f t="shared" si="456"/>
        <v>1.0900000000000001</v>
      </c>
      <c r="AF226" s="7"/>
      <c r="AG226" s="8" t="str">
        <f t="shared" si="457"/>
        <v>Isochrysis galbana</v>
      </c>
      <c r="AH226" s="2" t="str">
        <f t="shared" si="458"/>
        <v>EC10</v>
      </c>
      <c r="AI226" s="2" t="str">
        <f t="shared" si="459"/>
        <v>Chronic</v>
      </c>
      <c r="AJ226" s="2"/>
      <c r="AK226" s="2">
        <f>VLOOKUP(SUM(AA226,AD226),Tables!J$5:K$10,2,FALSE)</f>
        <v>1</v>
      </c>
      <c r="AL226" s="66" t="str">
        <f t="shared" si="460"/>
        <v>YES!!!</v>
      </c>
      <c r="AM226" s="3" t="str">
        <f>O226</f>
        <v>Abundance</v>
      </c>
      <c r="AN226" s="2" t="s">
        <v>118</v>
      </c>
      <c r="AO226" s="2" t="str">
        <f>CONCATENATE(Q226," ",R226)</f>
        <v>3 Day</v>
      </c>
      <c r="AP226" s="2" t="s">
        <v>119</v>
      </c>
      <c r="AQ226" s="2"/>
      <c r="AR226" s="2">
        <f>AE226</f>
        <v>1.0900000000000001</v>
      </c>
      <c r="AS226" s="2">
        <f>GEOMEAN(AR226)</f>
        <v>1.0900000000000001</v>
      </c>
      <c r="AT226" s="3">
        <f t="shared" ref="AT226:AU226" si="461">MIN(AS226)</f>
        <v>1.0900000000000001</v>
      </c>
      <c r="AU226" s="3">
        <f t="shared" si="461"/>
        <v>1.0900000000000001</v>
      </c>
      <c r="AV226" s="67" t="s">
        <v>120</v>
      </c>
      <c r="AW226" s="2"/>
      <c r="AX226" s="2"/>
      <c r="AY226" s="2"/>
      <c r="AZ226" s="2" t="str">
        <f>I226</f>
        <v>Microalgae</v>
      </c>
      <c r="BA226" s="68" t="str">
        <f t="shared" ref="BA226:BC226" si="462">F226</f>
        <v>Isochrysis galbana</v>
      </c>
      <c r="BB226" s="2" t="str">
        <f t="shared" si="462"/>
        <v>Haptophyta</v>
      </c>
      <c r="BC226" s="2" t="str">
        <f t="shared" si="462"/>
        <v>Coccolithophyceae</v>
      </c>
      <c r="BD226" s="2" t="str">
        <f>J226</f>
        <v>Phototroph</v>
      </c>
      <c r="BE226" s="2">
        <f>AK226</f>
        <v>1</v>
      </c>
      <c r="BF226" s="2">
        <f>AU226</f>
        <v>1.0900000000000001</v>
      </c>
      <c r="BG226" s="67" t="s">
        <v>120</v>
      </c>
      <c r="BH226" s="67" t="s">
        <v>120</v>
      </c>
      <c r="BI226" s="2"/>
      <c r="BJ226" s="2"/>
      <c r="BK226" s="2"/>
      <c r="BL226" s="112"/>
      <c r="BM226" s="116"/>
      <c r="BN226" s="112"/>
      <c r="BO226" s="112"/>
      <c r="BP226" s="112"/>
      <c r="BQ226" s="112"/>
      <c r="BR226" s="112"/>
      <c r="BS226" s="112"/>
      <c r="BT226" s="114"/>
      <c r="BU226" s="114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</row>
    <row r="227" spans="1:85" ht="14.25" customHeight="1" thickTop="1" thickBot="1" x14ac:dyDescent="0.3">
      <c r="A227" s="7"/>
      <c r="B227" s="7"/>
      <c r="C227" s="7"/>
      <c r="D227" s="71"/>
      <c r="E227" s="7"/>
      <c r="F227" s="72"/>
      <c r="G227" s="7"/>
      <c r="H227" s="7"/>
      <c r="I227" s="7"/>
      <c r="J227" s="7"/>
      <c r="K227" s="7"/>
      <c r="L227" s="7"/>
      <c r="M227" s="73"/>
      <c r="N227" s="73"/>
      <c r="O227" s="7"/>
      <c r="P227" s="7"/>
      <c r="Q227" s="7"/>
      <c r="R227" s="7"/>
      <c r="S227" s="7"/>
      <c r="T227" s="74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5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3"/>
      <c r="AW227" s="76"/>
      <c r="AX227" s="76"/>
      <c r="AY227" s="76"/>
      <c r="AZ227" s="77"/>
      <c r="BA227" s="78"/>
      <c r="BB227" s="7"/>
      <c r="BC227" s="7"/>
      <c r="BD227" s="7"/>
      <c r="BE227" s="7"/>
      <c r="BF227" s="7"/>
      <c r="BG227" s="7"/>
      <c r="BH227" s="7"/>
      <c r="BI227" s="2"/>
      <c r="BJ227" s="2"/>
      <c r="BK227" s="2"/>
      <c r="BL227" s="117"/>
      <c r="BM227" s="118"/>
      <c r="BN227" s="117"/>
      <c r="BO227" s="117"/>
      <c r="BP227" s="117"/>
      <c r="BQ227" s="117"/>
      <c r="BR227" s="117"/>
      <c r="BS227" s="117"/>
      <c r="BT227" s="114"/>
      <c r="BU227" s="114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</row>
    <row r="228" spans="1:85" ht="14.25" customHeight="1" thickTop="1" thickBot="1" x14ac:dyDescent="0.3">
      <c r="A228" s="2">
        <v>791</v>
      </c>
      <c r="B228" s="2">
        <v>1904</v>
      </c>
      <c r="C228" s="2"/>
      <c r="D228" s="2"/>
      <c r="E228" s="2" t="s">
        <v>121</v>
      </c>
      <c r="F228" s="63" t="s">
        <v>265</v>
      </c>
      <c r="G228" s="2" t="s">
        <v>175</v>
      </c>
      <c r="H228" s="2" t="s">
        <v>176</v>
      </c>
      <c r="I228" s="2" t="s">
        <v>173</v>
      </c>
      <c r="J228" s="2" t="s">
        <v>111</v>
      </c>
      <c r="K228" s="2" t="s">
        <v>112</v>
      </c>
      <c r="L228" s="2"/>
      <c r="M228" s="64" t="s">
        <v>224</v>
      </c>
      <c r="N228" s="64" t="s">
        <v>264</v>
      </c>
      <c r="O228" s="65" t="s">
        <v>264</v>
      </c>
      <c r="P228" s="2" t="s">
        <v>38</v>
      </c>
      <c r="Q228" s="2">
        <v>4</v>
      </c>
      <c r="R228" s="2" t="s">
        <v>157</v>
      </c>
      <c r="S228" s="2" t="s">
        <v>48</v>
      </c>
      <c r="T228" s="2"/>
      <c r="U228" s="2">
        <v>5.55</v>
      </c>
      <c r="V228" s="2" t="s">
        <v>17</v>
      </c>
      <c r="W228" s="2">
        <f>VLOOKUP(V228,Tables!$M$4:$N$7,2,FALSE)</f>
        <v>1</v>
      </c>
      <c r="X228" s="2">
        <f t="shared" ref="X228:X229" si="463">U228*W228</f>
        <v>5.55</v>
      </c>
      <c r="Y228" s="2"/>
      <c r="Z228" s="2" t="str">
        <f t="shared" ref="Z228:Z229" si="464">P228</f>
        <v>EC50</v>
      </c>
      <c r="AA228" s="2">
        <f>VLOOKUP(Z228,Tables!C$5:D$21,2,FALSE)</f>
        <v>5</v>
      </c>
      <c r="AB228" s="2">
        <f t="shared" ref="AB228:AB229" si="465">X228/AA228</f>
        <v>1.1099999999999999</v>
      </c>
      <c r="AC228" s="2" t="str">
        <f t="shared" ref="AC228:AC229" si="466">S228</f>
        <v>Acute</v>
      </c>
      <c r="AD228" s="2">
        <f>VLOOKUP(AC228,Tables!C$24:D$25,2,FALSE)</f>
        <v>2</v>
      </c>
      <c r="AE228" s="2">
        <f t="shared" ref="AE228:AE229" si="467">AB228/AD228</f>
        <v>0.55499999999999994</v>
      </c>
      <c r="AF228" s="7"/>
      <c r="AG228" s="8" t="str">
        <f t="shared" ref="AG228:AG229" si="468">F228</f>
        <v>Lemna aequinoctialis</v>
      </c>
      <c r="AH228" s="2" t="str">
        <f t="shared" ref="AH228:AH229" si="469">P228</f>
        <v>EC50</v>
      </c>
      <c r="AI228" s="2" t="str">
        <f t="shared" ref="AI228:AI229" si="470">S228</f>
        <v>Acute</v>
      </c>
      <c r="AJ228" s="2"/>
      <c r="AK228" s="2">
        <f>VLOOKUP(SUM(AA228,AD228),Tables!J$5:K$10,2,FALSE)</f>
        <v>4</v>
      </c>
      <c r="AL228" s="66" t="str">
        <f t="shared" ref="AL228:AL229" si="471">IF(AK228=MIN($AK$228:$AK$229),"YES!!!","Reject")</f>
        <v>Reject</v>
      </c>
      <c r="AM228" s="3"/>
      <c r="AN228" s="2"/>
      <c r="AO228" s="2"/>
      <c r="AP228" s="2"/>
      <c r="AQ228" s="2"/>
      <c r="AR228" s="2"/>
      <c r="AS228" s="2"/>
      <c r="AT228" s="3"/>
      <c r="AU228" s="3"/>
      <c r="AV228" s="67" t="s">
        <v>120</v>
      </c>
      <c r="AW228" s="2"/>
      <c r="AX228" s="2"/>
      <c r="AY228" s="2"/>
      <c r="AZ228" s="2"/>
      <c r="BA228" s="68"/>
      <c r="BB228" s="2"/>
      <c r="BC228" s="2"/>
      <c r="BD228" s="2"/>
      <c r="BE228" s="2"/>
      <c r="BF228" s="2"/>
      <c r="BG228" s="2"/>
      <c r="BH228" s="2"/>
      <c r="BI228" s="76"/>
      <c r="BJ228" s="76"/>
      <c r="BK228" s="2"/>
      <c r="BL228" s="112"/>
      <c r="BM228" s="116"/>
      <c r="BN228" s="112"/>
      <c r="BO228" s="112"/>
      <c r="BP228" s="112"/>
      <c r="BQ228" s="112"/>
      <c r="BR228" s="112"/>
      <c r="BS228" s="112"/>
      <c r="BT228" s="114"/>
      <c r="BU228" s="114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</row>
    <row r="229" spans="1:85" ht="14.25" customHeight="1" thickTop="1" thickBot="1" x14ac:dyDescent="0.3">
      <c r="A229" s="2">
        <v>791</v>
      </c>
      <c r="B229" s="2">
        <v>1928</v>
      </c>
      <c r="C229" s="2"/>
      <c r="D229" s="70"/>
      <c r="E229" s="2" t="s">
        <v>121</v>
      </c>
      <c r="F229" s="63" t="s">
        <v>265</v>
      </c>
      <c r="G229" s="2" t="s">
        <v>175</v>
      </c>
      <c r="H229" s="2" t="s">
        <v>176</v>
      </c>
      <c r="I229" s="2" t="s">
        <v>173</v>
      </c>
      <c r="J229" s="2" t="s">
        <v>111</v>
      </c>
      <c r="K229" s="2" t="s">
        <v>112</v>
      </c>
      <c r="L229" s="2"/>
      <c r="M229" s="64" t="s">
        <v>224</v>
      </c>
      <c r="N229" s="64" t="s">
        <v>264</v>
      </c>
      <c r="O229" s="65" t="s">
        <v>264</v>
      </c>
      <c r="P229" s="2" t="s">
        <v>14</v>
      </c>
      <c r="Q229" s="2">
        <v>4</v>
      </c>
      <c r="R229" s="2" t="s">
        <v>157</v>
      </c>
      <c r="S229" s="2" t="s">
        <v>48</v>
      </c>
      <c r="T229" s="2"/>
      <c r="U229" s="2">
        <v>2.79</v>
      </c>
      <c r="V229" s="2" t="s">
        <v>17</v>
      </c>
      <c r="W229" s="2">
        <f>VLOOKUP(V229,Tables!$M$4:$N$7,2,FALSE)</f>
        <v>1</v>
      </c>
      <c r="X229" s="2">
        <f t="shared" si="463"/>
        <v>2.79</v>
      </c>
      <c r="Y229" s="2"/>
      <c r="Z229" s="2" t="str">
        <f t="shared" si="464"/>
        <v>EC10</v>
      </c>
      <c r="AA229" s="2">
        <f>VLOOKUP(Z229,Tables!C$5:D$21,2,FALSE)</f>
        <v>1</v>
      </c>
      <c r="AB229" s="2">
        <f t="shared" si="465"/>
        <v>2.79</v>
      </c>
      <c r="AC229" s="2" t="str">
        <f t="shared" si="466"/>
        <v>Acute</v>
      </c>
      <c r="AD229" s="2">
        <f>VLOOKUP(AC229,Tables!C$24:D$25,2,FALSE)</f>
        <v>2</v>
      </c>
      <c r="AE229" s="2">
        <f t="shared" si="467"/>
        <v>1.395</v>
      </c>
      <c r="AF229" s="7"/>
      <c r="AG229" s="8" t="str">
        <f t="shared" si="468"/>
        <v>Lemna aequinoctialis</v>
      </c>
      <c r="AH229" s="2" t="str">
        <f t="shared" si="469"/>
        <v>EC10</v>
      </c>
      <c r="AI229" s="2" t="str">
        <f t="shared" si="470"/>
        <v>Acute</v>
      </c>
      <c r="AJ229" s="2"/>
      <c r="AK229" s="2">
        <f>VLOOKUP(SUM(AA229,AD229),Tables!J$5:K$10,2,FALSE)</f>
        <v>3</v>
      </c>
      <c r="AL229" s="66" t="str">
        <f t="shared" si="471"/>
        <v>YES!!!</v>
      </c>
      <c r="AM229" s="3" t="str">
        <f>O229</f>
        <v>Abundance</v>
      </c>
      <c r="AN229" s="2" t="s">
        <v>118</v>
      </c>
      <c r="AO229" s="2" t="str">
        <f>CONCATENATE(Q229," ",R229)</f>
        <v>4 Day</v>
      </c>
      <c r="AP229" s="2" t="s">
        <v>119</v>
      </c>
      <c r="AQ229" s="2"/>
      <c r="AR229" s="2">
        <f>AE229</f>
        <v>1.395</v>
      </c>
      <c r="AS229" s="2">
        <f>GEOMEAN(AR229)</f>
        <v>1.395</v>
      </c>
      <c r="AT229" s="3">
        <f t="shared" ref="AT229:AU229" si="472">MIN(AS229)</f>
        <v>1.395</v>
      </c>
      <c r="AU229" s="3">
        <f t="shared" si="472"/>
        <v>1.395</v>
      </c>
      <c r="AV229" s="67" t="s">
        <v>120</v>
      </c>
      <c r="AW229" s="2"/>
      <c r="AX229" s="2"/>
      <c r="AY229" s="2"/>
      <c r="AZ229" s="2" t="str">
        <f>I229</f>
        <v>Macrophyte</v>
      </c>
      <c r="BA229" s="68" t="str">
        <f t="shared" ref="BA229:BC229" si="473">F229</f>
        <v>Lemna aequinoctialis</v>
      </c>
      <c r="BB229" s="2" t="str">
        <f t="shared" si="473"/>
        <v>Tracheophyta</v>
      </c>
      <c r="BC229" s="2" t="str">
        <f t="shared" si="473"/>
        <v>Liliopsida</v>
      </c>
      <c r="BD229" s="2" t="str">
        <f>J229</f>
        <v>Phototroph</v>
      </c>
      <c r="BE229" s="2">
        <f>AK229</f>
        <v>3</v>
      </c>
      <c r="BF229" s="70">
        <f>AU229</f>
        <v>1.395</v>
      </c>
      <c r="BG229" s="67" t="s">
        <v>120</v>
      </c>
      <c r="BH229" s="67" t="s">
        <v>120</v>
      </c>
      <c r="BI229" s="2"/>
      <c r="BJ229" s="2"/>
      <c r="BK229" s="2"/>
      <c r="BL229" s="112"/>
      <c r="BM229" s="116"/>
      <c r="BN229" s="112"/>
      <c r="BO229" s="112"/>
      <c r="BP229" s="112"/>
      <c r="BQ229" s="112"/>
      <c r="BR229" s="112"/>
      <c r="BS229" s="112"/>
      <c r="BT229" s="114"/>
      <c r="BU229" s="114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</row>
    <row r="230" spans="1:85" ht="14.25" customHeight="1" thickTop="1" thickBot="1" x14ac:dyDescent="0.3">
      <c r="A230" s="7"/>
      <c r="B230" s="7"/>
      <c r="C230" s="7"/>
      <c r="D230" s="71"/>
      <c r="E230" s="7"/>
      <c r="F230" s="72"/>
      <c r="G230" s="7"/>
      <c r="H230" s="7"/>
      <c r="I230" s="7"/>
      <c r="J230" s="7"/>
      <c r="K230" s="7"/>
      <c r="L230" s="7"/>
      <c r="M230" s="73"/>
      <c r="N230" s="73"/>
      <c r="O230" s="7"/>
      <c r="P230" s="7"/>
      <c r="Q230" s="7"/>
      <c r="R230" s="7"/>
      <c r="S230" s="7"/>
      <c r="T230" s="74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5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3"/>
      <c r="AW230" s="76"/>
      <c r="AX230" s="76"/>
      <c r="AY230" s="76"/>
      <c r="AZ230" s="77"/>
      <c r="BA230" s="78"/>
      <c r="BB230" s="7"/>
      <c r="BC230" s="7"/>
      <c r="BD230" s="7"/>
      <c r="BE230" s="7"/>
      <c r="BF230" s="7"/>
      <c r="BG230" s="7"/>
      <c r="BH230" s="7"/>
      <c r="BI230" s="2"/>
      <c r="BJ230" s="2"/>
      <c r="BK230" s="2"/>
      <c r="BL230" s="112"/>
      <c r="BM230" s="116"/>
      <c r="BN230" s="112"/>
      <c r="BO230" s="112"/>
      <c r="BP230" s="112"/>
      <c r="BQ230" s="112"/>
      <c r="BR230" s="112"/>
      <c r="BS230" s="112"/>
      <c r="BT230" s="114"/>
      <c r="BU230" s="114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</row>
    <row r="231" spans="1:85" ht="14.25" customHeight="1" thickTop="1" thickBot="1" x14ac:dyDescent="0.3">
      <c r="A231" s="2">
        <v>608</v>
      </c>
      <c r="B231" s="2">
        <v>85</v>
      </c>
      <c r="C231" s="2"/>
      <c r="D231" s="70"/>
      <c r="E231" s="2" t="s">
        <v>121</v>
      </c>
      <c r="F231" s="63" t="s">
        <v>237</v>
      </c>
      <c r="G231" s="2" t="s">
        <v>175</v>
      </c>
      <c r="H231" s="2" t="s">
        <v>176</v>
      </c>
      <c r="I231" s="2" t="s">
        <v>173</v>
      </c>
      <c r="J231" s="2" t="s">
        <v>111</v>
      </c>
      <c r="K231" s="2" t="s">
        <v>112</v>
      </c>
      <c r="L231" s="2"/>
      <c r="M231" s="64" t="s">
        <v>487</v>
      </c>
      <c r="N231" s="64" t="s">
        <v>254</v>
      </c>
      <c r="O231" s="65" t="s">
        <v>488</v>
      </c>
      <c r="P231" s="2" t="s">
        <v>38</v>
      </c>
      <c r="Q231" s="2">
        <v>8</v>
      </c>
      <c r="R231" s="2" t="s">
        <v>157</v>
      </c>
      <c r="S231" s="2" t="s">
        <v>47</v>
      </c>
      <c r="T231" s="2"/>
      <c r="U231" s="2">
        <v>4.6999999999999997E-8</v>
      </c>
      <c r="V231" s="2" t="s">
        <v>489</v>
      </c>
      <c r="W231" s="2" t="s">
        <v>490</v>
      </c>
      <c r="X231" s="2">
        <f>((U231*233.1)*1000)*1000</f>
        <v>10.955699999999998</v>
      </c>
      <c r="Y231" s="2"/>
      <c r="Z231" s="2" t="str">
        <f>P231</f>
        <v>EC50</v>
      </c>
      <c r="AA231" s="2">
        <f>VLOOKUP(Z231,Tables!C$5:D$21,2,FALSE)</f>
        <v>5</v>
      </c>
      <c r="AB231" s="2">
        <f>X231/AA231</f>
        <v>2.1911399999999999</v>
      </c>
      <c r="AC231" s="2" t="str">
        <f>S231</f>
        <v>Chronic</v>
      </c>
      <c r="AD231" s="2">
        <f>VLOOKUP(AC231,Tables!C$24:D$25,2,FALSE)</f>
        <v>1</v>
      </c>
      <c r="AE231" s="2">
        <f>AB231/AD231</f>
        <v>2.1911399999999999</v>
      </c>
      <c r="AF231" s="7"/>
      <c r="AG231" s="8" t="str">
        <f>F231</f>
        <v>Lemna paucicostata</v>
      </c>
      <c r="AH231" s="2" t="str">
        <f>P231</f>
        <v>EC50</v>
      </c>
      <c r="AI231" s="2" t="str">
        <f>S231</f>
        <v>Chronic</v>
      </c>
      <c r="AJ231" s="2"/>
      <c r="AK231" s="2">
        <f>VLOOKUP(SUM(AA231,AD231),Tables!J$5:K$10,2,FALSE)</f>
        <v>2</v>
      </c>
      <c r="AL231" s="66" t="str">
        <f>IF(AK231=MIN($AK$231),"YES!!!","Reject")</f>
        <v>YES!!!</v>
      </c>
      <c r="AM231" s="3" t="str">
        <f>O231</f>
        <v>Frond cover</v>
      </c>
      <c r="AN231" s="2" t="s">
        <v>118</v>
      </c>
      <c r="AO231" s="2" t="str">
        <f>CONCATENATE(Q231," ",R231)</f>
        <v>8 Day</v>
      </c>
      <c r="AP231" s="2" t="s">
        <v>119</v>
      </c>
      <c r="AQ231" s="2"/>
      <c r="AR231" s="70">
        <f>AE231</f>
        <v>2.1911399999999999</v>
      </c>
      <c r="AS231" s="70">
        <f>GEOMEAN(AR231)</f>
        <v>2.1911399999999999</v>
      </c>
      <c r="AT231" s="81">
        <f t="shared" ref="AT231:AU231" si="474">MIN(AS231)</f>
        <v>2.1911399999999999</v>
      </c>
      <c r="AU231" s="81">
        <f t="shared" si="474"/>
        <v>2.1911399999999999</v>
      </c>
      <c r="AV231" s="67" t="s">
        <v>120</v>
      </c>
      <c r="AW231" s="2"/>
      <c r="AX231" s="2"/>
      <c r="AY231" s="2"/>
      <c r="AZ231" s="2" t="str">
        <f>I231</f>
        <v>Macrophyte</v>
      </c>
      <c r="BA231" s="68" t="str">
        <f t="shared" ref="BA231:BC231" si="475">F231</f>
        <v>Lemna paucicostata</v>
      </c>
      <c r="BB231" s="2" t="str">
        <f t="shared" si="475"/>
        <v>Tracheophyta</v>
      </c>
      <c r="BC231" s="2" t="str">
        <f t="shared" si="475"/>
        <v>Liliopsida</v>
      </c>
      <c r="BD231" s="2" t="str">
        <f>J231</f>
        <v>Phototroph</v>
      </c>
      <c r="BE231" s="2">
        <f>AK231</f>
        <v>2</v>
      </c>
      <c r="BF231" s="70">
        <f>AU231</f>
        <v>2.1911399999999999</v>
      </c>
      <c r="BG231" s="67" t="s">
        <v>120</v>
      </c>
      <c r="BH231" s="67" t="s">
        <v>120</v>
      </c>
      <c r="BI231" s="2"/>
      <c r="BJ231" s="2"/>
      <c r="BK231" s="2"/>
      <c r="BL231" s="117"/>
      <c r="BM231" s="118"/>
      <c r="BN231" s="117"/>
      <c r="BO231" s="117"/>
      <c r="BP231" s="117"/>
      <c r="BQ231" s="117"/>
      <c r="BR231" s="117"/>
      <c r="BS231" s="117"/>
      <c r="BT231" s="114"/>
      <c r="BU231" s="114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</row>
    <row r="232" spans="1:85" ht="14.25" customHeight="1" thickTop="1" thickBot="1" x14ac:dyDescent="0.3">
      <c r="A232" s="7"/>
      <c r="B232" s="7"/>
      <c r="C232" s="7"/>
      <c r="D232" s="71"/>
      <c r="E232" s="7"/>
      <c r="F232" s="72"/>
      <c r="G232" s="7"/>
      <c r="H232" s="7"/>
      <c r="I232" s="7"/>
      <c r="J232" s="7"/>
      <c r="K232" s="7"/>
      <c r="L232" s="7"/>
      <c r="M232" s="73"/>
      <c r="N232" s="73"/>
      <c r="O232" s="7"/>
      <c r="P232" s="7"/>
      <c r="Q232" s="7"/>
      <c r="R232" s="7"/>
      <c r="S232" s="7"/>
      <c r="T232" s="74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5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3"/>
      <c r="AW232" s="76"/>
      <c r="AX232" s="76"/>
      <c r="AY232" s="76"/>
      <c r="AZ232" s="77"/>
      <c r="BA232" s="78"/>
      <c r="BB232" s="7"/>
      <c r="BC232" s="7"/>
      <c r="BD232" s="7"/>
      <c r="BE232" s="7"/>
      <c r="BF232" s="7"/>
      <c r="BG232" s="7"/>
      <c r="BH232" s="7"/>
      <c r="BI232" s="76"/>
      <c r="BJ232" s="76"/>
      <c r="BK232" s="2"/>
      <c r="BL232" s="112"/>
      <c r="BM232" s="116"/>
      <c r="BN232" s="112"/>
      <c r="BO232" s="112"/>
      <c r="BP232" s="112"/>
      <c r="BQ232" s="112"/>
      <c r="BR232" s="112"/>
      <c r="BS232" s="112"/>
      <c r="BT232" s="114"/>
      <c r="BU232" s="114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</row>
    <row r="233" spans="1:85" ht="14.25" customHeight="1" thickTop="1" thickBot="1" x14ac:dyDescent="0.3">
      <c r="A233" s="2">
        <v>24155</v>
      </c>
      <c r="B233" s="2" t="s">
        <v>491</v>
      </c>
      <c r="C233" s="2"/>
      <c r="D233" s="2"/>
      <c r="E233" s="2" t="s">
        <v>121</v>
      </c>
      <c r="F233" s="63" t="s">
        <v>174</v>
      </c>
      <c r="G233" s="2" t="s">
        <v>175</v>
      </c>
      <c r="H233" s="2" t="s">
        <v>176</v>
      </c>
      <c r="I233" s="2" t="s">
        <v>173</v>
      </c>
      <c r="J233" s="2" t="s">
        <v>111</v>
      </c>
      <c r="K233" s="2" t="s">
        <v>112</v>
      </c>
      <c r="L233" s="2"/>
      <c r="M233" s="64" t="s">
        <v>492</v>
      </c>
      <c r="N233" s="64" t="s">
        <v>493</v>
      </c>
      <c r="O233" s="65" t="s">
        <v>494</v>
      </c>
      <c r="P233" s="2" t="s">
        <v>38</v>
      </c>
      <c r="Q233" s="2">
        <v>7</v>
      </c>
      <c r="R233" s="2" t="s">
        <v>157</v>
      </c>
      <c r="S233" s="2" t="s">
        <v>47</v>
      </c>
      <c r="T233" s="2"/>
      <c r="U233" s="2">
        <v>13</v>
      </c>
      <c r="V233" s="2" t="s">
        <v>20</v>
      </c>
      <c r="W233" s="2">
        <f>VLOOKUP(V233,Tables!$M$4:$N$7,2,FALSE)</f>
        <v>1</v>
      </c>
      <c r="X233" s="2">
        <f t="shared" ref="X233:X234" si="476">U233*W233</f>
        <v>13</v>
      </c>
      <c r="Y233" s="2"/>
      <c r="Z233" s="2" t="str">
        <f t="shared" ref="Z233:Z234" si="477">P233</f>
        <v>EC50</v>
      </c>
      <c r="AA233" s="2">
        <f>VLOOKUP(Z233,Tables!C$5:D$21,2,FALSE)</f>
        <v>5</v>
      </c>
      <c r="AB233" s="2">
        <f t="shared" ref="AB233:AB234" si="478">X233/AA233</f>
        <v>2.6</v>
      </c>
      <c r="AC233" s="2" t="str">
        <f t="shared" ref="AC233:AC234" si="479">S233</f>
        <v>Chronic</v>
      </c>
      <c r="AD233" s="2">
        <f>VLOOKUP(AC233,Tables!C$24:D$25,2,FALSE)</f>
        <v>1</v>
      </c>
      <c r="AE233" s="2">
        <f t="shared" ref="AE233:AE234" si="480">AB233/AD233</f>
        <v>2.6</v>
      </c>
      <c r="AF233" s="7"/>
      <c r="AG233" s="8" t="str">
        <f t="shared" ref="AG233:AG234" si="481">F233</f>
        <v>Lemna gibba</v>
      </c>
      <c r="AH233" s="2" t="str">
        <f t="shared" ref="AH233:AH234" si="482">P233</f>
        <v>EC50</v>
      </c>
      <c r="AI233" s="2" t="str">
        <f t="shared" ref="AI233:AI234" si="483">S233</f>
        <v>Chronic</v>
      </c>
      <c r="AJ233" s="2"/>
      <c r="AK233" s="2">
        <f>VLOOKUP(SUM(AA233,AD233),Tables!J$5:K$10,2,FALSE)</f>
        <v>2</v>
      </c>
      <c r="AL233" s="66" t="str">
        <f t="shared" ref="AL233:AL234" si="484">IF(AK233=MIN($AK$233:$AK$234),"YES!!!","Reject")</f>
        <v>Reject</v>
      </c>
      <c r="AM233" s="2"/>
      <c r="AN233" s="2"/>
      <c r="AO233" s="2"/>
      <c r="AP233" s="2"/>
      <c r="AQ233" s="2"/>
      <c r="AR233" s="2"/>
      <c r="AS233" s="2"/>
      <c r="AT233" s="2"/>
      <c r="AU233" s="2"/>
      <c r="AV233" s="67" t="s">
        <v>120</v>
      </c>
      <c r="AW233" s="2"/>
      <c r="AX233" s="2"/>
      <c r="AY233" s="2"/>
      <c r="AZ233" s="2"/>
      <c r="BA233" s="68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112"/>
      <c r="BM233" s="116"/>
      <c r="BN233" s="112"/>
      <c r="BO233" s="112"/>
      <c r="BP233" s="112"/>
      <c r="BQ233" s="112"/>
      <c r="BR233" s="112"/>
      <c r="BS233" s="112"/>
      <c r="BT233" s="114"/>
      <c r="BU233" s="114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</row>
    <row r="234" spans="1:85" ht="14.25" customHeight="1" thickTop="1" thickBot="1" x14ac:dyDescent="0.3">
      <c r="A234" s="2">
        <v>24155</v>
      </c>
      <c r="B234" s="2" t="s">
        <v>491</v>
      </c>
      <c r="C234" s="2"/>
      <c r="D234" s="2"/>
      <c r="E234" s="2" t="s">
        <v>121</v>
      </c>
      <c r="F234" s="63" t="s">
        <v>174</v>
      </c>
      <c r="G234" s="2" t="s">
        <v>175</v>
      </c>
      <c r="H234" s="2" t="s">
        <v>176</v>
      </c>
      <c r="I234" s="2" t="s">
        <v>173</v>
      </c>
      <c r="J234" s="2" t="s">
        <v>111</v>
      </c>
      <c r="K234" s="2" t="s">
        <v>112</v>
      </c>
      <c r="L234" s="2"/>
      <c r="M234" s="64" t="s">
        <v>492</v>
      </c>
      <c r="N234" s="64" t="s">
        <v>493</v>
      </c>
      <c r="O234" s="65" t="s">
        <v>494</v>
      </c>
      <c r="P234" s="2" t="s">
        <v>24</v>
      </c>
      <c r="Q234" s="2">
        <v>7</v>
      </c>
      <c r="R234" s="2" t="s">
        <v>157</v>
      </c>
      <c r="S234" s="2" t="s">
        <v>47</v>
      </c>
      <c r="T234" s="2"/>
      <c r="U234" s="2">
        <v>2.4900000000000002</v>
      </c>
      <c r="V234" s="2" t="s">
        <v>20</v>
      </c>
      <c r="W234" s="2">
        <f>VLOOKUP(V234,Tables!$M$5:$N$8,2,FALSE)</f>
        <v>1</v>
      </c>
      <c r="X234" s="2">
        <f t="shared" si="476"/>
        <v>2.4900000000000002</v>
      </c>
      <c r="Y234" s="2"/>
      <c r="Z234" s="2" t="str">
        <f t="shared" si="477"/>
        <v>NOEL</v>
      </c>
      <c r="AA234" s="2">
        <f>VLOOKUP(Z234,Tables!C$5:D$21,2,FALSE)</f>
        <v>1</v>
      </c>
      <c r="AB234" s="2">
        <f t="shared" si="478"/>
        <v>2.4900000000000002</v>
      </c>
      <c r="AC234" s="2" t="str">
        <f t="shared" si="479"/>
        <v>Chronic</v>
      </c>
      <c r="AD234" s="2">
        <f>VLOOKUP(AC234,Tables!C$24:D$25,2,FALSE)</f>
        <v>1</v>
      </c>
      <c r="AE234" s="2">
        <f t="shared" si="480"/>
        <v>2.4900000000000002</v>
      </c>
      <c r="AF234" s="7"/>
      <c r="AG234" s="8" t="str">
        <f t="shared" si="481"/>
        <v>Lemna gibba</v>
      </c>
      <c r="AH234" s="2" t="str">
        <f t="shared" si="482"/>
        <v>NOEL</v>
      </c>
      <c r="AI234" s="2" t="str">
        <f t="shared" si="483"/>
        <v>Chronic</v>
      </c>
      <c r="AJ234" s="2"/>
      <c r="AK234" s="2">
        <f>VLOOKUP(SUM(AA234,AD234),Tables!J$5:K$10,2,FALSE)</f>
        <v>1</v>
      </c>
      <c r="AL234" s="66" t="str">
        <f t="shared" si="484"/>
        <v>YES!!!</v>
      </c>
      <c r="AM234" s="3" t="str">
        <f>O234</f>
        <v>Total frond number/Growth rate/Mortality</v>
      </c>
      <c r="AN234" s="2" t="s">
        <v>118</v>
      </c>
      <c r="AO234" s="2" t="str">
        <f>CONCATENATE(Q234," ",R234)</f>
        <v>7 Day</v>
      </c>
      <c r="AP234" s="2" t="s">
        <v>119</v>
      </c>
      <c r="AQ234" s="2"/>
      <c r="AR234" s="2">
        <f>AE234</f>
        <v>2.4900000000000002</v>
      </c>
      <c r="AS234" s="2">
        <f>GEOMEAN(AR234)</f>
        <v>2.4900000000000002</v>
      </c>
      <c r="AT234" s="3">
        <f t="shared" ref="AT234:AU234" si="485">MIN(AS234)</f>
        <v>2.4900000000000002</v>
      </c>
      <c r="AU234" s="3">
        <f t="shared" si="485"/>
        <v>2.4900000000000002</v>
      </c>
      <c r="AV234" s="67" t="s">
        <v>120</v>
      </c>
      <c r="AW234" s="2"/>
      <c r="AX234" s="2"/>
      <c r="AY234" s="2"/>
      <c r="AZ234" s="2" t="str">
        <f>I234</f>
        <v>Macrophyte</v>
      </c>
      <c r="BA234" s="68" t="str">
        <f t="shared" ref="BA234:BC234" si="486">F234</f>
        <v>Lemna gibba</v>
      </c>
      <c r="BB234" s="2" t="str">
        <f t="shared" si="486"/>
        <v>Tracheophyta</v>
      </c>
      <c r="BC234" s="2" t="str">
        <f t="shared" si="486"/>
        <v>Liliopsida</v>
      </c>
      <c r="BD234" s="2" t="str">
        <f>J234</f>
        <v>Phototroph</v>
      </c>
      <c r="BE234" s="2">
        <f>AK234</f>
        <v>1</v>
      </c>
      <c r="BF234" s="2">
        <f>AU234</f>
        <v>2.4900000000000002</v>
      </c>
      <c r="BG234" s="67" t="s">
        <v>120</v>
      </c>
      <c r="BH234" s="67" t="s">
        <v>120</v>
      </c>
      <c r="BI234" s="2"/>
      <c r="BJ234" s="2"/>
      <c r="BK234" s="2"/>
      <c r="BL234" s="117"/>
      <c r="BM234" s="118"/>
      <c r="BN234" s="117"/>
      <c r="BO234" s="117"/>
      <c r="BP234" s="117"/>
      <c r="BQ234" s="117"/>
      <c r="BR234" s="117"/>
      <c r="BS234" s="117"/>
      <c r="BT234" s="114"/>
      <c r="BU234" s="114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</row>
    <row r="235" spans="1:85" ht="14.25" customHeight="1" thickTop="1" thickBot="1" x14ac:dyDescent="0.3">
      <c r="A235" s="7"/>
      <c r="B235" s="7"/>
      <c r="C235" s="7"/>
      <c r="D235" s="71"/>
      <c r="E235" s="7"/>
      <c r="F235" s="72"/>
      <c r="G235" s="7"/>
      <c r="H235" s="7"/>
      <c r="I235" s="7"/>
      <c r="J235" s="7"/>
      <c r="K235" s="7"/>
      <c r="L235" s="7"/>
      <c r="M235" s="73"/>
      <c r="N235" s="73"/>
      <c r="O235" s="7"/>
      <c r="P235" s="7"/>
      <c r="Q235" s="7"/>
      <c r="R235" s="7"/>
      <c r="S235" s="7"/>
      <c r="T235" s="74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5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3"/>
      <c r="AW235" s="76"/>
      <c r="AX235" s="76"/>
      <c r="AY235" s="76"/>
      <c r="AZ235" s="77"/>
      <c r="BA235" s="78"/>
      <c r="BB235" s="7"/>
      <c r="BC235" s="7"/>
      <c r="BD235" s="7"/>
      <c r="BE235" s="7"/>
      <c r="BF235" s="7"/>
      <c r="BG235" s="7"/>
      <c r="BH235" s="7"/>
      <c r="BI235" s="2"/>
      <c r="BJ235" s="2"/>
      <c r="BK235" s="2"/>
      <c r="BL235" s="112"/>
      <c r="BM235" s="116"/>
      <c r="BN235" s="112"/>
      <c r="BO235" s="112"/>
      <c r="BP235" s="112"/>
      <c r="BQ235" s="112"/>
      <c r="BR235" s="112"/>
      <c r="BS235" s="112"/>
      <c r="BT235" s="114"/>
      <c r="BU235" s="114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</row>
    <row r="236" spans="1:85" ht="14.25" customHeight="1" thickTop="1" thickBot="1" x14ac:dyDescent="0.3">
      <c r="A236" s="2" t="s">
        <v>495</v>
      </c>
      <c r="B236" s="2" t="s">
        <v>496</v>
      </c>
      <c r="C236" s="2"/>
      <c r="D236" s="2"/>
      <c r="E236" s="2" t="s">
        <v>121</v>
      </c>
      <c r="F236" s="63" t="s">
        <v>235</v>
      </c>
      <c r="G236" s="2" t="s">
        <v>175</v>
      </c>
      <c r="H236" s="2" t="s">
        <v>176</v>
      </c>
      <c r="I236" s="2" t="s">
        <v>173</v>
      </c>
      <c r="J236" s="2" t="s">
        <v>111</v>
      </c>
      <c r="K236" s="2" t="s">
        <v>112</v>
      </c>
      <c r="L236" s="2"/>
      <c r="M236" s="64" t="s">
        <v>497</v>
      </c>
      <c r="N236" s="64" t="s">
        <v>130</v>
      </c>
      <c r="O236" s="65" t="s">
        <v>498</v>
      </c>
      <c r="P236" s="2" t="s">
        <v>38</v>
      </c>
      <c r="Q236" s="2">
        <v>7</v>
      </c>
      <c r="R236" s="2" t="s">
        <v>157</v>
      </c>
      <c r="S236" s="2" t="s">
        <v>47</v>
      </c>
      <c r="T236" s="2"/>
      <c r="U236" s="2">
        <v>28.3</v>
      </c>
      <c r="V236" s="2" t="s">
        <v>17</v>
      </c>
      <c r="W236" s="2">
        <f>VLOOKUP(V236,Tables!$M$4:$N$7,2,FALSE)</f>
        <v>1</v>
      </c>
      <c r="X236" s="2">
        <f t="shared" ref="X236:X238" si="487">U236*W236</f>
        <v>28.3</v>
      </c>
      <c r="Y236" s="2"/>
      <c r="Z236" s="2" t="str">
        <f t="shared" ref="Z236:Z238" si="488">P236</f>
        <v>EC50</v>
      </c>
      <c r="AA236" s="2">
        <f>VLOOKUP(Z236,Tables!C$5:D$21,2,FALSE)</f>
        <v>5</v>
      </c>
      <c r="AB236" s="2">
        <f t="shared" ref="AB236:AB238" si="489">X236/AA236</f>
        <v>5.66</v>
      </c>
      <c r="AC236" s="2" t="str">
        <f t="shared" ref="AC236:AC238" si="490">S236</f>
        <v>Chronic</v>
      </c>
      <c r="AD236" s="2">
        <f>VLOOKUP(AC236,Tables!C$24:D$25,2,FALSE)</f>
        <v>1</v>
      </c>
      <c r="AE236" s="2">
        <f t="shared" ref="AE236:AE238" si="491">AB236/AD236</f>
        <v>5.66</v>
      </c>
      <c r="AF236" s="7"/>
      <c r="AG236" s="8" t="str">
        <f t="shared" ref="AG236:AG238" si="492">F236</f>
        <v>Lemna minor</v>
      </c>
      <c r="AH236" s="2" t="str">
        <f t="shared" ref="AH236:AH238" si="493">P236</f>
        <v>EC50</v>
      </c>
      <c r="AI236" s="2" t="str">
        <f t="shared" ref="AI236:AI238" si="494">S236</f>
        <v>Chronic</v>
      </c>
      <c r="AJ236" s="2"/>
      <c r="AK236" s="2">
        <f>VLOOKUP(SUM(AA236,AD236),Tables!J$5:K$10,2,FALSE)</f>
        <v>2</v>
      </c>
      <c r="AL236" s="66" t="str">
        <f t="shared" ref="AL236:AL238" si="495">IF(AK236=MIN($AK$236:$AK$238),"YES!!!","Reject")</f>
        <v>YES!!!</v>
      </c>
      <c r="AM236" s="3" t="str">
        <f t="shared" ref="AM236:AM238" si="496">O236</f>
        <v>Frond count</v>
      </c>
      <c r="AN236" s="2" t="s">
        <v>118</v>
      </c>
      <c r="AO236" s="2" t="str">
        <f t="shared" ref="AO236:AO238" si="497">CONCATENATE(Q236," ",R236)</f>
        <v>7 Day</v>
      </c>
      <c r="AP236" s="2" t="s">
        <v>119</v>
      </c>
      <c r="AQ236" s="2"/>
      <c r="AR236" s="2">
        <f t="shared" ref="AR236:AR238" si="498">AE236</f>
        <v>5.66</v>
      </c>
      <c r="AS236" s="2">
        <f>GEOMEAN(AR236)</f>
        <v>5.66</v>
      </c>
      <c r="AT236" s="3">
        <f t="shared" ref="AT236:AT237" si="499">MIN(AS236)</f>
        <v>5.66</v>
      </c>
      <c r="AU236" s="3">
        <f>MIN(AT236:AT237)</f>
        <v>3.1622776601683795</v>
      </c>
      <c r="AV236" s="67" t="s">
        <v>120</v>
      </c>
      <c r="AW236" s="2"/>
      <c r="AX236" s="2"/>
      <c r="AY236" s="2"/>
      <c r="AZ236" s="2" t="str">
        <f>I236</f>
        <v>Macrophyte</v>
      </c>
      <c r="BA236" s="68" t="str">
        <f t="shared" ref="BA236:BC236" si="500">F236</f>
        <v>Lemna minor</v>
      </c>
      <c r="BB236" s="2" t="str">
        <f t="shared" si="500"/>
        <v>Tracheophyta</v>
      </c>
      <c r="BC236" s="2" t="str">
        <f t="shared" si="500"/>
        <v>Liliopsida</v>
      </c>
      <c r="BD236" s="2" t="str">
        <f>J236</f>
        <v>Phototroph</v>
      </c>
      <c r="BE236" s="2">
        <f>AK236</f>
        <v>2</v>
      </c>
      <c r="BF236" s="2">
        <f>AU236</f>
        <v>3.1622776601683795</v>
      </c>
      <c r="BG236" s="67" t="s">
        <v>120</v>
      </c>
      <c r="BH236" s="67" t="s">
        <v>120</v>
      </c>
      <c r="BI236" s="2"/>
      <c r="BJ236" s="2"/>
      <c r="BK236" s="2"/>
      <c r="BL236" s="112"/>
      <c r="BM236" s="116"/>
      <c r="BN236" s="112"/>
      <c r="BO236" s="112"/>
      <c r="BP236" s="112"/>
      <c r="BQ236" s="112"/>
      <c r="BR236" s="112"/>
      <c r="BS236" s="112"/>
      <c r="BT236" s="114"/>
      <c r="BU236" s="114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</row>
    <row r="237" spans="1:85" ht="14.25" customHeight="1" thickTop="1" thickBot="1" x14ac:dyDescent="0.3">
      <c r="A237" s="2">
        <v>630</v>
      </c>
      <c r="B237" s="2">
        <v>192</v>
      </c>
      <c r="C237" s="2"/>
      <c r="D237" s="2"/>
      <c r="E237" s="2" t="s">
        <v>121</v>
      </c>
      <c r="F237" s="63" t="s">
        <v>235</v>
      </c>
      <c r="G237" s="2" t="s">
        <v>175</v>
      </c>
      <c r="H237" s="2" t="s">
        <v>176</v>
      </c>
      <c r="I237" s="2" t="s">
        <v>173</v>
      </c>
      <c r="J237" s="2" t="s">
        <v>111</v>
      </c>
      <c r="K237" s="2" t="s">
        <v>112</v>
      </c>
      <c r="L237" s="2"/>
      <c r="M237" s="64" t="s">
        <v>499</v>
      </c>
      <c r="N237" s="64" t="s">
        <v>254</v>
      </c>
      <c r="O237" s="65" t="s">
        <v>500</v>
      </c>
      <c r="P237" s="2" t="s">
        <v>38</v>
      </c>
      <c r="Q237" s="2">
        <v>7</v>
      </c>
      <c r="R237" s="2" t="s">
        <v>157</v>
      </c>
      <c r="S237" s="2" t="s">
        <v>47</v>
      </c>
      <c r="T237" s="2"/>
      <c r="U237" s="2">
        <v>25</v>
      </c>
      <c r="V237" s="2" t="s">
        <v>17</v>
      </c>
      <c r="W237" s="2">
        <f>VLOOKUP(V237,Tables!$M$4:$N$7,2,FALSE)</f>
        <v>1</v>
      </c>
      <c r="X237" s="2">
        <f t="shared" si="487"/>
        <v>25</v>
      </c>
      <c r="Y237" s="2"/>
      <c r="Z237" s="2" t="str">
        <f t="shared" si="488"/>
        <v>EC50</v>
      </c>
      <c r="AA237" s="2">
        <f>VLOOKUP(Z237,Tables!C$5:D$21,2,FALSE)</f>
        <v>5</v>
      </c>
      <c r="AB237" s="2">
        <f t="shared" si="489"/>
        <v>5</v>
      </c>
      <c r="AC237" s="2" t="str">
        <f t="shared" si="490"/>
        <v>Chronic</v>
      </c>
      <c r="AD237" s="2">
        <f>VLOOKUP(AC237,Tables!C$24:D$25,2,FALSE)</f>
        <v>1</v>
      </c>
      <c r="AE237" s="2">
        <f t="shared" si="491"/>
        <v>5</v>
      </c>
      <c r="AF237" s="7"/>
      <c r="AG237" s="8" t="str">
        <f t="shared" si="492"/>
        <v>Lemna minor</v>
      </c>
      <c r="AH237" s="2" t="str">
        <f t="shared" si="493"/>
        <v>EC50</v>
      </c>
      <c r="AI237" s="2" t="str">
        <f t="shared" si="494"/>
        <v>Chronic</v>
      </c>
      <c r="AJ237" s="2"/>
      <c r="AK237" s="2">
        <f>VLOOKUP(SUM(AA237,AD237),Tables!J$5:K$10,2,FALSE)</f>
        <v>2</v>
      </c>
      <c r="AL237" s="66" t="str">
        <f t="shared" si="495"/>
        <v>YES!!!</v>
      </c>
      <c r="AM237" s="3" t="str">
        <f t="shared" si="496"/>
        <v>Total chlorophyll</v>
      </c>
      <c r="AN237" s="2" t="s">
        <v>171</v>
      </c>
      <c r="AO237" s="2" t="str">
        <f t="shared" si="497"/>
        <v>7 Day</v>
      </c>
      <c r="AP237" s="2" t="s">
        <v>172</v>
      </c>
      <c r="AQ237" s="2"/>
      <c r="AR237" s="2">
        <f t="shared" si="498"/>
        <v>5</v>
      </c>
      <c r="AS237" s="2">
        <f>GEOMEAN(AR237:AR238)</f>
        <v>3.1622776601683795</v>
      </c>
      <c r="AT237" s="3">
        <f t="shared" si="499"/>
        <v>3.1622776601683795</v>
      </c>
      <c r="AU237" s="2"/>
      <c r="AV237" s="67" t="s">
        <v>120</v>
      </c>
      <c r="AW237" s="2"/>
      <c r="AX237" s="2"/>
      <c r="AY237" s="2"/>
      <c r="AZ237" s="2"/>
      <c r="BA237" s="68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112"/>
      <c r="BM237" s="116"/>
      <c r="BN237" s="112"/>
      <c r="BO237" s="112"/>
      <c r="BP237" s="112"/>
      <c r="BQ237" s="112"/>
      <c r="BR237" s="112"/>
      <c r="BS237" s="112"/>
      <c r="BT237" s="114"/>
      <c r="BU237" s="114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</row>
    <row r="238" spans="1:85" ht="14.25" customHeight="1" thickTop="1" thickBot="1" x14ac:dyDescent="0.3">
      <c r="A238" s="2">
        <v>630</v>
      </c>
      <c r="B238" s="2">
        <v>193</v>
      </c>
      <c r="C238" s="2"/>
      <c r="D238" s="2"/>
      <c r="E238" s="2" t="s">
        <v>121</v>
      </c>
      <c r="F238" s="63" t="s">
        <v>235</v>
      </c>
      <c r="G238" s="2" t="s">
        <v>175</v>
      </c>
      <c r="H238" s="2" t="s">
        <v>176</v>
      </c>
      <c r="I238" s="2" t="s">
        <v>173</v>
      </c>
      <c r="J238" s="2" t="s">
        <v>111</v>
      </c>
      <c r="K238" s="2" t="s">
        <v>112</v>
      </c>
      <c r="L238" s="2"/>
      <c r="M238" s="64" t="s">
        <v>499</v>
      </c>
      <c r="N238" s="64" t="s">
        <v>254</v>
      </c>
      <c r="O238" s="65" t="s">
        <v>500</v>
      </c>
      <c r="P238" s="2" t="s">
        <v>33</v>
      </c>
      <c r="Q238" s="2">
        <v>7</v>
      </c>
      <c r="R238" s="2" t="s">
        <v>157</v>
      </c>
      <c r="S238" s="2" t="s">
        <v>47</v>
      </c>
      <c r="T238" s="2"/>
      <c r="U238" s="2">
        <v>5</v>
      </c>
      <c r="V238" s="2" t="s">
        <v>17</v>
      </c>
      <c r="W238" s="2">
        <f>VLOOKUP(V238,Tables!$M$4:$N$7,2,FALSE)</f>
        <v>1</v>
      </c>
      <c r="X238" s="2">
        <f t="shared" si="487"/>
        <v>5</v>
      </c>
      <c r="Y238" s="2"/>
      <c r="Z238" s="2" t="str">
        <f t="shared" si="488"/>
        <v>LOEC</v>
      </c>
      <c r="AA238" s="2">
        <f>VLOOKUP(Z238,Tables!C$5:D$21,2,FALSE)</f>
        <v>2.5</v>
      </c>
      <c r="AB238" s="2">
        <f t="shared" si="489"/>
        <v>2</v>
      </c>
      <c r="AC238" s="2" t="str">
        <f t="shared" si="490"/>
        <v>Chronic</v>
      </c>
      <c r="AD238" s="2">
        <f>VLOOKUP(AC238,Tables!C$24:D$25,2,FALSE)</f>
        <v>1</v>
      </c>
      <c r="AE238" s="2">
        <f t="shared" si="491"/>
        <v>2</v>
      </c>
      <c r="AF238" s="7"/>
      <c r="AG238" s="8" t="str">
        <f t="shared" si="492"/>
        <v>Lemna minor</v>
      </c>
      <c r="AH238" s="2" t="str">
        <f t="shared" si="493"/>
        <v>LOEC</v>
      </c>
      <c r="AI238" s="2" t="str">
        <f t="shared" si="494"/>
        <v>Chronic</v>
      </c>
      <c r="AJ238" s="2"/>
      <c r="AK238" s="2">
        <f>VLOOKUP(SUM(AA238,AD238),Tables!J$5:K$10,2,FALSE)</f>
        <v>2</v>
      </c>
      <c r="AL238" s="66" t="str">
        <f t="shared" si="495"/>
        <v>YES!!!</v>
      </c>
      <c r="AM238" s="3" t="str">
        <f t="shared" si="496"/>
        <v>Total chlorophyll</v>
      </c>
      <c r="AN238" s="2" t="s">
        <v>171</v>
      </c>
      <c r="AO238" s="2" t="str">
        <f t="shared" si="497"/>
        <v>7 Day</v>
      </c>
      <c r="AP238" s="2" t="s">
        <v>172</v>
      </c>
      <c r="AQ238" s="2"/>
      <c r="AR238" s="2">
        <f t="shared" si="498"/>
        <v>2</v>
      </c>
      <c r="AS238" s="2"/>
      <c r="AT238" s="2"/>
      <c r="AU238" s="2"/>
      <c r="AV238" s="67" t="s">
        <v>120</v>
      </c>
      <c r="AW238" s="2"/>
      <c r="AX238" s="2"/>
      <c r="AY238" s="2"/>
      <c r="AZ238" s="2"/>
      <c r="BA238" s="68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117"/>
      <c r="BM238" s="118"/>
      <c r="BN238" s="117"/>
      <c r="BO238" s="117"/>
      <c r="BP238" s="117"/>
      <c r="BQ238" s="117"/>
      <c r="BR238" s="117"/>
      <c r="BS238" s="117"/>
      <c r="BT238" s="114"/>
      <c r="BU238" s="114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</row>
    <row r="239" spans="1:85" ht="14.25" customHeight="1" thickTop="1" thickBot="1" x14ac:dyDescent="0.3">
      <c r="A239" s="7"/>
      <c r="B239" s="7"/>
      <c r="C239" s="7"/>
      <c r="D239" s="71"/>
      <c r="E239" s="7"/>
      <c r="F239" s="72"/>
      <c r="G239" s="7"/>
      <c r="H239" s="7"/>
      <c r="I239" s="7"/>
      <c r="J239" s="7"/>
      <c r="K239" s="7"/>
      <c r="L239" s="7"/>
      <c r="M239" s="73"/>
      <c r="N239" s="73"/>
      <c r="O239" s="7"/>
      <c r="P239" s="7"/>
      <c r="Q239" s="7"/>
      <c r="R239" s="7"/>
      <c r="S239" s="7"/>
      <c r="T239" s="74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5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3"/>
      <c r="AW239" s="76"/>
      <c r="AX239" s="76"/>
      <c r="AY239" s="76"/>
      <c r="AZ239" s="77"/>
      <c r="BA239" s="78"/>
      <c r="BB239" s="7"/>
      <c r="BC239" s="7"/>
      <c r="BD239" s="7"/>
      <c r="BE239" s="7"/>
      <c r="BF239" s="7"/>
      <c r="BG239" s="7"/>
      <c r="BH239" s="7"/>
      <c r="BI239" s="2"/>
      <c r="BJ239" s="2"/>
      <c r="BK239" s="2"/>
      <c r="BL239" s="117"/>
      <c r="BM239" s="118"/>
      <c r="BN239" s="117"/>
      <c r="BO239" s="117"/>
      <c r="BP239" s="117"/>
      <c r="BQ239" s="117"/>
      <c r="BR239" s="117"/>
      <c r="BS239" s="117"/>
      <c r="BT239" s="114"/>
      <c r="BU239" s="114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</row>
    <row r="240" spans="1:85" ht="14.25" customHeight="1" thickTop="1" thickBot="1" x14ac:dyDescent="0.3">
      <c r="A240" s="2" t="s">
        <v>200</v>
      </c>
      <c r="B240" s="2">
        <v>202871</v>
      </c>
      <c r="C240" s="2"/>
      <c r="D240" s="2"/>
      <c r="E240" s="2" t="s">
        <v>121</v>
      </c>
      <c r="F240" s="63" t="s">
        <v>354</v>
      </c>
      <c r="G240" s="2" t="s">
        <v>248</v>
      </c>
      <c r="H240" s="2" t="s">
        <v>249</v>
      </c>
      <c r="I240" s="2" t="s">
        <v>250</v>
      </c>
      <c r="J240" s="2" t="s">
        <v>153</v>
      </c>
      <c r="K240" s="2" t="s">
        <v>112</v>
      </c>
      <c r="L240" s="2"/>
      <c r="M240" s="64" t="s">
        <v>191</v>
      </c>
      <c r="N240" s="64" t="s">
        <v>191</v>
      </c>
      <c r="O240" s="65" t="s">
        <v>191</v>
      </c>
      <c r="P240" s="2" t="s">
        <v>40</v>
      </c>
      <c r="Q240" s="2">
        <v>48</v>
      </c>
      <c r="R240" s="2" t="s">
        <v>116</v>
      </c>
      <c r="S240" s="2" t="s">
        <v>48</v>
      </c>
      <c r="T240" s="2"/>
      <c r="U240" s="2">
        <v>7400</v>
      </c>
      <c r="V240" s="2" t="s">
        <v>17</v>
      </c>
      <c r="W240" s="2">
        <f>VLOOKUP(V240,Tables!$M$4:$N$7,2,FALSE)</f>
        <v>1</v>
      </c>
      <c r="X240" s="2">
        <f t="shared" ref="X240:X248" si="501">U240*W240</f>
        <v>7400</v>
      </c>
      <c r="Y240" s="2"/>
      <c r="Z240" s="2" t="str">
        <f t="shared" ref="Z240:Z248" si="502">P240</f>
        <v>LC50</v>
      </c>
      <c r="AA240" s="2">
        <f>VLOOKUP(Z240,Tables!C$5:D$21,2,FALSE)</f>
        <v>5</v>
      </c>
      <c r="AB240" s="2">
        <f t="shared" ref="AB240:AB248" si="503">X240/AA240</f>
        <v>1480</v>
      </c>
      <c r="AC240" s="2" t="str">
        <f t="shared" ref="AC240:AC248" si="504">S240</f>
        <v>Acute</v>
      </c>
      <c r="AD240" s="2">
        <f>VLOOKUP(AC240,Tables!C$24:D$25,2,FALSE)</f>
        <v>2</v>
      </c>
      <c r="AE240" s="2">
        <f t="shared" ref="AE240:AE248" si="505">AB240/AD240</f>
        <v>740</v>
      </c>
      <c r="AF240" s="7"/>
      <c r="AG240" s="8" t="str">
        <f t="shared" ref="AG240:AG248" si="506">F240</f>
        <v>Lepomis macrochirus</v>
      </c>
      <c r="AH240" s="2" t="str">
        <f t="shared" ref="AH240:AH248" si="507">P240</f>
        <v>LC50</v>
      </c>
      <c r="AI240" s="2" t="str">
        <f t="shared" ref="AI240:AI248" si="508">S240</f>
        <v>Acute</v>
      </c>
      <c r="AJ240" s="2"/>
      <c r="AK240" s="2">
        <f>VLOOKUP(SUM(AA240,AD240),Tables!J$5:K$10,2,FALSE)</f>
        <v>4</v>
      </c>
      <c r="AL240" s="66" t="str">
        <f t="shared" ref="AL240:AL248" si="509">IF(AK240=MIN($AK$240:$AK$248),"YES!!!","Reject")</f>
        <v>YES!!!</v>
      </c>
      <c r="AM240" s="3" t="str">
        <f t="shared" ref="AM240:AM248" si="510">O240</f>
        <v>Mortality</v>
      </c>
      <c r="AN240" s="2" t="s">
        <v>118</v>
      </c>
      <c r="AO240" s="2" t="str">
        <f t="shared" ref="AO240:AO248" si="511">CONCATENATE(Q240," ",R240)</f>
        <v>48 Hour</v>
      </c>
      <c r="AP240" s="2" t="s">
        <v>119</v>
      </c>
      <c r="AQ240" s="2"/>
      <c r="AR240" s="2">
        <f t="shared" ref="AR240:AR248" si="512">AE240</f>
        <v>740</v>
      </c>
      <c r="AS240" s="2">
        <f>GEOMEAN(AR240)</f>
        <v>740</v>
      </c>
      <c r="AT240" s="3">
        <f>MIN(AS240:AS241)</f>
        <v>740</v>
      </c>
      <c r="AU240" s="3">
        <f>MIN(AT240)</f>
        <v>740</v>
      </c>
      <c r="AV240" s="67" t="s">
        <v>120</v>
      </c>
      <c r="AW240" s="2"/>
      <c r="AX240" s="2"/>
      <c r="AY240" s="2"/>
      <c r="AZ240" s="2" t="str">
        <f>I240</f>
        <v>Fish</v>
      </c>
      <c r="BA240" s="68" t="str">
        <f t="shared" ref="BA240:BC240" si="513">F240</f>
        <v>Lepomis macrochirus</v>
      </c>
      <c r="BB240" s="2" t="str">
        <f t="shared" si="513"/>
        <v>Chordata</v>
      </c>
      <c r="BC240" s="2" t="str">
        <f t="shared" si="513"/>
        <v>Actinopterygii</v>
      </c>
      <c r="BD240" s="2" t="str">
        <f>J240</f>
        <v>Heterotroph</v>
      </c>
      <c r="BE240" s="2">
        <f>AK240</f>
        <v>4</v>
      </c>
      <c r="BF240" s="2">
        <f>AU240</f>
        <v>740</v>
      </c>
      <c r="BG240" s="67" t="s">
        <v>120</v>
      </c>
      <c r="BH240" s="67" t="s">
        <v>120</v>
      </c>
      <c r="BI240" s="2"/>
      <c r="BJ240" s="2"/>
      <c r="BK240" s="2"/>
      <c r="BL240" s="112"/>
      <c r="BM240" s="116"/>
      <c r="BN240" s="112"/>
      <c r="BO240" s="112"/>
      <c r="BP240" s="112"/>
      <c r="BQ240" s="112"/>
      <c r="BR240" s="112"/>
      <c r="BS240" s="112"/>
      <c r="BT240" s="114"/>
      <c r="BU240" s="114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</row>
    <row r="241" spans="1:85" ht="14.25" customHeight="1" thickTop="1" thickBot="1" x14ac:dyDescent="0.3">
      <c r="A241" s="2">
        <v>1892</v>
      </c>
      <c r="B241" s="2" t="s">
        <v>501</v>
      </c>
      <c r="C241" s="2"/>
      <c r="D241" s="2"/>
      <c r="E241" s="2" t="s">
        <v>121</v>
      </c>
      <c r="F241" s="63" t="s">
        <v>354</v>
      </c>
      <c r="G241" s="2" t="s">
        <v>248</v>
      </c>
      <c r="H241" s="2" t="s">
        <v>249</v>
      </c>
      <c r="I241" s="2" t="s">
        <v>250</v>
      </c>
      <c r="J241" s="2" t="s">
        <v>153</v>
      </c>
      <c r="K241" s="2" t="s">
        <v>112</v>
      </c>
      <c r="L241" s="2"/>
      <c r="M241" s="64" t="s">
        <v>191</v>
      </c>
      <c r="N241" s="64" t="s">
        <v>191</v>
      </c>
      <c r="O241" s="65" t="s">
        <v>191</v>
      </c>
      <c r="P241" s="2" t="s">
        <v>40</v>
      </c>
      <c r="Q241" s="2">
        <v>96</v>
      </c>
      <c r="R241" s="2" t="s">
        <v>116</v>
      </c>
      <c r="S241" s="2" t="s">
        <v>48</v>
      </c>
      <c r="T241" s="2"/>
      <c r="U241" s="2">
        <v>3.2</v>
      </c>
      <c r="V241" s="2" t="s">
        <v>26</v>
      </c>
      <c r="W241" s="2">
        <f>VLOOKUP(V241,Tables!$M$5:$N$8,2,FALSE)</f>
        <v>1000</v>
      </c>
      <c r="X241" s="2">
        <f t="shared" si="501"/>
        <v>3200</v>
      </c>
      <c r="Y241" s="2"/>
      <c r="Z241" s="2" t="str">
        <f t="shared" si="502"/>
        <v>LC50</v>
      </c>
      <c r="AA241" s="2">
        <f>VLOOKUP(Z241,Tables!C$5:D$21,2,FALSE)</f>
        <v>5</v>
      </c>
      <c r="AB241" s="2">
        <f t="shared" si="503"/>
        <v>640</v>
      </c>
      <c r="AC241" s="2" t="str">
        <f t="shared" si="504"/>
        <v>Acute</v>
      </c>
      <c r="AD241" s="2">
        <f>VLOOKUP(AC241,Tables!C$24:D$25,2,FALSE)</f>
        <v>2</v>
      </c>
      <c r="AE241" s="2">
        <f t="shared" si="505"/>
        <v>320</v>
      </c>
      <c r="AF241" s="7"/>
      <c r="AG241" s="8" t="str">
        <f t="shared" si="506"/>
        <v>Lepomis macrochirus</v>
      </c>
      <c r="AH241" s="2" t="str">
        <f t="shared" si="507"/>
        <v>LC50</v>
      </c>
      <c r="AI241" s="2" t="str">
        <f t="shared" si="508"/>
        <v>Acute</v>
      </c>
      <c r="AJ241" s="2"/>
      <c r="AK241" s="2">
        <f>VLOOKUP(SUM(AA241,AD241),Tables!J$5:K$10,2,FALSE)</f>
        <v>4</v>
      </c>
      <c r="AL241" s="66" t="str">
        <f t="shared" si="509"/>
        <v>YES!!!</v>
      </c>
      <c r="AM241" s="3" t="str">
        <f t="shared" si="510"/>
        <v>Mortality</v>
      </c>
      <c r="AN241" s="2" t="s">
        <v>118</v>
      </c>
      <c r="AO241" s="2" t="str">
        <f t="shared" si="511"/>
        <v>96 Hour</v>
      </c>
      <c r="AP241" s="2" t="s">
        <v>319</v>
      </c>
      <c r="AQ241" s="2"/>
      <c r="AR241" s="2">
        <f t="shared" si="512"/>
        <v>320</v>
      </c>
      <c r="AS241" s="70">
        <f>GEOMEAN(AR241:AR248)</f>
        <v>748.49618950749857</v>
      </c>
      <c r="AT241" s="2"/>
      <c r="AU241" s="2"/>
      <c r="AV241" s="67" t="s">
        <v>120</v>
      </c>
      <c r="AW241" s="2"/>
      <c r="AX241" s="2"/>
      <c r="AY241" s="2"/>
      <c r="AZ241" s="2"/>
      <c r="BA241" s="68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112"/>
      <c r="BM241" s="116"/>
      <c r="BN241" s="112"/>
      <c r="BO241" s="112"/>
      <c r="BP241" s="112"/>
      <c r="BQ241" s="112"/>
      <c r="BR241" s="112"/>
      <c r="BS241" s="112"/>
      <c r="BT241" s="114"/>
      <c r="BU241" s="114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</row>
    <row r="242" spans="1:85" ht="14.25" customHeight="1" thickTop="1" thickBot="1" x14ac:dyDescent="0.3">
      <c r="A242" s="2">
        <v>1899</v>
      </c>
      <c r="B242" s="2" t="s">
        <v>502</v>
      </c>
      <c r="C242" s="2"/>
      <c r="D242" s="2"/>
      <c r="E242" s="2" t="s">
        <v>121</v>
      </c>
      <c r="F242" s="63" t="s">
        <v>354</v>
      </c>
      <c r="G242" s="2" t="s">
        <v>248</v>
      </c>
      <c r="H242" s="2" t="s">
        <v>249</v>
      </c>
      <c r="I242" s="2" t="s">
        <v>250</v>
      </c>
      <c r="J242" s="2" t="s">
        <v>153</v>
      </c>
      <c r="K242" s="2" t="s">
        <v>112</v>
      </c>
      <c r="L242" s="2"/>
      <c r="M242" s="64" t="s">
        <v>191</v>
      </c>
      <c r="N242" s="64" t="s">
        <v>191</v>
      </c>
      <c r="O242" s="65" t="s">
        <v>191</v>
      </c>
      <c r="P242" s="2" t="s">
        <v>40</v>
      </c>
      <c r="Q242" s="2">
        <v>96</v>
      </c>
      <c r="R242" s="2" t="s">
        <v>116</v>
      </c>
      <c r="S242" s="2" t="s">
        <v>48</v>
      </c>
      <c r="T242" s="2"/>
      <c r="U242" s="2">
        <v>2.8</v>
      </c>
      <c r="V242" s="2" t="s">
        <v>26</v>
      </c>
      <c r="W242" s="2">
        <f>VLOOKUP(V242,Tables!$M$5:$N$8,2,FALSE)</f>
        <v>1000</v>
      </c>
      <c r="X242" s="2">
        <f t="shared" si="501"/>
        <v>2800</v>
      </c>
      <c r="Y242" s="2"/>
      <c r="Z242" s="2" t="str">
        <f t="shared" si="502"/>
        <v>LC50</v>
      </c>
      <c r="AA242" s="2">
        <f>VLOOKUP(Z242,Tables!C$5:D$21,2,FALSE)</f>
        <v>5</v>
      </c>
      <c r="AB242" s="2">
        <f t="shared" si="503"/>
        <v>560</v>
      </c>
      <c r="AC242" s="2" t="str">
        <f t="shared" si="504"/>
        <v>Acute</v>
      </c>
      <c r="AD242" s="2">
        <f>VLOOKUP(AC242,Tables!C$24:D$25,2,FALSE)</f>
        <v>2</v>
      </c>
      <c r="AE242" s="2">
        <f t="shared" si="505"/>
        <v>280</v>
      </c>
      <c r="AF242" s="7"/>
      <c r="AG242" s="8" t="str">
        <f t="shared" si="506"/>
        <v>Lepomis macrochirus</v>
      </c>
      <c r="AH242" s="2" t="str">
        <f t="shared" si="507"/>
        <v>LC50</v>
      </c>
      <c r="AI242" s="2" t="str">
        <f t="shared" si="508"/>
        <v>Acute</v>
      </c>
      <c r="AJ242" s="2"/>
      <c r="AK242" s="2">
        <f>VLOOKUP(SUM(AA242,AD242),Tables!J$5:K$10,2,FALSE)</f>
        <v>4</v>
      </c>
      <c r="AL242" s="66" t="str">
        <f t="shared" si="509"/>
        <v>YES!!!</v>
      </c>
      <c r="AM242" s="3" t="str">
        <f t="shared" si="510"/>
        <v>Mortality</v>
      </c>
      <c r="AN242" s="2" t="s">
        <v>118</v>
      </c>
      <c r="AO242" s="2" t="str">
        <f t="shared" si="511"/>
        <v>96 Hour</v>
      </c>
      <c r="AP242" s="2" t="s">
        <v>319</v>
      </c>
      <c r="AQ242" s="2"/>
      <c r="AR242" s="2">
        <f t="shared" si="512"/>
        <v>280</v>
      </c>
      <c r="AS242" s="2"/>
      <c r="AT242" s="2"/>
      <c r="AU242" s="2"/>
      <c r="AV242" s="67" t="s">
        <v>120</v>
      </c>
      <c r="AW242" s="2"/>
      <c r="AX242" s="2"/>
      <c r="AY242" s="2"/>
      <c r="AZ242" s="2"/>
      <c r="BA242" s="68"/>
      <c r="BB242" s="2"/>
      <c r="BC242" s="2"/>
      <c r="BD242" s="2"/>
      <c r="BE242" s="2"/>
      <c r="BF242" s="2"/>
      <c r="BG242" s="2"/>
      <c r="BH242" s="2"/>
      <c r="BI242" s="76"/>
      <c r="BJ242" s="76"/>
      <c r="BK242" s="2"/>
      <c r="BL242" s="112"/>
      <c r="BM242" s="116"/>
      <c r="BN242" s="112"/>
      <c r="BO242" s="112"/>
      <c r="BP242" s="112"/>
      <c r="BQ242" s="112"/>
      <c r="BR242" s="112"/>
      <c r="BS242" s="112"/>
      <c r="BT242" s="114"/>
      <c r="BU242" s="114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</row>
    <row r="243" spans="1:85" ht="14.25" customHeight="1" thickTop="1" thickBot="1" x14ac:dyDescent="0.3">
      <c r="A243" s="2" t="s">
        <v>200</v>
      </c>
      <c r="B243" s="2">
        <v>202085</v>
      </c>
      <c r="C243" s="2"/>
      <c r="D243" s="2"/>
      <c r="E243" s="2" t="s">
        <v>121</v>
      </c>
      <c r="F243" s="63" t="s">
        <v>354</v>
      </c>
      <c r="G243" s="2" t="s">
        <v>248</v>
      </c>
      <c r="H243" s="2" t="s">
        <v>249</v>
      </c>
      <c r="I243" s="2" t="s">
        <v>250</v>
      </c>
      <c r="J243" s="2" t="s">
        <v>153</v>
      </c>
      <c r="K243" s="2" t="s">
        <v>112</v>
      </c>
      <c r="L243" s="2"/>
      <c r="M243" s="64" t="s">
        <v>191</v>
      </c>
      <c r="N243" s="64" t="s">
        <v>191</v>
      </c>
      <c r="O243" s="65" t="s">
        <v>191</v>
      </c>
      <c r="P243" s="2" t="s">
        <v>40</v>
      </c>
      <c r="Q243" s="2">
        <v>96</v>
      </c>
      <c r="R243" s="2" t="s">
        <v>116</v>
      </c>
      <c r="S243" s="2" t="s">
        <v>48</v>
      </c>
      <c r="T243" s="2"/>
      <c r="U243" s="2">
        <v>8900</v>
      </c>
      <c r="V243" s="2" t="s">
        <v>17</v>
      </c>
      <c r="W243" s="2">
        <f>VLOOKUP(V243,Tables!$M$4:$N$7,2,FALSE)</f>
        <v>1</v>
      </c>
      <c r="X243" s="2">
        <f t="shared" si="501"/>
        <v>8900</v>
      </c>
      <c r="Y243" s="2"/>
      <c r="Z243" s="2" t="str">
        <f t="shared" si="502"/>
        <v>LC50</v>
      </c>
      <c r="AA243" s="2">
        <f>VLOOKUP(Z243,Tables!C$5:D$21,2,FALSE)</f>
        <v>5</v>
      </c>
      <c r="AB243" s="2">
        <f t="shared" si="503"/>
        <v>1780</v>
      </c>
      <c r="AC243" s="2" t="str">
        <f t="shared" si="504"/>
        <v>Acute</v>
      </c>
      <c r="AD243" s="2">
        <f>VLOOKUP(AC243,Tables!C$24:D$25,2,FALSE)</f>
        <v>2</v>
      </c>
      <c r="AE243" s="2">
        <f t="shared" si="505"/>
        <v>890</v>
      </c>
      <c r="AF243" s="7"/>
      <c r="AG243" s="8" t="str">
        <f t="shared" si="506"/>
        <v>Lepomis macrochirus</v>
      </c>
      <c r="AH243" s="2" t="str">
        <f t="shared" si="507"/>
        <v>LC50</v>
      </c>
      <c r="AI243" s="2" t="str">
        <f t="shared" si="508"/>
        <v>Acute</v>
      </c>
      <c r="AJ243" s="2"/>
      <c r="AK243" s="2">
        <f>VLOOKUP(SUM(AA243,AD243),Tables!J$5:K$10,2,FALSE)</f>
        <v>4</v>
      </c>
      <c r="AL243" s="66" t="str">
        <f t="shared" si="509"/>
        <v>YES!!!</v>
      </c>
      <c r="AM243" s="3" t="str">
        <f t="shared" si="510"/>
        <v>Mortality</v>
      </c>
      <c r="AN243" s="2" t="s">
        <v>118</v>
      </c>
      <c r="AO243" s="2" t="str">
        <f t="shared" si="511"/>
        <v>96 Hour</v>
      </c>
      <c r="AP243" s="2" t="s">
        <v>319</v>
      </c>
      <c r="AQ243" s="2"/>
      <c r="AR243" s="2">
        <f t="shared" si="512"/>
        <v>890</v>
      </c>
      <c r="AS243" s="2"/>
      <c r="AT243" s="2"/>
      <c r="AU243" s="2"/>
      <c r="AV243" s="67" t="s">
        <v>120</v>
      </c>
      <c r="AW243" s="2"/>
      <c r="AX243" s="2"/>
      <c r="AY243" s="2"/>
      <c r="AZ243" s="2"/>
      <c r="BA243" s="68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117"/>
      <c r="BM243" s="118"/>
      <c r="BN243" s="117"/>
      <c r="BO243" s="117"/>
      <c r="BP243" s="117"/>
      <c r="BQ243" s="117"/>
      <c r="BR243" s="117"/>
      <c r="BS243" s="117"/>
      <c r="BT243" s="114"/>
      <c r="BU243" s="114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</row>
    <row r="244" spans="1:85" ht="14.25" customHeight="1" thickTop="1" thickBot="1" x14ac:dyDescent="0.3">
      <c r="A244" s="2" t="s">
        <v>200</v>
      </c>
      <c r="B244" s="2">
        <v>202085</v>
      </c>
      <c r="C244" s="2"/>
      <c r="D244" s="2"/>
      <c r="E244" s="2" t="s">
        <v>121</v>
      </c>
      <c r="F244" s="63" t="s">
        <v>354</v>
      </c>
      <c r="G244" s="2" t="s">
        <v>248</v>
      </c>
      <c r="H244" s="2" t="s">
        <v>249</v>
      </c>
      <c r="I244" s="2" t="s">
        <v>250</v>
      </c>
      <c r="J244" s="2" t="s">
        <v>153</v>
      </c>
      <c r="K244" s="2" t="s">
        <v>112</v>
      </c>
      <c r="L244" s="2"/>
      <c r="M244" s="64" t="s">
        <v>191</v>
      </c>
      <c r="N244" s="64" t="s">
        <v>191</v>
      </c>
      <c r="O244" s="65" t="s">
        <v>191</v>
      </c>
      <c r="P244" s="2" t="s">
        <v>40</v>
      </c>
      <c r="Q244" s="2">
        <v>96</v>
      </c>
      <c r="R244" s="2" t="s">
        <v>116</v>
      </c>
      <c r="S244" s="2" t="s">
        <v>48</v>
      </c>
      <c r="T244" s="2"/>
      <c r="U244" s="2">
        <v>5900</v>
      </c>
      <c r="V244" s="2" t="s">
        <v>17</v>
      </c>
      <c r="W244" s="2">
        <f>VLOOKUP(V244,Tables!$M$4:$N$7,2,FALSE)</f>
        <v>1</v>
      </c>
      <c r="X244" s="2">
        <f t="shared" si="501"/>
        <v>5900</v>
      </c>
      <c r="Y244" s="2"/>
      <c r="Z244" s="2" t="str">
        <f t="shared" si="502"/>
        <v>LC50</v>
      </c>
      <c r="AA244" s="2">
        <f>VLOOKUP(Z244,Tables!C$5:D$21,2,FALSE)</f>
        <v>5</v>
      </c>
      <c r="AB244" s="2">
        <f t="shared" si="503"/>
        <v>1180</v>
      </c>
      <c r="AC244" s="2" t="str">
        <f t="shared" si="504"/>
        <v>Acute</v>
      </c>
      <c r="AD244" s="2">
        <f>VLOOKUP(AC244,Tables!C$24:D$25,2,FALSE)</f>
        <v>2</v>
      </c>
      <c r="AE244" s="2">
        <f t="shared" si="505"/>
        <v>590</v>
      </c>
      <c r="AF244" s="7"/>
      <c r="AG244" s="8" t="str">
        <f t="shared" si="506"/>
        <v>Lepomis macrochirus</v>
      </c>
      <c r="AH244" s="2" t="str">
        <f t="shared" si="507"/>
        <v>LC50</v>
      </c>
      <c r="AI244" s="2" t="str">
        <f t="shared" si="508"/>
        <v>Acute</v>
      </c>
      <c r="AJ244" s="2"/>
      <c r="AK244" s="2">
        <f>VLOOKUP(SUM(AA244,AD244),Tables!J$5:K$10,2,FALSE)</f>
        <v>4</v>
      </c>
      <c r="AL244" s="66" t="str">
        <f t="shared" si="509"/>
        <v>YES!!!</v>
      </c>
      <c r="AM244" s="3" t="str">
        <f t="shared" si="510"/>
        <v>Mortality</v>
      </c>
      <c r="AN244" s="2" t="s">
        <v>118</v>
      </c>
      <c r="AO244" s="2" t="str">
        <f t="shared" si="511"/>
        <v>96 Hour</v>
      </c>
      <c r="AP244" s="2" t="s">
        <v>319</v>
      </c>
      <c r="AQ244" s="2"/>
      <c r="AR244" s="2">
        <f t="shared" si="512"/>
        <v>590</v>
      </c>
      <c r="AS244" s="2"/>
      <c r="AT244" s="2"/>
      <c r="AU244" s="2"/>
      <c r="AV244" s="67" t="s">
        <v>120</v>
      </c>
      <c r="AW244" s="2"/>
      <c r="AX244" s="2"/>
      <c r="AY244" s="2"/>
      <c r="AZ244" s="2"/>
      <c r="BA244" s="68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117"/>
      <c r="BM244" s="118"/>
      <c r="BN244" s="117"/>
      <c r="BO244" s="117"/>
      <c r="BP244" s="117"/>
      <c r="BQ244" s="117"/>
      <c r="BR244" s="117"/>
      <c r="BS244" s="117"/>
      <c r="BT244" s="114"/>
      <c r="BU244" s="114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</row>
    <row r="245" spans="1:85" ht="14.25" customHeight="1" thickTop="1" thickBot="1" x14ac:dyDescent="0.3">
      <c r="A245" s="2" t="s">
        <v>200</v>
      </c>
      <c r="B245" s="2">
        <v>202085</v>
      </c>
      <c r="C245" s="2"/>
      <c r="D245" s="2"/>
      <c r="E245" s="2" t="s">
        <v>121</v>
      </c>
      <c r="F245" s="63" t="s">
        <v>354</v>
      </c>
      <c r="G245" s="2" t="s">
        <v>248</v>
      </c>
      <c r="H245" s="2" t="s">
        <v>249</v>
      </c>
      <c r="I245" s="2" t="s">
        <v>250</v>
      </c>
      <c r="J245" s="2" t="s">
        <v>153</v>
      </c>
      <c r="K245" s="2" t="s">
        <v>112</v>
      </c>
      <c r="L245" s="2"/>
      <c r="M245" s="64" t="s">
        <v>191</v>
      </c>
      <c r="N245" s="64" t="s">
        <v>191</v>
      </c>
      <c r="O245" s="65" t="s">
        <v>191</v>
      </c>
      <c r="P245" s="2" t="s">
        <v>40</v>
      </c>
      <c r="Q245" s="2">
        <v>96</v>
      </c>
      <c r="R245" s="2" t="s">
        <v>116</v>
      </c>
      <c r="S245" s="2" t="s">
        <v>48</v>
      </c>
      <c r="T245" s="2"/>
      <c r="U245" s="2">
        <v>7600</v>
      </c>
      <c r="V245" s="2" t="s">
        <v>17</v>
      </c>
      <c r="W245" s="2">
        <f>VLOOKUP(V245,Tables!$M$4:$N$7,2,FALSE)</f>
        <v>1</v>
      </c>
      <c r="X245" s="2">
        <f t="shared" si="501"/>
        <v>7600</v>
      </c>
      <c r="Y245" s="2"/>
      <c r="Z245" s="2" t="str">
        <f t="shared" si="502"/>
        <v>LC50</v>
      </c>
      <c r="AA245" s="2">
        <f>VLOOKUP(Z245,Tables!C$5:D$21,2,FALSE)</f>
        <v>5</v>
      </c>
      <c r="AB245" s="2">
        <f t="shared" si="503"/>
        <v>1520</v>
      </c>
      <c r="AC245" s="2" t="str">
        <f t="shared" si="504"/>
        <v>Acute</v>
      </c>
      <c r="AD245" s="2">
        <f>VLOOKUP(AC245,Tables!C$24:D$25,2,FALSE)</f>
        <v>2</v>
      </c>
      <c r="AE245" s="2">
        <f t="shared" si="505"/>
        <v>760</v>
      </c>
      <c r="AF245" s="7"/>
      <c r="AG245" s="8" t="str">
        <f t="shared" si="506"/>
        <v>Lepomis macrochirus</v>
      </c>
      <c r="AH245" s="2" t="str">
        <f t="shared" si="507"/>
        <v>LC50</v>
      </c>
      <c r="AI245" s="2" t="str">
        <f t="shared" si="508"/>
        <v>Acute</v>
      </c>
      <c r="AJ245" s="2"/>
      <c r="AK245" s="2">
        <f>VLOOKUP(SUM(AA245,AD245),Tables!J$5:K$10,2,FALSE)</f>
        <v>4</v>
      </c>
      <c r="AL245" s="66" t="str">
        <f t="shared" si="509"/>
        <v>YES!!!</v>
      </c>
      <c r="AM245" s="3" t="str">
        <f t="shared" si="510"/>
        <v>Mortality</v>
      </c>
      <c r="AN245" s="2" t="s">
        <v>118</v>
      </c>
      <c r="AO245" s="2" t="str">
        <f t="shared" si="511"/>
        <v>96 Hour</v>
      </c>
      <c r="AP245" s="2" t="s">
        <v>319</v>
      </c>
      <c r="AQ245" s="2"/>
      <c r="AR245" s="2">
        <f t="shared" si="512"/>
        <v>760</v>
      </c>
      <c r="AS245" s="2"/>
      <c r="AT245" s="2"/>
      <c r="AU245" s="2"/>
      <c r="AV245" s="67" t="s">
        <v>120</v>
      </c>
      <c r="AW245" s="2"/>
      <c r="AX245" s="2"/>
      <c r="AY245" s="2"/>
      <c r="AZ245" s="2"/>
      <c r="BA245" s="68"/>
      <c r="BB245" s="2"/>
      <c r="BC245" s="2"/>
      <c r="BD245" s="2"/>
      <c r="BE245" s="2"/>
      <c r="BF245" s="2"/>
      <c r="BG245" s="2"/>
      <c r="BH245" s="2"/>
      <c r="BI245" s="76"/>
      <c r="BJ245" s="76"/>
      <c r="BK245" s="2"/>
      <c r="BL245" s="112"/>
      <c r="BM245" s="116"/>
      <c r="BN245" s="112"/>
      <c r="BO245" s="112"/>
      <c r="BP245" s="112"/>
      <c r="BQ245" s="112"/>
      <c r="BR245" s="112"/>
      <c r="BS245" s="112"/>
      <c r="BT245" s="114"/>
      <c r="BU245" s="114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</row>
    <row r="246" spans="1:85" ht="14.25" customHeight="1" thickTop="1" thickBot="1" x14ac:dyDescent="0.3">
      <c r="A246" s="2" t="s">
        <v>200</v>
      </c>
      <c r="B246" s="2">
        <v>200344</v>
      </c>
      <c r="C246" s="2"/>
      <c r="D246" s="2"/>
      <c r="E246" s="2" t="s">
        <v>121</v>
      </c>
      <c r="F246" s="63" t="s">
        <v>354</v>
      </c>
      <c r="G246" s="2" t="s">
        <v>248</v>
      </c>
      <c r="H246" s="2" t="s">
        <v>249</v>
      </c>
      <c r="I246" s="2" t="s">
        <v>250</v>
      </c>
      <c r="J246" s="2" t="s">
        <v>153</v>
      </c>
      <c r="K246" s="2" t="s">
        <v>112</v>
      </c>
      <c r="L246" s="2"/>
      <c r="M246" s="64" t="s">
        <v>191</v>
      </c>
      <c r="N246" s="64" t="s">
        <v>191</v>
      </c>
      <c r="O246" s="65" t="s">
        <v>191</v>
      </c>
      <c r="P246" s="2" t="s">
        <v>40</v>
      </c>
      <c r="Q246" s="2">
        <v>96</v>
      </c>
      <c r="R246" s="2" t="s">
        <v>116</v>
      </c>
      <c r="S246" s="2" t="s">
        <v>48</v>
      </c>
      <c r="T246" s="2"/>
      <c r="U246" s="2">
        <v>84000</v>
      </c>
      <c r="V246" s="2" t="s">
        <v>17</v>
      </c>
      <c r="W246" s="2">
        <f>VLOOKUP(V246,Tables!$M$4:$N$7,2,FALSE)</f>
        <v>1</v>
      </c>
      <c r="X246" s="2">
        <f t="shared" si="501"/>
        <v>84000</v>
      </c>
      <c r="Y246" s="2"/>
      <c r="Z246" s="2" t="str">
        <f t="shared" si="502"/>
        <v>LC50</v>
      </c>
      <c r="AA246" s="2">
        <f>VLOOKUP(Z246,Tables!C$5:D$21,2,FALSE)</f>
        <v>5</v>
      </c>
      <c r="AB246" s="2">
        <f t="shared" si="503"/>
        <v>16800</v>
      </c>
      <c r="AC246" s="2" t="str">
        <f t="shared" si="504"/>
        <v>Acute</v>
      </c>
      <c r="AD246" s="2">
        <f>VLOOKUP(AC246,Tables!C$24:D$25,2,FALSE)</f>
        <v>2</v>
      </c>
      <c r="AE246" s="2">
        <f t="shared" si="505"/>
        <v>8400</v>
      </c>
      <c r="AF246" s="7"/>
      <c r="AG246" s="8" t="str">
        <f t="shared" si="506"/>
        <v>Lepomis macrochirus</v>
      </c>
      <c r="AH246" s="2" t="str">
        <f t="shared" si="507"/>
        <v>LC50</v>
      </c>
      <c r="AI246" s="2" t="str">
        <f t="shared" si="508"/>
        <v>Acute</v>
      </c>
      <c r="AJ246" s="2"/>
      <c r="AK246" s="2">
        <f>VLOOKUP(SUM(AA246,AD246),Tables!J$5:K$10,2,FALSE)</f>
        <v>4</v>
      </c>
      <c r="AL246" s="66" t="str">
        <f t="shared" si="509"/>
        <v>YES!!!</v>
      </c>
      <c r="AM246" s="3" t="str">
        <f t="shared" si="510"/>
        <v>Mortality</v>
      </c>
      <c r="AN246" s="2" t="s">
        <v>118</v>
      </c>
      <c r="AO246" s="2" t="str">
        <f t="shared" si="511"/>
        <v>96 Hour</v>
      </c>
      <c r="AP246" s="2" t="s">
        <v>319</v>
      </c>
      <c r="AQ246" s="2"/>
      <c r="AR246" s="2">
        <f t="shared" si="512"/>
        <v>8400</v>
      </c>
      <c r="AS246" s="2"/>
      <c r="AT246" s="2"/>
      <c r="AU246" s="2"/>
      <c r="AV246" s="67" t="s">
        <v>120</v>
      </c>
      <c r="AW246" s="2"/>
      <c r="AX246" s="2"/>
      <c r="AY246" s="2"/>
      <c r="AZ246" s="2"/>
      <c r="BA246" s="68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112"/>
      <c r="BM246" s="116"/>
      <c r="BN246" s="112"/>
      <c r="BO246" s="112"/>
      <c r="BP246" s="112"/>
      <c r="BQ246" s="112"/>
      <c r="BR246" s="112"/>
      <c r="BS246" s="112"/>
      <c r="BT246" s="114"/>
      <c r="BU246" s="114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</row>
    <row r="247" spans="1:85" ht="14.25" customHeight="1" thickTop="1" thickBot="1" x14ac:dyDescent="0.3">
      <c r="A247" s="2" t="s">
        <v>200</v>
      </c>
      <c r="B247" s="2">
        <v>202871</v>
      </c>
      <c r="C247" s="2"/>
      <c r="D247" s="2"/>
      <c r="E247" s="2" t="s">
        <v>121</v>
      </c>
      <c r="F247" s="63" t="s">
        <v>354</v>
      </c>
      <c r="G247" s="2" t="s">
        <v>248</v>
      </c>
      <c r="H247" s="2" t="s">
        <v>249</v>
      </c>
      <c r="I247" s="2" t="s">
        <v>250</v>
      </c>
      <c r="J247" s="2" t="s">
        <v>153</v>
      </c>
      <c r="K247" s="2" t="s">
        <v>112</v>
      </c>
      <c r="L247" s="2"/>
      <c r="M247" s="64" t="s">
        <v>191</v>
      </c>
      <c r="N247" s="64" t="s">
        <v>191</v>
      </c>
      <c r="O247" s="65" t="s">
        <v>191</v>
      </c>
      <c r="P247" s="2" t="s">
        <v>40</v>
      </c>
      <c r="Q247" s="2">
        <v>96</v>
      </c>
      <c r="R247" s="2" t="s">
        <v>116</v>
      </c>
      <c r="S247" s="2" t="s">
        <v>48</v>
      </c>
      <c r="T247" s="2"/>
      <c r="U247" s="2">
        <v>4000</v>
      </c>
      <c r="V247" s="2" t="s">
        <v>17</v>
      </c>
      <c r="W247" s="2">
        <f>VLOOKUP(V247,Tables!$M$4:$N$7,2,FALSE)</f>
        <v>1</v>
      </c>
      <c r="X247" s="2">
        <f t="shared" si="501"/>
        <v>4000</v>
      </c>
      <c r="Y247" s="2"/>
      <c r="Z247" s="2" t="str">
        <f t="shared" si="502"/>
        <v>LC50</v>
      </c>
      <c r="AA247" s="2">
        <f>VLOOKUP(Z247,Tables!C$5:D$21,2,FALSE)</f>
        <v>5</v>
      </c>
      <c r="AB247" s="2">
        <f t="shared" si="503"/>
        <v>800</v>
      </c>
      <c r="AC247" s="2" t="str">
        <f t="shared" si="504"/>
        <v>Acute</v>
      </c>
      <c r="AD247" s="2">
        <f>VLOOKUP(AC247,Tables!C$24:D$25,2,FALSE)</f>
        <v>2</v>
      </c>
      <c r="AE247" s="2">
        <f t="shared" si="505"/>
        <v>400</v>
      </c>
      <c r="AF247" s="7"/>
      <c r="AG247" s="8" t="str">
        <f t="shared" si="506"/>
        <v>Lepomis macrochirus</v>
      </c>
      <c r="AH247" s="2" t="str">
        <f t="shared" si="507"/>
        <v>LC50</v>
      </c>
      <c r="AI247" s="2" t="str">
        <f t="shared" si="508"/>
        <v>Acute</v>
      </c>
      <c r="AJ247" s="2"/>
      <c r="AK247" s="2">
        <f>VLOOKUP(SUM(AA247,AD247),Tables!J$5:K$10,2,FALSE)</f>
        <v>4</v>
      </c>
      <c r="AL247" s="66" t="str">
        <f t="shared" si="509"/>
        <v>YES!!!</v>
      </c>
      <c r="AM247" s="3" t="str">
        <f t="shared" si="510"/>
        <v>Mortality</v>
      </c>
      <c r="AN247" s="2" t="s">
        <v>118</v>
      </c>
      <c r="AO247" s="2" t="str">
        <f t="shared" si="511"/>
        <v>96 Hour</v>
      </c>
      <c r="AP247" s="2" t="s">
        <v>319</v>
      </c>
      <c r="AQ247" s="2"/>
      <c r="AR247" s="2">
        <f t="shared" si="512"/>
        <v>400</v>
      </c>
      <c r="AS247" s="2"/>
      <c r="AT247" s="2"/>
      <c r="AU247" s="2"/>
      <c r="AV247" s="67" t="s">
        <v>120</v>
      </c>
      <c r="AW247" s="2"/>
      <c r="AX247" s="2"/>
      <c r="AY247" s="2"/>
      <c r="AZ247" s="2"/>
      <c r="BA247" s="68"/>
      <c r="BB247" s="2"/>
      <c r="BC247" s="2"/>
      <c r="BD247" s="2"/>
      <c r="BE247" s="2"/>
      <c r="BF247" s="2"/>
      <c r="BG247" s="2"/>
      <c r="BH247" s="2"/>
      <c r="BI247" s="70"/>
      <c r="BJ247" s="70"/>
      <c r="BK247" s="2"/>
      <c r="BL247" s="112"/>
      <c r="BM247" s="116"/>
      <c r="BN247" s="112"/>
      <c r="BO247" s="112"/>
      <c r="BP247" s="112"/>
      <c r="BQ247" s="112"/>
      <c r="BR247" s="112"/>
      <c r="BS247" s="112"/>
      <c r="BT247" s="114"/>
      <c r="BU247" s="114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</row>
    <row r="248" spans="1:85" ht="14.25" customHeight="1" thickTop="1" thickBot="1" x14ac:dyDescent="0.3">
      <c r="A248" s="2" t="s">
        <v>200</v>
      </c>
      <c r="B248" s="2">
        <v>200666</v>
      </c>
      <c r="C248" s="2"/>
      <c r="D248" s="2"/>
      <c r="E248" s="2" t="s">
        <v>121</v>
      </c>
      <c r="F248" s="63" t="s">
        <v>354</v>
      </c>
      <c r="G248" s="2" t="s">
        <v>248</v>
      </c>
      <c r="H248" s="2" t="s">
        <v>249</v>
      </c>
      <c r="I248" s="2" t="s">
        <v>250</v>
      </c>
      <c r="J248" s="2" t="s">
        <v>153</v>
      </c>
      <c r="K248" s="2" t="s">
        <v>112</v>
      </c>
      <c r="L248" s="2"/>
      <c r="M248" s="64" t="s">
        <v>191</v>
      </c>
      <c r="N248" s="64" t="s">
        <v>191</v>
      </c>
      <c r="O248" s="65" t="s">
        <v>191</v>
      </c>
      <c r="P248" s="2" t="s">
        <v>40</v>
      </c>
      <c r="Q248" s="2">
        <v>96</v>
      </c>
      <c r="R248" s="2" t="s">
        <v>116</v>
      </c>
      <c r="S248" s="2" t="s">
        <v>48</v>
      </c>
      <c r="T248" s="2"/>
      <c r="U248" s="2">
        <v>8200</v>
      </c>
      <c r="V248" s="2" t="s">
        <v>17</v>
      </c>
      <c r="W248" s="2">
        <f>VLOOKUP(V248,Tables!$M$4:$N$7,2,FALSE)</f>
        <v>1</v>
      </c>
      <c r="X248" s="2">
        <f t="shared" si="501"/>
        <v>8200</v>
      </c>
      <c r="Y248" s="2"/>
      <c r="Z248" s="2" t="str">
        <f t="shared" si="502"/>
        <v>LC50</v>
      </c>
      <c r="AA248" s="2">
        <f>VLOOKUP(Z248,Tables!C$5:D$21,2,FALSE)</f>
        <v>5</v>
      </c>
      <c r="AB248" s="2">
        <f t="shared" si="503"/>
        <v>1640</v>
      </c>
      <c r="AC248" s="2" t="str">
        <f t="shared" si="504"/>
        <v>Acute</v>
      </c>
      <c r="AD248" s="2">
        <f>VLOOKUP(AC248,Tables!C$24:D$25,2,FALSE)</f>
        <v>2</v>
      </c>
      <c r="AE248" s="2">
        <f t="shared" si="505"/>
        <v>820</v>
      </c>
      <c r="AF248" s="7"/>
      <c r="AG248" s="8" t="str">
        <f t="shared" si="506"/>
        <v>Lepomis macrochirus</v>
      </c>
      <c r="AH248" s="2" t="str">
        <f t="shared" si="507"/>
        <v>LC50</v>
      </c>
      <c r="AI248" s="2" t="str">
        <f t="shared" si="508"/>
        <v>Acute</v>
      </c>
      <c r="AJ248" s="2"/>
      <c r="AK248" s="2">
        <f>VLOOKUP(SUM(AA248,AD248),Tables!J$5:K$10,2,FALSE)</f>
        <v>4</v>
      </c>
      <c r="AL248" s="66" t="str">
        <f t="shared" si="509"/>
        <v>YES!!!</v>
      </c>
      <c r="AM248" s="3" t="str">
        <f t="shared" si="510"/>
        <v>Mortality</v>
      </c>
      <c r="AN248" s="2" t="s">
        <v>118</v>
      </c>
      <c r="AO248" s="2" t="str">
        <f t="shared" si="511"/>
        <v>96 Hour</v>
      </c>
      <c r="AP248" s="2" t="s">
        <v>319</v>
      </c>
      <c r="AQ248" s="2"/>
      <c r="AR248" s="2">
        <f t="shared" si="512"/>
        <v>820</v>
      </c>
      <c r="AS248" s="2"/>
      <c r="AT248" s="2"/>
      <c r="AU248" s="2"/>
      <c r="AV248" s="67" t="s">
        <v>120</v>
      </c>
      <c r="AW248" s="2"/>
      <c r="AX248" s="2"/>
      <c r="AY248" s="2"/>
      <c r="AZ248" s="2"/>
      <c r="BA248" s="68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117"/>
      <c r="BM248" s="118"/>
      <c r="BN248" s="117"/>
      <c r="BO248" s="117"/>
      <c r="BP248" s="117"/>
      <c r="BQ248" s="117"/>
      <c r="BR248" s="117"/>
      <c r="BS248" s="117"/>
      <c r="BT248" s="114"/>
      <c r="BU248" s="114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</row>
    <row r="249" spans="1:85" ht="14.25" customHeight="1" thickTop="1" thickBot="1" x14ac:dyDescent="0.3">
      <c r="A249" s="7"/>
      <c r="B249" s="7"/>
      <c r="C249" s="7"/>
      <c r="D249" s="71"/>
      <c r="E249" s="7"/>
      <c r="F249" s="72"/>
      <c r="G249" s="7"/>
      <c r="H249" s="7"/>
      <c r="I249" s="7"/>
      <c r="J249" s="7"/>
      <c r="K249" s="7"/>
      <c r="L249" s="7"/>
      <c r="M249" s="73"/>
      <c r="N249" s="73"/>
      <c r="O249" s="7"/>
      <c r="P249" s="7"/>
      <c r="Q249" s="7"/>
      <c r="R249" s="7"/>
      <c r="S249" s="7"/>
      <c r="T249" s="74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5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3"/>
      <c r="AW249" s="76"/>
      <c r="AX249" s="76"/>
      <c r="AY249" s="76"/>
      <c r="AZ249" s="77"/>
      <c r="BA249" s="78"/>
      <c r="BB249" s="7"/>
      <c r="BC249" s="7"/>
      <c r="BD249" s="7"/>
      <c r="BE249" s="7"/>
      <c r="BF249" s="7"/>
      <c r="BG249" s="7"/>
      <c r="BH249" s="7"/>
      <c r="BI249" s="2"/>
      <c r="BJ249" s="2"/>
      <c r="BK249" s="2"/>
      <c r="BL249" s="112"/>
      <c r="BM249" s="116"/>
      <c r="BN249" s="112"/>
      <c r="BO249" s="112"/>
      <c r="BP249" s="112"/>
      <c r="BQ249" s="112"/>
      <c r="BR249" s="112"/>
      <c r="BS249" s="112"/>
      <c r="BT249" s="114"/>
      <c r="BU249" s="114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</row>
    <row r="250" spans="1:85" ht="14.25" customHeight="1" thickTop="1" thickBot="1" x14ac:dyDescent="0.3">
      <c r="A250" s="2" t="s">
        <v>278</v>
      </c>
      <c r="B250" s="2" t="s">
        <v>503</v>
      </c>
      <c r="C250" s="2"/>
      <c r="D250" s="2"/>
      <c r="E250" s="2" t="s">
        <v>106</v>
      </c>
      <c r="F250" s="63" t="s">
        <v>322</v>
      </c>
      <c r="G250" s="2" t="s">
        <v>323</v>
      </c>
      <c r="H250" s="2" t="s">
        <v>324</v>
      </c>
      <c r="I250" s="2" t="s">
        <v>204</v>
      </c>
      <c r="J250" s="2" t="s">
        <v>153</v>
      </c>
      <c r="K250" s="2" t="s">
        <v>504</v>
      </c>
      <c r="L250" s="2"/>
      <c r="M250" s="64" t="s">
        <v>286</v>
      </c>
      <c r="N250" s="64" t="s">
        <v>254</v>
      </c>
      <c r="O250" s="65" t="s">
        <v>287</v>
      </c>
      <c r="P250" s="2" t="s">
        <v>34</v>
      </c>
      <c r="Q250" s="2">
        <v>10</v>
      </c>
      <c r="R250" s="2" t="s">
        <v>157</v>
      </c>
      <c r="S250" s="2" t="s">
        <v>48</v>
      </c>
      <c r="T250" s="2"/>
      <c r="U250" s="2">
        <v>3.5</v>
      </c>
      <c r="V250" s="2" t="s">
        <v>17</v>
      </c>
      <c r="W250" s="2">
        <f>VLOOKUP(V250,Tables!$M$4:$N$7,2,FALSE)</f>
        <v>1</v>
      </c>
      <c r="X250" s="2">
        <f t="shared" ref="X250:X251" si="514">U250*W250</f>
        <v>3.5</v>
      </c>
      <c r="Y250" s="2"/>
      <c r="Z250" s="2" t="str">
        <f t="shared" ref="Z250:Z251" si="515">P250</f>
        <v>LOAEL</v>
      </c>
      <c r="AA250" s="2">
        <f>VLOOKUP(Z250,Tables!C$5:D$21,2,FALSE)</f>
        <v>2.5</v>
      </c>
      <c r="AB250" s="2">
        <f t="shared" ref="AB250:AB251" si="516">X250/AA250</f>
        <v>1.4</v>
      </c>
      <c r="AC250" s="2" t="str">
        <f t="shared" ref="AC250:AC251" si="517">S250</f>
        <v>Acute</v>
      </c>
      <c r="AD250" s="2">
        <f>VLOOKUP(AC250,Tables!C$24:D$25,2,FALSE)</f>
        <v>2</v>
      </c>
      <c r="AE250" s="2">
        <f t="shared" ref="AE250:AE251" si="518">AB250/AD250</f>
        <v>0.7</v>
      </c>
      <c r="AF250" s="7"/>
      <c r="AG250" s="8" t="str">
        <f t="shared" ref="AG250:AG251" si="519">F250</f>
        <v>Lumbriculus variegatus</v>
      </c>
      <c r="AH250" s="2" t="str">
        <f t="shared" ref="AH250:AH251" si="520">P250</f>
        <v>LOAEL</v>
      </c>
      <c r="AI250" s="2" t="str">
        <f t="shared" ref="AI250:AI251" si="521">S250</f>
        <v>Acute</v>
      </c>
      <c r="AJ250" s="2"/>
      <c r="AK250" s="2">
        <f>VLOOKUP(SUM(AA250,AD250),Tables!J$5:K$10,2,FALSE)</f>
        <v>4</v>
      </c>
      <c r="AL250" s="66" t="str">
        <f t="shared" ref="AL250:AL251" si="522">IF(AK250=MIN($AK$250:$AK$251),"YES!!!","Reject")</f>
        <v>Reject</v>
      </c>
      <c r="AM250" s="2"/>
      <c r="AN250" s="2"/>
      <c r="AO250" s="2"/>
      <c r="AP250" s="2"/>
      <c r="AQ250" s="2"/>
      <c r="AR250" s="2"/>
      <c r="AS250" s="2"/>
      <c r="AT250" s="2"/>
      <c r="AU250" s="2"/>
      <c r="AV250" s="67" t="s">
        <v>120</v>
      </c>
      <c r="AW250" s="2"/>
      <c r="AX250" s="2"/>
      <c r="AY250" s="2"/>
      <c r="AZ250" s="2"/>
      <c r="BA250" s="68"/>
      <c r="BB250" s="2"/>
      <c r="BC250" s="2"/>
      <c r="BD250" s="2"/>
      <c r="BE250" s="2"/>
      <c r="BF250" s="2"/>
      <c r="BG250" s="2"/>
      <c r="BH250" s="2"/>
      <c r="BI250" s="76"/>
      <c r="BJ250" s="76"/>
      <c r="BK250" s="2"/>
      <c r="BL250" s="112"/>
      <c r="BM250" s="116"/>
      <c r="BN250" s="112"/>
      <c r="BO250" s="112"/>
      <c r="BP250" s="112"/>
      <c r="BQ250" s="112"/>
      <c r="BR250" s="112"/>
      <c r="BS250" s="112"/>
      <c r="BT250" s="114"/>
      <c r="BU250" s="114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</row>
    <row r="251" spans="1:85" ht="14.25" customHeight="1" thickTop="1" thickBot="1" x14ac:dyDescent="0.3">
      <c r="A251" s="2" t="s">
        <v>278</v>
      </c>
      <c r="B251" s="2" t="s">
        <v>505</v>
      </c>
      <c r="C251" s="2"/>
      <c r="D251" s="2"/>
      <c r="E251" s="2" t="s">
        <v>106</v>
      </c>
      <c r="F251" s="63" t="s">
        <v>322</v>
      </c>
      <c r="G251" s="2" t="s">
        <v>323</v>
      </c>
      <c r="H251" s="2" t="s">
        <v>324</v>
      </c>
      <c r="I251" s="2" t="s">
        <v>204</v>
      </c>
      <c r="J251" s="2" t="s">
        <v>153</v>
      </c>
      <c r="K251" s="2" t="s">
        <v>504</v>
      </c>
      <c r="L251" s="2"/>
      <c r="M251" s="64" t="s">
        <v>286</v>
      </c>
      <c r="N251" s="64" t="s">
        <v>254</v>
      </c>
      <c r="O251" s="65" t="s">
        <v>287</v>
      </c>
      <c r="P251" s="2" t="s">
        <v>27</v>
      </c>
      <c r="Q251" s="2">
        <v>10</v>
      </c>
      <c r="R251" s="2" t="s">
        <v>157</v>
      </c>
      <c r="S251" s="2" t="s">
        <v>48</v>
      </c>
      <c r="T251" s="2"/>
      <c r="U251" s="2">
        <v>1.8</v>
      </c>
      <c r="V251" s="2" t="s">
        <v>17</v>
      </c>
      <c r="W251" s="2">
        <f>VLOOKUP(V251,Tables!$M$4:$N$7,2,FALSE)</f>
        <v>1</v>
      </c>
      <c r="X251" s="2">
        <f t="shared" si="514"/>
        <v>1.8</v>
      </c>
      <c r="Y251" s="2"/>
      <c r="Z251" s="2" t="str">
        <f t="shared" si="515"/>
        <v>NOEC</v>
      </c>
      <c r="AA251" s="2">
        <f>VLOOKUP(Z251,Tables!C$5:D$21,2,FALSE)</f>
        <v>1</v>
      </c>
      <c r="AB251" s="2">
        <f t="shared" si="516"/>
        <v>1.8</v>
      </c>
      <c r="AC251" s="2" t="str">
        <f t="shared" si="517"/>
        <v>Acute</v>
      </c>
      <c r="AD251" s="2">
        <f>VLOOKUP(AC251,Tables!C$24:D$25,2,FALSE)</f>
        <v>2</v>
      </c>
      <c r="AE251" s="2">
        <f t="shared" si="518"/>
        <v>0.9</v>
      </c>
      <c r="AF251" s="7"/>
      <c r="AG251" s="8" t="str">
        <f t="shared" si="519"/>
        <v>Lumbriculus variegatus</v>
      </c>
      <c r="AH251" s="2" t="str">
        <f t="shared" si="520"/>
        <v>NOEC</v>
      </c>
      <c r="AI251" s="2" t="str">
        <f t="shared" si="521"/>
        <v>Acute</v>
      </c>
      <c r="AJ251" s="2"/>
      <c r="AK251" s="2">
        <f>VLOOKUP(SUM(AA251,AD251),Tables!J$5:K$10,2,FALSE)</f>
        <v>3</v>
      </c>
      <c r="AL251" s="66" t="str">
        <f t="shared" si="522"/>
        <v>YES!!!</v>
      </c>
      <c r="AM251" s="3" t="str">
        <f>O251</f>
        <v>Reduced weight</v>
      </c>
      <c r="AN251" s="2" t="s">
        <v>118</v>
      </c>
      <c r="AO251" s="2" t="str">
        <f>CONCATENATE(Q251," ",R251)</f>
        <v>10 Day</v>
      </c>
      <c r="AP251" s="2" t="s">
        <v>119</v>
      </c>
      <c r="AQ251" s="2"/>
      <c r="AR251" s="2">
        <f>AE251</f>
        <v>0.9</v>
      </c>
      <c r="AS251" s="2">
        <f>GEOMEAN(AR251)</f>
        <v>0.9</v>
      </c>
      <c r="AT251" s="3">
        <f t="shared" ref="AT251:AU251" si="523">MIN(AS251)</f>
        <v>0.9</v>
      </c>
      <c r="AU251" s="3">
        <f t="shared" si="523"/>
        <v>0.9</v>
      </c>
      <c r="AV251" s="67" t="s">
        <v>120</v>
      </c>
      <c r="AW251" s="2"/>
      <c r="AX251" s="2"/>
      <c r="AY251" s="2"/>
      <c r="AZ251" s="2" t="str">
        <f>I251</f>
        <v>Macroinvertebrate</v>
      </c>
      <c r="BA251" s="68" t="str">
        <f t="shared" ref="BA251:BC251" si="524">F251</f>
        <v>Lumbriculus variegatus</v>
      </c>
      <c r="BB251" s="2" t="str">
        <f t="shared" si="524"/>
        <v>Annelida</v>
      </c>
      <c r="BC251" s="2" t="str">
        <f t="shared" si="524"/>
        <v>Clitellata</v>
      </c>
      <c r="BD251" s="2" t="str">
        <f>J251</f>
        <v>Heterotroph</v>
      </c>
      <c r="BE251" s="2">
        <f>AK251</f>
        <v>3</v>
      </c>
      <c r="BF251" s="2">
        <f>AU251</f>
        <v>0.9</v>
      </c>
      <c r="BG251" s="67" t="s">
        <v>120</v>
      </c>
      <c r="BH251" s="67" t="s">
        <v>120</v>
      </c>
      <c r="BI251" s="2"/>
      <c r="BJ251" s="2"/>
      <c r="BK251" s="2"/>
      <c r="BL251" s="112"/>
      <c r="BM251" s="116"/>
      <c r="BN251" s="112"/>
      <c r="BO251" s="112"/>
      <c r="BP251" s="112"/>
      <c r="BQ251" s="112"/>
      <c r="BR251" s="112"/>
      <c r="BS251" s="112"/>
      <c r="BT251" s="114"/>
      <c r="BU251" s="114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</row>
    <row r="252" spans="1:85" ht="14.25" customHeight="1" thickTop="1" thickBot="1" x14ac:dyDescent="0.3">
      <c r="A252" s="7"/>
      <c r="B252" s="7"/>
      <c r="C252" s="7"/>
      <c r="D252" s="71"/>
      <c r="E252" s="7"/>
      <c r="F252" s="72"/>
      <c r="G252" s="7"/>
      <c r="H252" s="7"/>
      <c r="I252" s="7"/>
      <c r="J252" s="7"/>
      <c r="K252" s="7"/>
      <c r="L252" s="7"/>
      <c r="M252" s="73"/>
      <c r="N252" s="73"/>
      <c r="O252" s="7"/>
      <c r="P252" s="7"/>
      <c r="Q252" s="7"/>
      <c r="R252" s="7"/>
      <c r="S252" s="7"/>
      <c r="T252" s="74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5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3"/>
      <c r="AW252" s="76"/>
      <c r="AX252" s="76"/>
      <c r="AY252" s="76"/>
      <c r="AZ252" s="77"/>
      <c r="BA252" s="78"/>
      <c r="BB252" s="7"/>
      <c r="BC252" s="7"/>
      <c r="BD252" s="7"/>
      <c r="BE252" s="7"/>
      <c r="BF252" s="7"/>
      <c r="BG252" s="7"/>
      <c r="BH252" s="7"/>
      <c r="BI252" s="76"/>
      <c r="BJ252" s="76"/>
      <c r="BK252" s="2"/>
      <c r="BL252" s="117"/>
      <c r="BM252" s="118"/>
      <c r="BN252" s="117"/>
      <c r="BO252" s="117"/>
      <c r="BP252" s="117"/>
      <c r="BQ252" s="117"/>
      <c r="BR252" s="117"/>
      <c r="BS252" s="117"/>
      <c r="BT252" s="114"/>
      <c r="BU252" s="114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</row>
    <row r="253" spans="1:85" ht="14.25" customHeight="1" thickTop="1" thickBot="1" x14ac:dyDescent="0.3">
      <c r="A253" s="2" t="s">
        <v>126</v>
      </c>
      <c r="B253" s="2" t="s">
        <v>506</v>
      </c>
      <c r="C253" s="2"/>
      <c r="D253" s="2"/>
      <c r="E253" s="2" t="s">
        <v>121</v>
      </c>
      <c r="F253" s="63" t="s">
        <v>178</v>
      </c>
      <c r="G253" s="2" t="s">
        <v>108</v>
      </c>
      <c r="H253" s="2" t="s">
        <v>109</v>
      </c>
      <c r="I253" s="2" t="s">
        <v>110</v>
      </c>
      <c r="J253" s="2" t="s">
        <v>111</v>
      </c>
      <c r="K253" s="2" t="s">
        <v>112</v>
      </c>
      <c r="L253" s="2"/>
      <c r="M253" s="64" t="s">
        <v>129</v>
      </c>
      <c r="N253" s="64" t="s">
        <v>130</v>
      </c>
      <c r="O253" s="65" t="s">
        <v>131</v>
      </c>
      <c r="P253" s="2" t="s">
        <v>38</v>
      </c>
      <c r="Q253" s="2">
        <v>96</v>
      </c>
      <c r="R253" s="2" t="s">
        <v>116</v>
      </c>
      <c r="S253" s="2" t="s">
        <v>47</v>
      </c>
      <c r="T253" s="2"/>
      <c r="U253" s="2">
        <v>139</v>
      </c>
      <c r="V253" s="2" t="s">
        <v>17</v>
      </c>
      <c r="W253" s="2">
        <f>VLOOKUP(V253,Tables!$M$4:$N$7,2,FALSE)</f>
        <v>1</v>
      </c>
      <c r="X253" s="2">
        <f t="shared" ref="X253:X256" si="525">U253*W253</f>
        <v>139</v>
      </c>
      <c r="Y253" s="2"/>
      <c r="Z253" s="2" t="str">
        <f t="shared" ref="Z253:Z256" si="526">P253</f>
        <v>EC50</v>
      </c>
      <c r="AA253" s="2">
        <f>VLOOKUP(Z253,Tables!C$5:D$21,2,FALSE)</f>
        <v>5</v>
      </c>
      <c r="AB253" s="2">
        <f t="shared" ref="AB253:AB256" si="527">X253/AA253</f>
        <v>27.8</v>
      </c>
      <c r="AC253" s="2" t="str">
        <f t="shared" ref="AC253:AC256" si="528">S253</f>
        <v>Chronic</v>
      </c>
      <c r="AD253" s="2">
        <f>VLOOKUP(AC253,Tables!C$24:D$25,2,FALSE)</f>
        <v>1</v>
      </c>
      <c r="AE253" s="2">
        <f t="shared" ref="AE253:AE256" si="529">AB253/AD253</f>
        <v>27.8</v>
      </c>
      <c r="AF253" s="7"/>
      <c r="AG253" s="8" t="str">
        <f t="shared" ref="AG253:AG256" si="530">F253</f>
        <v>Mayamaea fossalis</v>
      </c>
      <c r="AH253" s="2" t="str">
        <f t="shared" ref="AH253:AH256" si="531">P253</f>
        <v>EC50</v>
      </c>
      <c r="AI253" s="2" t="str">
        <f t="shared" ref="AI253:AI256" si="532">S253</f>
        <v>Chronic</v>
      </c>
      <c r="AJ253" s="2"/>
      <c r="AK253" s="2">
        <f>VLOOKUP(SUM(AA253,AD253),Tables!J$5:K$10,2,FALSE)</f>
        <v>2</v>
      </c>
      <c r="AL253" s="66" t="str">
        <f t="shared" ref="AL253:AL256" si="533">IF(AK253=MIN($AK$253:$AK$256),"YES!!!","Reject")</f>
        <v>Reject</v>
      </c>
      <c r="AM253" s="2"/>
      <c r="AN253" s="2"/>
      <c r="AO253" s="2"/>
      <c r="AP253" s="2"/>
      <c r="AQ253" s="2"/>
      <c r="AR253" s="2"/>
      <c r="AS253" s="2"/>
      <c r="AT253" s="2"/>
      <c r="AU253" s="2"/>
      <c r="AV253" s="67" t="s">
        <v>120</v>
      </c>
      <c r="AW253" s="2"/>
      <c r="AX253" s="2"/>
      <c r="AY253" s="2"/>
      <c r="AZ253" s="2"/>
      <c r="BA253" s="68"/>
      <c r="BB253" s="2"/>
      <c r="BC253" s="2"/>
      <c r="BD253" s="2"/>
      <c r="BE253" s="2"/>
      <c r="BF253" s="2"/>
      <c r="BG253" s="2"/>
      <c r="BH253" s="2"/>
      <c r="BI253" s="89"/>
      <c r="BJ253" s="89"/>
      <c r="BK253" s="2"/>
      <c r="BL253" s="112"/>
      <c r="BM253" s="116"/>
      <c r="BN253" s="112"/>
      <c r="BO253" s="112"/>
      <c r="BP253" s="112"/>
      <c r="BQ253" s="112"/>
      <c r="BR253" s="112"/>
      <c r="BS253" s="112"/>
      <c r="BT253" s="114"/>
      <c r="BU253" s="114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</row>
    <row r="254" spans="1:85" ht="14.25" customHeight="1" thickTop="1" thickBot="1" x14ac:dyDescent="0.3">
      <c r="A254" s="2" t="s">
        <v>126</v>
      </c>
      <c r="B254" s="2" t="s">
        <v>507</v>
      </c>
      <c r="C254" s="2"/>
      <c r="D254" s="70"/>
      <c r="E254" s="2" t="s">
        <v>121</v>
      </c>
      <c r="F254" s="63" t="s">
        <v>178</v>
      </c>
      <c r="G254" s="2" t="s">
        <v>108</v>
      </c>
      <c r="H254" s="2" t="s">
        <v>109</v>
      </c>
      <c r="I254" s="2" t="s">
        <v>110</v>
      </c>
      <c r="J254" s="2" t="s">
        <v>111</v>
      </c>
      <c r="K254" s="2" t="s">
        <v>112</v>
      </c>
      <c r="L254" s="2"/>
      <c r="M254" s="64" t="s">
        <v>129</v>
      </c>
      <c r="N254" s="64" t="s">
        <v>130</v>
      </c>
      <c r="O254" s="65" t="s">
        <v>131</v>
      </c>
      <c r="P254" s="2" t="s">
        <v>14</v>
      </c>
      <c r="Q254" s="2">
        <v>96</v>
      </c>
      <c r="R254" s="2" t="s">
        <v>116</v>
      </c>
      <c r="S254" s="2" t="s">
        <v>47</v>
      </c>
      <c r="T254" s="2"/>
      <c r="U254" s="2">
        <v>91</v>
      </c>
      <c r="V254" s="2" t="s">
        <v>17</v>
      </c>
      <c r="W254" s="2">
        <f>VLOOKUP(V254,Tables!$M$4:$N$7,2,FALSE)</f>
        <v>1</v>
      </c>
      <c r="X254" s="2">
        <f t="shared" si="525"/>
        <v>91</v>
      </c>
      <c r="Y254" s="2"/>
      <c r="Z254" s="2" t="str">
        <f t="shared" si="526"/>
        <v>EC10</v>
      </c>
      <c r="AA254" s="2">
        <f>VLOOKUP(Z254,Tables!C$5:D$21,2,FALSE)</f>
        <v>1</v>
      </c>
      <c r="AB254" s="2">
        <f t="shared" si="527"/>
        <v>91</v>
      </c>
      <c r="AC254" s="2" t="str">
        <f t="shared" si="528"/>
        <v>Chronic</v>
      </c>
      <c r="AD254" s="2">
        <f>VLOOKUP(AC254,Tables!C$24:D$25,2,FALSE)</f>
        <v>1</v>
      </c>
      <c r="AE254" s="2">
        <f t="shared" si="529"/>
        <v>91</v>
      </c>
      <c r="AF254" s="7"/>
      <c r="AG254" s="8" t="str">
        <f t="shared" si="530"/>
        <v>Mayamaea fossalis</v>
      </c>
      <c r="AH254" s="2" t="str">
        <f t="shared" si="531"/>
        <v>EC10</v>
      </c>
      <c r="AI254" s="2" t="str">
        <f t="shared" si="532"/>
        <v>Chronic</v>
      </c>
      <c r="AJ254" s="2"/>
      <c r="AK254" s="2">
        <f>VLOOKUP(SUM(AA254,AD254),Tables!J$5:K$10,2,FALSE)</f>
        <v>1</v>
      </c>
      <c r="AL254" s="66" t="str">
        <f t="shared" si="533"/>
        <v>YES!!!</v>
      </c>
      <c r="AM254" s="3" t="str">
        <f>O254</f>
        <v>Chlorophyll-a fluorescence</v>
      </c>
      <c r="AN254" s="2" t="s">
        <v>118</v>
      </c>
      <c r="AO254" s="2" t="str">
        <f>CONCATENATE(Q254," ",R254)</f>
        <v>96 Hour</v>
      </c>
      <c r="AP254" s="2" t="s">
        <v>119</v>
      </c>
      <c r="AQ254" s="2"/>
      <c r="AR254" s="2">
        <f>AE254</f>
        <v>91</v>
      </c>
      <c r="AS254" s="70">
        <f>GEOMEAN(AR254:AR256)</f>
        <v>82.060952955714569</v>
      </c>
      <c r="AT254" s="81">
        <f>MIN(AS254)</f>
        <v>82.060952955714569</v>
      </c>
      <c r="AU254" s="81">
        <f>MIN(AT254:AT256)</f>
        <v>82.060952955714569</v>
      </c>
      <c r="AV254" s="67" t="s">
        <v>120</v>
      </c>
      <c r="AW254" s="2"/>
      <c r="AX254" s="2"/>
      <c r="AY254" s="2"/>
      <c r="AZ254" s="2" t="str">
        <f>I254</f>
        <v>Microalgae</v>
      </c>
      <c r="BA254" s="68" t="str">
        <f t="shared" ref="BA254:BC254" si="534">F254</f>
        <v>Mayamaea fossalis</v>
      </c>
      <c r="BB254" s="2" t="str">
        <f t="shared" si="534"/>
        <v>Bacillariophyta</v>
      </c>
      <c r="BC254" s="2" t="str">
        <f t="shared" si="534"/>
        <v>Bacillariophyceae</v>
      </c>
      <c r="BD254" s="2" t="str">
        <f>J254</f>
        <v>Phototroph</v>
      </c>
      <c r="BE254" s="2">
        <f>AK254</f>
        <v>1</v>
      </c>
      <c r="BF254" s="70">
        <f>AU254</f>
        <v>82.060952955714569</v>
      </c>
      <c r="BG254" s="67" t="s">
        <v>120</v>
      </c>
      <c r="BH254" s="67" t="s">
        <v>120</v>
      </c>
      <c r="BI254" s="89"/>
      <c r="BJ254" s="89"/>
      <c r="BK254" s="2"/>
      <c r="BL254" s="112"/>
      <c r="BM254" s="116"/>
      <c r="BN254" s="112"/>
      <c r="BO254" s="112"/>
      <c r="BP254" s="112"/>
      <c r="BQ254" s="112"/>
      <c r="BR254" s="112"/>
      <c r="BS254" s="112"/>
      <c r="BT254" s="114"/>
      <c r="BU254" s="114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</row>
    <row r="255" spans="1:85" ht="14.25" customHeight="1" thickTop="1" thickBot="1" x14ac:dyDescent="0.3">
      <c r="A255" s="2">
        <v>845</v>
      </c>
      <c r="B255" s="2" t="s">
        <v>508</v>
      </c>
      <c r="C255" s="2"/>
      <c r="D255" s="2"/>
      <c r="E255" s="2" t="s">
        <v>121</v>
      </c>
      <c r="F255" s="63" t="s">
        <v>178</v>
      </c>
      <c r="G255" s="2" t="s">
        <v>108</v>
      </c>
      <c r="H255" s="2" t="s">
        <v>109</v>
      </c>
      <c r="I255" s="2" t="s">
        <v>110</v>
      </c>
      <c r="J255" s="2" t="s">
        <v>111</v>
      </c>
      <c r="K255" s="2" t="s">
        <v>139</v>
      </c>
      <c r="L255" s="2"/>
      <c r="M255" s="64" t="s">
        <v>140</v>
      </c>
      <c r="N255" s="64" t="s">
        <v>130</v>
      </c>
      <c r="O255" s="65" t="s">
        <v>141</v>
      </c>
      <c r="P255" s="2" t="s">
        <v>38</v>
      </c>
      <c r="Q255" s="2">
        <v>96</v>
      </c>
      <c r="R255" s="2" t="s">
        <v>116</v>
      </c>
      <c r="S255" s="2" t="s">
        <v>47</v>
      </c>
      <c r="T255" s="2"/>
      <c r="U255" s="2">
        <v>463</v>
      </c>
      <c r="V255" s="2" t="s">
        <v>17</v>
      </c>
      <c r="W255" s="2">
        <f>VLOOKUP(V255,Tables!$M$4:$N$7,2,FALSE)</f>
        <v>1</v>
      </c>
      <c r="X255" s="2">
        <f t="shared" si="525"/>
        <v>463</v>
      </c>
      <c r="Y255" s="2"/>
      <c r="Z255" s="2" t="str">
        <f t="shared" si="526"/>
        <v>EC50</v>
      </c>
      <c r="AA255" s="2">
        <f>VLOOKUP(Z255,Tables!C$5:D$21,2,FALSE)</f>
        <v>5</v>
      </c>
      <c r="AB255" s="2">
        <f t="shared" si="527"/>
        <v>92.6</v>
      </c>
      <c r="AC255" s="2" t="str">
        <f t="shared" si="528"/>
        <v>Chronic</v>
      </c>
      <c r="AD255" s="2">
        <f>VLOOKUP(AC255,Tables!C$24:D$25,2,FALSE)</f>
        <v>1</v>
      </c>
      <c r="AE255" s="2">
        <f t="shared" si="529"/>
        <v>92.6</v>
      </c>
      <c r="AF255" s="7"/>
      <c r="AG255" s="8" t="str">
        <f t="shared" si="530"/>
        <v>Mayamaea fossalis</v>
      </c>
      <c r="AH255" s="2" t="str">
        <f t="shared" si="531"/>
        <v>EC50</v>
      </c>
      <c r="AI255" s="2" t="str">
        <f t="shared" si="532"/>
        <v>Chronic</v>
      </c>
      <c r="AJ255" s="2"/>
      <c r="AK255" s="2">
        <f>VLOOKUP(SUM(AA255,AD255),Tables!J$5:K$10,2,FALSE)</f>
        <v>2</v>
      </c>
      <c r="AL255" s="66" t="str">
        <f t="shared" si="533"/>
        <v>Reject</v>
      </c>
      <c r="AM255" s="2"/>
      <c r="AN255" s="2"/>
      <c r="AO255" s="2"/>
      <c r="AP255" s="2"/>
      <c r="AQ255" s="2"/>
      <c r="AR255" s="2"/>
      <c r="AS255" s="2"/>
      <c r="AT255" s="2"/>
      <c r="AU255" s="2"/>
      <c r="AV255" s="67" t="s">
        <v>120</v>
      </c>
      <c r="AW255" s="2"/>
      <c r="AX255" s="2"/>
      <c r="AY255" s="2"/>
      <c r="AZ255" s="2"/>
      <c r="BA255" s="68"/>
      <c r="BB255" s="2"/>
      <c r="BC255" s="2"/>
      <c r="BD255" s="2"/>
      <c r="BE255" s="2"/>
      <c r="BF255" s="2"/>
      <c r="BG255" s="2"/>
      <c r="BH255" s="2"/>
      <c r="BI255" s="89"/>
      <c r="BJ255" s="89"/>
      <c r="BK255" s="2"/>
      <c r="BL255" s="117"/>
      <c r="BM255" s="118"/>
      <c r="BN255" s="117"/>
      <c r="BO255" s="117"/>
      <c r="BP255" s="117"/>
      <c r="BQ255" s="117"/>
      <c r="BR255" s="117"/>
      <c r="BS255" s="117"/>
      <c r="BT255" s="114"/>
      <c r="BU255" s="114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</row>
    <row r="256" spans="1:85" ht="14.25" customHeight="1" thickTop="1" thickBot="1" x14ac:dyDescent="0.3">
      <c r="A256" s="2">
        <v>845</v>
      </c>
      <c r="B256" s="2" t="s">
        <v>509</v>
      </c>
      <c r="C256" s="2"/>
      <c r="D256" s="2"/>
      <c r="E256" s="2" t="s">
        <v>121</v>
      </c>
      <c r="F256" s="63" t="s">
        <v>178</v>
      </c>
      <c r="G256" s="2" t="s">
        <v>108</v>
      </c>
      <c r="H256" s="2" t="s">
        <v>109</v>
      </c>
      <c r="I256" s="2" t="s">
        <v>110</v>
      </c>
      <c r="J256" s="2" t="s">
        <v>111</v>
      </c>
      <c r="K256" s="2" t="s">
        <v>139</v>
      </c>
      <c r="L256" s="2"/>
      <c r="M256" s="64" t="s">
        <v>140</v>
      </c>
      <c r="N256" s="64" t="s">
        <v>130</v>
      </c>
      <c r="O256" s="65" t="s">
        <v>141</v>
      </c>
      <c r="P256" s="2" t="s">
        <v>18</v>
      </c>
      <c r="Q256" s="2">
        <v>96</v>
      </c>
      <c r="R256" s="2" t="s">
        <v>116</v>
      </c>
      <c r="S256" s="2" t="s">
        <v>47</v>
      </c>
      <c r="T256" s="2"/>
      <c r="U256" s="2">
        <v>74</v>
      </c>
      <c r="V256" s="2" t="s">
        <v>17</v>
      </c>
      <c r="W256" s="2">
        <f>VLOOKUP(V256,Tables!$M$4:$N$7,2,FALSE)</f>
        <v>1</v>
      </c>
      <c r="X256" s="2">
        <f t="shared" si="525"/>
        <v>74</v>
      </c>
      <c r="Y256" s="2"/>
      <c r="Z256" s="2" t="str">
        <f t="shared" si="526"/>
        <v>EC05</v>
      </c>
      <c r="AA256" s="2">
        <f>VLOOKUP(Z256,Tables!C$5:D$21,2,FALSE)</f>
        <v>1</v>
      </c>
      <c r="AB256" s="2">
        <f t="shared" si="527"/>
        <v>74</v>
      </c>
      <c r="AC256" s="2" t="str">
        <f t="shared" si="528"/>
        <v>Chronic</v>
      </c>
      <c r="AD256" s="2">
        <f>VLOOKUP(AC256,Tables!C$24:D$25,2,FALSE)</f>
        <v>1</v>
      </c>
      <c r="AE256" s="2">
        <f t="shared" si="529"/>
        <v>74</v>
      </c>
      <c r="AF256" s="7"/>
      <c r="AG256" s="8" t="str">
        <f t="shared" si="530"/>
        <v>Mayamaea fossalis</v>
      </c>
      <c r="AH256" s="2" t="str">
        <f t="shared" si="531"/>
        <v>EC05</v>
      </c>
      <c r="AI256" s="2" t="str">
        <f t="shared" si="532"/>
        <v>Chronic</v>
      </c>
      <c r="AJ256" s="2"/>
      <c r="AK256" s="2">
        <f>VLOOKUP(SUM(AA256,AD256),Tables!J$5:K$10,2,FALSE)</f>
        <v>1</v>
      </c>
      <c r="AL256" s="66" t="str">
        <f t="shared" si="533"/>
        <v>YES!!!</v>
      </c>
      <c r="AM256" s="3" t="str">
        <f>O256</f>
        <v>Cell density</v>
      </c>
      <c r="AN256" s="2" t="s">
        <v>118</v>
      </c>
      <c r="AO256" s="2" t="str">
        <f>CONCATENATE(Q256," ",R256)</f>
        <v>96 Hour</v>
      </c>
      <c r="AP256" s="2" t="s">
        <v>119</v>
      </c>
      <c r="AQ256" s="2"/>
      <c r="AR256" s="2">
        <f>AE256</f>
        <v>74</v>
      </c>
      <c r="AS256" s="2"/>
      <c r="AT256" s="3"/>
      <c r="AU256" s="2"/>
      <c r="AV256" s="67" t="s">
        <v>120</v>
      </c>
      <c r="AW256" s="2"/>
      <c r="AX256" s="2"/>
      <c r="AY256" s="2"/>
      <c r="AZ256" s="2"/>
      <c r="BA256" s="68"/>
      <c r="BB256" s="2"/>
      <c r="BC256" s="2"/>
      <c r="BD256" s="2"/>
      <c r="BE256" s="2"/>
      <c r="BF256" s="2"/>
      <c r="BG256" s="2"/>
      <c r="BH256" s="2"/>
      <c r="BI256" s="76"/>
      <c r="BJ256" s="76"/>
      <c r="BK256" s="2"/>
      <c r="BL256" s="112"/>
      <c r="BM256" s="116"/>
      <c r="BN256" s="112"/>
      <c r="BO256" s="112"/>
      <c r="BP256" s="112"/>
      <c r="BQ256" s="112"/>
      <c r="BR256" s="112"/>
      <c r="BS256" s="112"/>
      <c r="BT256" s="114"/>
      <c r="BU256" s="114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</row>
    <row r="257" spans="1:85" ht="14.25" customHeight="1" thickTop="1" thickBot="1" x14ac:dyDescent="0.3">
      <c r="A257" s="7"/>
      <c r="B257" s="7"/>
      <c r="C257" s="7"/>
      <c r="D257" s="71"/>
      <c r="E257" s="7"/>
      <c r="F257" s="72"/>
      <c r="G257" s="7"/>
      <c r="H257" s="7"/>
      <c r="I257" s="7"/>
      <c r="J257" s="7"/>
      <c r="K257" s="7"/>
      <c r="L257" s="7"/>
      <c r="M257" s="73"/>
      <c r="N257" s="73"/>
      <c r="O257" s="7"/>
      <c r="P257" s="7"/>
      <c r="Q257" s="7"/>
      <c r="R257" s="7"/>
      <c r="S257" s="7"/>
      <c r="T257" s="74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5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3"/>
      <c r="AW257" s="76"/>
      <c r="AX257" s="76"/>
      <c r="AY257" s="76"/>
      <c r="AZ257" s="77"/>
      <c r="BA257" s="78"/>
      <c r="BB257" s="7"/>
      <c r="BC257" s="7"/>
      <c r="BD257" s="7"/>
      <c r="BE257" s="7"/>
      <c r="BF257" s="7"/>
      <c r="BG257" s="7"/>
      <c r="BH257" s="7"/>
      <c r="BI257" s="70"/>
      <c r="BJ257" s="70"/>
      <c r="BK257" s="2"/>
      <c r="BL257" s="117"/>
      <c r="BM257" s="118"/>
      <c r="BN257" s="117"/>
      <c r="BO257" s="117"/>
      <c r="BP257" s="117"/>
      <c r="BQ257" s="117"/>
      <c r="BR257" s="117"/>
      <c r="BS257" s="117"/>
      <c r="BT257" s="114"/>
      <c r="BU257" s="114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</row>
    <row r="258" spans="1:85" ht="14.25" customHeight="1" thickTop="1" thickBot="1" x14ac:dyDescent="0.3">
      <c r="A258" s="2">
        <v>1866</v>
      </c>
      <c r="B258" s="2" t="s">
        <v>105</v>
      </c>
      <c r="C258" s="2"/>
      <c r="D258" s="2"/>
      <c r="E258" s="2" t="s">
        <v>106</v>
      </c>
      <c r="F258" s="63" t="s">
        <v>238</v>
      </c>
      <c r="G258" s="2" t="s">
        <v>194</v>
      </c>
      <c r="H258" s="2" t="s">
        <v>239</v>
      </c>
      <c r="I258" s="2" t="s">
        <v>110</v>
      </c>
      <c r="J258" s="2" t="s">
        <v>111</v>
      </c>
      <c r="K258" s="2" t="s">
        <v>112</v>
      </c>
      <c r="L258" s="2"/>
      <c r="M258" s="64" t="s">
        <v>113</v>
      </c>
      <c r="N258" s="64" t="s">
        <v>114</v>
      </c>
      <c r="O258" s="65" t="s">
        <v>115</v>
      </c>
      <c r="P258" s="2" t="s">
        <v>38</v>
      </c>
      <c r="Q258" s="2">
        <v>72</v>
      </c>
      <c r="R258" s="2" t="s">
        <v>116</v>
      </c>
      <c r="S258" s="2" t="s">
        <v>47</v>
      </c>
      <c r="T258" s="2"/>
      <c r="U258" s="2" t="s">
        <v>510</v>
      </c>
      <c r="V258" s="2" t="s">
        <v>20</v>
      </c>
      <c r="W258" s="2">
        <f>VLOOKUP(V258,Tables!$M$4:$N$7,2,FALSE)</f>
        <v>1</v>
      </c>
      <c r="X258" s="2">
        <f>U258*W258</f>
        <v>18</v>
      </c>
      <c r="Y258" s="2"/>
      <c r="Z258" s="2" t="str">
        <f>P258</f>
        <v>EC50</v>
      </c>
      <c r="AA258" s="2">
        <f>VLOOKUP(Z258,Tables!C$5:D$21,2,FALSE)</f>
        <v>5</v>
      </c>
      <c r="AB258" s="2">
        <f>X258/AA258</f>
        <v>3.6</v>
      </c>
      <c r="AC258" s="2" t="str">
        <f>S258</f>
        <v>Chronic</v>
      </c>
      <c r="AD258" s="2">
        <f>VLOOKUP(AC258,Tables!C$24:D$25,2,FALSE)</f>
        <v>1</v>
      </c>
      <c r="AE258" s="2">
        <f>AB258/AD258</f>
        <v>3.6</v>
      </c>
      <c r="AF258" s="7"/>
      <c r="AG258" s="8" t="str">
        <f>F258</f>
        <v>Monochrysis lutheri</v>
      </c>
      <c r="AH258" s="2" t="str">
        <f>P258</f>
        <v>EC50</v>
      </c>
      <c r="AI258" s="2" t="str">
        <f>S258</f>
        <v>Chronic</v>
      </c>
      <c r="AJ258" s="2"/>
      <c r="AK258" s="2">
        <f>VLOOKUP(SUM(AA258,AD258),Tables!J$5:K$10,2,FALSE)</f>
        <v>2</v>
      </c>
      <c r="AL258" s="66" t="str">
        <f>IF(AK258=MIN($AK$258),"YES!!!","Reject")</f>
        <v>YES!!!</v>
      </c>
      <c r="AM258" s="3" t="str">
        <f>O258</f>
        <v>Biomass Yield, Growth Rate, AUC</v>
      </c>
      <c r="AN258" s="2" t="s">
        <v>118</v>
      </c>
      <c r="AO258" s="2" t="str">
        <f>CONCATENATE(Q258," ",R258)</f>
        <v>72 Hour</v>
      </c>
      <c r="AP258" s="2" t="s">
        <v>119</v>
      </c>
      <c r="AQ258" s="2"/>
      <c r="AR258" s="2">
        <f>AE258</f>
        <v>3.6</v>
      </c>
      <c r="AS258" s="2">
        <f>GEOMEAN(AR258)</f>
        <v>3.6</v>
      </c>
      <c r="AT258" s="3">
        <f t="shared" ref="AT258:AU258" si="535">MIN(AS258)</f>
        <v>3.6</v>
      </c>
      <c r="AU258" s="3">
        <f t="shared" si="535"/>
        <v>3.6</v>
      </c>
      <c r="AV258" s="67" t="s">
        <v>120</v>
      </c>
      <c r="AW258" s="2"/>
      <c r="AX258" s="2"/>
      <c r="AY258" s="2"/>
      <c r="AZ258" s="2" t="str">
        <f>I258</f>
        <v>Microalgae</v>
      </c>
      <c r="BA258" s="68" t="str">
        <f t="shared" ref="BA258:BC258" si="536">F258</f>
        <v>Monochrysis lutheri</v>
      </c>
      <c r="BB258" s="2" t="str">
        <f t="shared" si="536"/>
        <v>Ochrophyta</v>
      </c>
      <c r="BC258" s="2" t="str">
        <f t="shared" si="536"/>
        <v>Chrysophyceae</v>
      </c>
      <c r="BD258" s="2" t="str">
        <f>J258</f>
        <v>Phototroph</v>
      </c>
      <c r="BE258" s="2">
        <f>AK258</f>
        <v>2</v>
      </c>
      <c r="BF258" s="2">
        <f>AU258</f>
        <v>3.6</v>
      </c>
      <c r="BG258" s="67" t="s">
        <v>120</v>
      </c>
      <c r="BH258" s="67" t="s">
        <v>120</v>
      </c>
      <c r="BI258" s="2"/>
      <c r="BJ258" s="2"/>
      <c r="BK258" s="2"/>
      <c r="BL258" s="117"/>
      <c r="BM258" s="118"/>
      <c r="BN258" s="117"/>
      <c r="BO258" s="117"/>
      <c r="BP258" s="117"/>
      <c r="BQ258" s="117"/>
      <c r="BR258" s="117"/>
      <c r="BS258" s="117"/>
      <c r="BT258" s="114"/>
      <c r="BU258" s="114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</row>
    <row r="259" spans="1:85" ht="14.25" customHeight="1" thickTop="1" thickBot="1" x14ac:dyDescent="0.3">
      <c r="A259" s="7"/>
      <c r="B259" s="7"/>
      <c r="C259" s="7"/>
      <c r="D259" s="71"/>
      <c r="E259" s="7"/>
      <c r="F259" s="72"/>
      <c r="G259" s="7"/>
      <c r="H259" s="7"/>
      <c r="I259" s="7"/>
      <c r="J259" s="7"/>
      <c r="K259" s="7"/>
      <c r="L259" s="7"/>
      <c r="M259" s="73"/>
      <c r="N259" s="73"/>
      <c r="O259" s="7"/>
      <c r="P259" s="7"/>
      <c r="Q259" s="7"/>
      <c r="R259" s="7"/>
      <c r="S259" s="7"/>
      <c r="T259" s="74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5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3"/>
      <c r="AW259" s="76"/>
      <c r="AX259" s="76"/>
      <c r="AY259" s="76"/>
      <c r="AZ259" s="77"/>
      <c r="BA259" s="78"/>
      <c r="BB259" s="7"/>
      <c r="BC259" s="7"/>
      <c r="BD259" s="7"/>
      <c r="BE259" s="7"/>
      <c r="BF259" s="7"/>
      <c r="BG259" s="7"/>
      <c r="BH259" s="7"/>
      <c r="BI259" s="2"/>
      <c r="BJ259" s="2"/>
      <c r="BK259" s="2"/>
      <c r="BL259" s="112"/>
      <c r="BM259" s="116"/>
      <c r="BN259" s="112"/>
      <c r="BO259" s="112"/>
      <c r="BP259" s="112"/>
      <c r="BQ259" s="112"/>
      <c r="BR259" s="112"/>
      <c r="BS259" s="112"/>
      <c r="BT259" s="114"/>
      <c r="BU259" s="114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</row>
    <row r="260" spans="1:85" ht="14.25" customHeight="1" thickTop="1" thickBot="1" x14ac:dyDescent="0.3">
      <c r="A260" s="2">
        <v>667</v>
      </c>
      <c r="B260" s="2">
        <v>1203</v>
      </c>
      <c r="C260" s="2"/>
      <c r="D260" s="79" t="s">
        <v>148</v>
      </c>
      <c r="E260" s="2" t="s">
        <v>106</v>
      </c>
      <c r="F260" s="63" t="s">
        <v>511</v>
      </c>
      <c r="G260" s="2" t="s">
        <v>150</v>
      </c>
      <c r="H260" s="2" t="s">
        <v>151</v>
      </c>
      <c r="I260" s="2" t="s">
        <v>152</v>
      </c>
      <c r="J260" s="2" t="s">
        <v>153</v>
      </c>
      <c r="K260" s="2" t="s">
        <v>112</v>
      </c>
      <c r="L260" s="2"/>
      <c r="M260" s="83" t="s">
        <v>154</v>
      </c>
      <c r="N260" s="83" t="s">
        <v>155</v>
      </c>
      <c r="O260" s="84" t="s">
        <v>156</v>
      </c>
      <c r="P260" s="85" t="s">
        <v>37</v>
      </c>
      <c r="Q260" s="85">
        <v>0.42</v>
      </c>
      <c r="R260" s="85" t="s">
        <v>157</v>
      </c>
      <c r="S260" s="85" t="s">
        <v>48</v>
      </c>
      <c r="T260" s="2"/>
      <c r="U260" s="85">
        <v>2.2000000000000002</v>
      </c>
      <c r="V260" s="85" t="s">
        <v>17</v>
      </c>
      <c r="W260" s="85">
        <f>VLOOKUP(V260,Tables!$M$4:$N$7,2,FALSE)</f>
        <v>1</v>
      </c>
      <c r="X260" s="85">
        <f t="shared" ref="X260:X262" si="537">U260*W260</f>
        <v>2.2000000000000002</v>
      </c>
      <c r="Y260" s="85"/>
      <c r="Z260" s="85" t="str">
        <f t="shared" ref="Z260:Z262" si="538">P260</f>
        <v>EC25</v>
      </c>
      <c r="AA260" s="85">
        <f>VLOOKUP(Z260,Tables!C$5:D$21,2,FALSE)</f>
        <v>2.5</v>
      </c>
      <c r="AB260" s="85">
        <f t="shared" ref="AB260:AB262" si="539">X260/AA260</f>
        <v>0.88000000000000012</v>
      </c>
      <c r="AC260" s="85" t="str">
        <f t="shared" ref="AC260:AC262" si="540">S260</f>
        <v>Acute</v>
      </c>
      <c r="AD260" s="85">
        <f>VLOOKUP(AC260,Tables!C$24:D$25,2,FALSE)</f>
        <v>2</v>
      </c>
      <c r="AE260" s="85">
        <f t="shared" ref="AE260:AE262" si="541">AB260/AD260</f>
        <v>0.44000000000000006</v>
      </c>
      <c r="AF260" s="102"/>
      <c r="AG260" s="86" t="str">
        <f t="shared" ref="AG260:AG262" si="542">F260</f>
        <v>Montipora digitata</v>
      </c>
      <c r="AH260" s="85" t="str">
        <f t="shared" ref="AH260:AH262" si="543">P260</f>
        <v>EC25</v>
      </c>
      <c r="AI260" s="85" t="str">
        <f t="shared" ref="AI260:AI262" si="544">S260</f>
        <v>Acute</v>
      </c>
      <c r="AJ260" s="85"/>
      <c r="AK260" s="85">
        <f>VLOOKUP(SUM(AA260,AD260),Tables!J$5:K$10,2,FALSE)</f>
        <v>4</v>
      </c>
      <c r="AL260" s="87" t="str">
        <f t="shared" ref="AL260:AL262" si="545">IF(AK260=MIN($AK$260:$AK$262),"YES!!!","Reject")</f>
        <v>Reject</v>
      </c>
      <c r="AM260" s="87"/>
      <c r="AN260" s="85"/>
      <c r="AO260" s="85"/>
      <c r="AP260" s="85"/>
      <c r="AQ260" s="85"/>
      <c r="AR260" s="85"/>
      <c r="AS260" s="85"/>
      <c r="AT260" s="87"/>
      <c r="AU260" s="87"/>
      <c r="AV260" s="67" t="s">
        <v>120</v>
      </c>
      <c r="AW260" s="2"/>
      <c r="AX260" s="2"/>
      <c r="AY260" s="2"/>
      <c r="AZ260" s="85"/>
      <c r="BA260" s="88"/>
      <c r="BB260" s="85"/>
      <c r="BC260" s="85"/>
      <c r="BD260" s="85"/>
      <c r="BE260" s="85"/>
      <c r="BF260" s="85"/>
      <c r="BG260" s="85"/>
      <c r="BH260" s="85"/>
      <c r="BI260" s="2"/>
      <c r="BJ260" s="2"/>
      <c r="BK260" s="2"/>
      <c r="BL260" s="112"/>
      <c r="BM260" s="116"/>
      <c r="BN260" s="112"/>
      <c r="BO260" s="112"/>
      <c r="BP260" s="112"/>
      <c r="BQ260" s="112"/>
      <c r="BR260" s="112"/>
      <c r="BS260" s="112"/>
      <c r="BT260" s="114"/>
      <c r="BU260" s="114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</row>
    <row r="261" spans="1:85" ht="14.25" customHeight="1" thickTop="1" thickBot="1" x14ac:dyDescent="0.3">
      <c r="A261" s="2">
        <v>667</v>
      </c>
      <c r="B261" s="2">
        <v>1204</v>
      </c>
      <c r="C261" s="2"/>
      <c r="D261" s="80"/>
      <c r="E261" s="2" t="s">
        <v>106</v>
      </c>
      <c r="F261" s="63" t="s">
        <v>511</v>
      </c>
      <c r="G261" s="2" t="s">
        <v>150</v>
      </c>
      <c r="H261" s="2" t="s">
        <v>151</v>
      </c>
      <c r="I261" s="2" t="s">
        <v>152</v>
      </c>
      <c r="J261" s="2" t="s">
        <v>153</v>
      </c>
      <c r="K261" s="2" t="s">
        <v>112</v>
      </c>
      <c r="L261" s="2"/>
      <c r="M261" s="83" t="s">
        <v>154</v>
      </c>
      <c r="N261" s="83" t="s">
        <v>155</v>
      </c>
      <c r="O261" s="84" t="s">
        <v>156</v>
      </c>
      <c r="P261" s="85" t="s">
        <v>38</v>
      </c>
      <c r="Q261" s="85">
        <v>0.42</v>
      </c>
      <c r="R261" s="85" t="s">
        <v>157</v>
      </c>
      <c r="S261" s="85" t="s">
        <v>48</v>
      </c>
      <c r="T261" s="2"/>
      <c r="U261" s="85">
        <v>5.9</v>
      </c>
      <c r="V261" s="85" t="s">
        <v>17</v>
      </c>
      <c r="W261" s="85">
        <f>VLOOKUP(V261,Tables!$M$4:$N$7,2,FALSE)</f>
        <v>1</v>
      </c>
      <c r="X261" s="85">
        <f t="shared" si="537"/>
        <v>5.9</v>
      </c>
      <c r="Y261" s="85"/>
      <c r="Z261" s="85" t="str">
        <f t="shared" si="538"/>
        <v>EC50</v>
      </c>
      <c r="AA261" s="85">
        <f>VLOOKUP(Z261,Tables!C$5:D$21,2,FALSE)</f>
        <v>5</v>
      </c>
      <c r="AB261" s="85">
        <f t="shared" si="539"/>
        <v>1.1800000000000002</v>
      </c>
      <c r="AC261" s="85" t="str">
        <f t="shared" si="540"/>
        <v>Acute</v>
      </c>
      <c r="AD261" s="85">
        <f>VLOOKUP(AC261,Tables!C$24:D$25,2,FALSE)</f>
        <v>2</v>
      </c>
      <c r="AE261" s="85">
        <f t="shared" si="541"/>
        <v>0.59000000000000008</v>
      </c>
      <c r="AF261" s="102"/>
      <c r="AG261" s="86" t="str">
        <f t="shared" si="542"/>
        <v>Montipora digitata</v>
      </c>
      <c r="AH261" s="85" t="str">
        <f t="shared" si="543"/>
        <v>EC50</v>
      </c>
      <c r="AI261" s="85" t="str">
        <f t="shared" si="544"/>
        <v>Acute</v>
      </c>
      <c r="AJ261" s="85"/>
      <c r="AK261" s="85">
        <f>VLOOKUP(SUM(AA261,AD261),Tables!J$5:K$10,2,FALSE)</f>
        <v>4</v>
      </c>
      <c r="AL261" s="87" t="str">
        <f t="shared" si="545"/>
        <v>Reject</v>
      </c>
      <c r="AM261" s="87"/>
      <c r="AN261" s="85"/>
      <c r="AO261" s="85"/>
      <c r="AP261" s="85"/>
      <c r="AQ261" s="85"/>
      <c r="AR261" s="85"/>
      <c r="AS261" s="85"/>
      <c r="AT261" s="85"/>
      <c r="AU261" s="85"/>
      <c r="AV261" s="67" t="s">
        <v>120</v>
      </c>
      <c r="AW261" s="2"/>
      <c r="AX261" s="2"/>
      <c r="AY261" s="2"/>
      <c r="AZ261" s="85"/>
      <c r="BA261" s="88"/>
      <c r="BB261" s="85"/>
      <c r="BC261" s="85"/>
      <c r="BD261" s="85"/>
      <c r="BE261" s="85"/>
      <c r="BF261" s="85"/>
      <c r="BG261" s="85"/>
      <c r="BH261" s="85"/>
      <c r="BI261" s="2"/>
      <c r="BJ261" s="2"/>
      <c r="BK261" s="2"/>
      <c r="BL261" s="112"/>
      <c r="BM261" s="116"/>
      <c r="BN261" s="112"/>
      <c r="BO261" s="112"/>
      <c r="BP261" s="112"/>
      <c r="BQ261" s="112"/>
      <c r="BR261" s="112"/>
      <c r="BS261" s="112"/>
      <c r="BT261" s="114"/>
      <c r="BU261" s="114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</row>
    <row r="262" spans="1:85" ht="14.25" customHeight="1" thickTop="1" thickBot="1" x14ac:dyDescent="0.3">
      <c r="A262" s="2">
        <v>667</v>
      </c>
      <c r="B262" s="2">
        <v>1206</v>
      </c>
      <c r="C262" s="2"/>
      <c r="D262" s="82"/>
      <c r="E262" s="2" t="s">
        <v>106</v>
      </c>
      <c r="F262" s="63" t="s">
        <v>511</v>
      </c>
      <c r="G262" s="2" t="s">
        <v>150</v>
      </c>
      <c r="H262" s="2" t="s">
        <v>151</v>
      </c>
      <c r="I262" s="2" t="s">
        <v>152</v>
      </c>
      <c r="J262" s="2" t="s">
        <v>153</v>
      </c>
      <c r="K262" s="2" t="s">
        <v>112</v>
      </c>
      <c r="L262" s="2"/>
      <c r="M262" s="83" t="s">
        <v>154</v>
      </c>
      <c r="N262" s="83" t="s">
        <v>155</v>
      </c>
      <c r="O262" s="84" t="s">
        <v>156</v>
      </c>
      <c r="P262" s="85" t="s">
        <v>27</v>
      </c>
      <c r="Q262" s="85">
        <v>0.42</v>
      </c>
      <c r="R262" s="85" t="s">
        <v>157</v>
      </c>
      <c r="S262" s="85" t="s">
        <v>48</v>
      </c>
      <c r="T262" s="2"/>
      <c r="U262" s="85">
        <v>0.3</v>
      </c>
      <c r="V262" s="85" t="s">
        <v>17</v>
      </c>
      <c r="W262" s="85">
        <f>VLOOKUP(V262,Tables!$M$4:$N$7,2,FALSE)</f>
        <v>1</v>
      </c>
      <c r="X262" s="85">
        <f t="shared" si="537"/>
        <v>0.3</v>
      </c>
      <c r="Y262" s="85"/>
      <c r="Z262" s="85" t="str">
        <f t="shared" si="538"/>
        <v>NOEC</v>
      </c>
      <c r="AA262" s="85">
        <f>VLOOKUP(Z262,Tables!C$5:D$21,2,FALSE)</f>
        <v>1</v>
      </c>
      <c r="AB262" s="85">
        <f t="shared" si="539"/>
        <v>0.3</v>
      </c>
      <c r="AC262" s="85" t="str">
        <f t="shared" si="540"/>
        <v>Acute</v>
      </c>
      <c r="AD262" s="85">
        <f>VLOOKUP(AC262,Tables!C$24:D$25,2,FALSE)</f>
        <v>2</v>
      </c>
      <c r="AE262" s="85">
        <f t="shared" si="541"/>
        <v>0.15</v>
      </c>
      <c r="AF262" s="102"/>
      <c r="AG262" s="86" t="str">
        <f t="shared" si="542"/>
        <v>Montipora digitata</v>
      </c>
      <c r="AH262" s="85" t="str">
        <f t="shared" si="543"/>
        <v>NOEC</v>
      </c>
      <c r="AI262" s="85" t="str">
        <f t="shared" si="544"/>
        <v>Acute</v>
      </c>
      <c r="AJ262" s="85"/>
      <c r="AK262" s="85">
        <f>VLOOKUP(SUM(AA262,AD262),Tables!J$5:K$10,2,FALSE)</f>
        <v>3</v>
      </c>
      <c r="AL262" s="87" t="str">
        <f t="shared" si="545"/>
        <v>YES!!!</v>
      </c>
      <c r="AM262" s="87"/>
      <c r="AN262" s="85"/>
      <c r="AO262" s="85"/>
      <c r="AP262" s="85"/>
      <c r="AQ262" s="85"/>
      <c r="AR262" s="85"/>
      <c r="AS262" s="85"/>
      <c r="AT262" s="87"/>
      <c r="AU262" s="87"/>
      <c r="AV262" s="67" t="s">
        <v>120</v>
      </c>
      <c r="AW262" s="2"/>
      <c r="AX262" s="2"/>
      <c r="AY262" s="2"/>
      <c r="AZ262" s="85"/>
      <c r="BA262" s="88"/>
      <c r="BB262" s="85"/>
      <c r="BC262" s="85"/>
      <c r="BD262" s="85"/>
      <c r="BE262" s="85"/>
      <c r="BF262" s="85"/>
      <c r="BG262" s="85"/>
      <c r="BH262" s="85"/>
      <c r="BI262" s="2"/>
      <c r="BJ262" s="2"/>
      <c r="BK262" s="2"/>
      <c r="BL262" s="117"/>
      <c r="BM262" s="118"/>
      <c r="BN262" s="117"/>
      <c r="BO262" s="117"/>
      <c r="BP262" s="117"/>
      <c r="BQ262" s="117"/>
      <c r="BR262" s="117"/>
      <c r="BS262" s="117"/>
      <c r="BT262" s="114"/>
      <c r="BU262" s="114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</row>
    <row r="263" spans="1:85" ht="14.25" customHeight="1" thickTop="1" thickBot="1" x14ac:dyDescent="0.3">
      <c r="A263" s="7"/>
      <c r="B263" s="7"/>
      <c r="C263" s="7"/>
      <c r="D263" s="71"/>
      <c r="E263" s="7"/>
      <c r="F263" s="72"/>
      <c r="G263" s="7"/>
      <c r="H263" s="7"/>
      <c r="I263" s="7"/>
      <c r="J263" s="7"/>
      <c r="K263" s="7"/>
      <c r="L263" s="7"/>
      <c r="M263" s="73"/>
      <c r="N263" s="73"/>
      <c r="O263" s="7"/>
      <c r="P263" s="7"/>
      <c r="Q263" s="7"/>
      <c r="R263" s="7"/>
      <c r="S263" s="7"/>
      <c r="T263" s="74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5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3"/>
      <c r="AW263" s="76"/>
      <c r="AX263" s="76"/>
      <c r="AY263" s="76"/>
      <c r="AZ263" s="77"/>
      <c r="BA263" s="78"/>
      <c r="BB263" s="7"/>
      <c r="BC263" s="7"/>
      <c r="BD263" s="7"/>
      <c r="BE263" s="7"/>
      <c r="BF263" s="7"/>
      <c r="BG263" s="7"/>
      <c r="BH263" s="7"/>
      <c r="BI263" s="3"/>
      <c r="BJ263" s="3"/>
      <c r="BK263" s="2"/>
      <c r="BL263" s="114"/>
      <c r="BM263" s="121"/>
      <c r="BN263" s="114"/>
      <c r="BO263" s="114"/>
      <c r="BP263" s="114"/>
      <c r="BQ263" s="114"/>
      <c r="BR263" s="114"/>
      <c r="BS263" s="114"/>
      <c r="BT263" s="114"/>
      <c r="BU263" s="114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</row>
    <row r="264" spans="1:85" ht="14.25" customHeight="1" thickTop="1" thickBot="1" x14ac:dyDescent="0.3">
      <c r="A264" s="2" t="s">
        <v>200</v>
      </c>
      <c r="B264" s="2">
        <v>202012</v>
      </c>
      <c r="C264" s="2"/>
      <c r="D264" s="70"/>
      <c r="E264" s="2" t="s">
        <v>121</v>
      </c>
      <c r="F264" s="63" t="s">
        <v>356</v>
      </c>
      <c r="G264" s="2" t="s">
        <v>248</v>
      </c>
      <c r="H264" s="2" t="s">
        <v>249</v>
      </c>
      <c r="I264" s="2" t="s">
        <v>250</v>
      </c>
      <c r="J264" s="2" t="s">
        <v>153</v>
      </c>
      <c r="K264" s="2" t="s">
        <v>112</v>
      </c>
      <c r="L264" s="2"/>
      <c r="M264" s="64" t="s">
        <v>191</v>
      </c>
      <c r="N264" s="64" t="s">
        <v>191</v>
      </c>
      <c r="O264" s="65" t="s">
        <v>191</v>
      </c>
      <c r="P264" s="2" t="s">
        <v>40</v>
      </c>
      <c r="Q264" s="2">
        <v>48</v>
      </c>
      <c r="R264" s="2" t="s">
        <v>116</v>
      </c>
      <c r="S264" s="2" t="s">
        <v>48</v>
      </c>
      <c r="T264" s="2"/>
      <c r="U264" s="2">
        <v>8000</v>
      </c>
      <c r="V264" s="2" t="s">
        <v>17</v>
      </c>
      <c r="W264" s="2">
        <f>VLOOKUP(V264,Tables!$M$4:$N$7,2,FALSE)</f>
        <v>1</v>
      </c>
      <c r="X264" s="2">
        <f t="shared" ref="X264:X270" si="546">U264*W264</f>
        <v>8000</v>
      </c>
      <c r="Y264" s="2"/>
      <c r="Z264" s="2" t="str">
        <f t="shared" ref="Z264:Z270" si="547">P264</f>
        <v>LC50</v>
      </c>
      <c r="AA264" s="2">
        <f>VLOOKUP(Z264,Tables!C$5:D$21,2,FALSE)</f>
        <v>5</v>
      </c>
      <c r="AB264" s="2">
        <f t="shared" ref="AB264:AB270" si="548">X264/AA264</f>
        <v>1600</v>
      </c>
      <c r="AC264" s="2" t="str">
        <f t="shared" ref="AC264:AC270" si="549">S264</f>
        <v>Acute</v>
      </c>
      <c r="AD264" s="2">
        <f>VLOOKUP(AC264,Tables!C$24:D$25,2,FALSE)</f>
        <v>2</v>
      </c>
      <c r="AE264" s="2">
        <f t="shared" ref="AE264:AE270" si="550">AB264/AD264</f>
        <v>800</v>
      </c>
      <c r="AF264" s="7"/>
      <c r="AG264" s="8" t="str">
        <f t="shared" ref="AG264:AG270" si="551">F264</f>
        <v>Morone saxatilis</v>
      </c>
      <c r="AH264" s="2" t="str">
        <f t="shared" ref="AH264:AH270" si="552">P264</f>
        <v>LC50</v>
      </c>
      <c r="AI264" s="2" t="str">
        <f t="shared" ref="AI264:AI270" si="553">S264</f>
        <v>Acute</v>
      </c>
      <c r="AJ264" s="2"/>
      <c r="AK264" s="2">
        <f>VLOOKUP(SUM(AA264,AD264),Tables!J$5:K$10,2,FALSE)</f>
        <v>4</v>
      </c>
      <c r="AL264" s="66" t="str">
        <f t="shared" ref="AL264:AL270" si="554">IF(AK264=MIN($AK$264:$AK$270),"YES!!!","Reject")</f>
        <v>YES!!!</v>
      </c>
      <c r="AM264" s="3" t="str">
        <f t="shared" ref="AM264:AM270" si="555">O264</f>
        <v>Mortality</v>
      </c>
      <c r="AN264" s="2" t="s">
        <v>118</v>
      </c>
      <c r="AO264" s="2" t="str">
        <f t="shared" ref="AO264:AO270" si="556">CONCATENATE(Q264," ",R264)</f>
        <v>48 Hour</v>
      </c>
      <c r="AP264" s="2" t="s">
        <v>119</v>
      </c>
      <c r="AQ264" s="2"/>
      <c r="AR264" s="2">
        <f t="shared" ref="AR264:AR270" si="557">AE264</f>
        <v>800</v>
      </c>
      <c r="AS264" s="2">
        <f>GEOMEAN(AR264:AR265)</f>
        <v>200</v>
      </c>
      <c r="AT264" s="81">
        <f>MIN(AS264:AS268)</f>
        <v>173.20508075688772</v>
      </c>
      <c r="AU264" s="81">
        <f>MIN(AT264)</f>
        <v>173.20508075688772</v>
      </c>
      <c r="AV264" s="67" t="s">
        <v>120</v>
      </c>
      <c r="AW264" s="2"/>
      <c r="AX264" s="2"/>
      <c r="AY264" s="2"/>
      <c r="AZ264" s="2" t="str">
        <f>I264</f>
        <v>Fish</v>
      </c>
      <c r="BA264" s="68" t="str">
        <f t="shared" ref="BA264:BC264" si="558">F264</f>
        <v>Morone saxatilis</v>
      </c>
      <c r="BB264" s="2" t="str">
        <f t="shared" si="558"/>
        <v>Chordata</v>
      </c>
      <c r="BC264" s="2" t="str">
        <f t="shared" si="558"/>
        <v>Actinopterygii</v>
      </c>
      <c r="BD264" s="2" t="str">
        <f>J264</f>
        <v>Heterotroph</v>
      </c>
      <c r="BE264" s="2">
        <f>AK264</f>
        <v>4</v>
      </c>
      <c r="BF264" s="70">
        <f>AU264</f>
        <v>173.20508075688772</v>
      </c>
      <c r="BG264" s="67" t="s">
        <v>120</v>
      </c>
      <c r="BH264" s="67" t="s">
        <v>120</v>
      </c>
      <c r="BI264" s="76"/>
      <c r="BJ264" s="76"/>
      <c r="BK264" s="2"/>
      <c r="BL264" s="112"/>
      <c r="BM264" s="116"/>
      <c r="BN264" s="112"/>
      <c r="BO264" s="112"/>
      <c r="BP264" s="112"/>
      <c r="BQ264" s="112"/>
      <c r="BR264" s="112"/>
      <c r="BS264" s="112"/>
      <c r="BT264" s="114"/>
      <c r="BU264" s="114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</row>
    <row r="265" spans="1:85" ht="14.25" customHeight="1" thickTop="1" thickBot="1" x14ac:dyDescent="0.3">
      <c r="A265" s="2" t="s">
        <v>200</v>
      </c>
      <c r="B265" s="2">
        <v>202012</v>
      </c>
      <c r="C265" s="2"/>
      <c r="D265" s="2"/>
      <c r="E265" s="2" t="s">
        <v>121</v>
      </c>
      <c r="F265" s="63" t="s">
        <v>356</v>
      </c>
      <c r="G265" s="2" t="s">
        <v>248</v>
      </c>
      <c r="H265" s="2" t="s">
        <v>249</v>
      </c>
      <c r="I265" s="2" t="s">
        <v>250</v>
      </c>
      <c r="J265" s="2" t="s">
        <v>153</v>
      </c>
      <c r="K265" s="2" t="s">
        <v>112</v>
      </c>
      <c r="L265" s="2"/>
      <c r="M265" s="64" t="s">
        <v>191</v>
      </c>
      <c r="N265" s="64" t="s">
        <v>191</v>
      </c>
      <c r="O265" s="65" t="s">
        <v>191</v>
      </c>
      <c r="P265" s="2" t="s">
        <v>40</v>
      </c>
      <c r="Q265" s="2">
        <v>48</v>
      </c>
      <c r="R265" s="2" t="s">
        <v>116</v>
      </c>
      <c r="S265" s="2" t="s">
        <v>48</v>
      </c>
      <c r="T265" s="2"/>
      <c r="U265" s="2">
        <v>500</v>
      </c>
      <c r="V265" s="2" t="s">
        <v>17</v>
      </c>
      <c r="W265" s="2">
        <f>VLOOKUP(V265,Tables!$M$4:$N$7,2,FALSE)</f>
        <v>1</v>
      </c>
      <c r="X265" s="2">
        <f t="shared" si="546"/>
        <v>500</v>
      </c>
      <c r="Y265" s="2"/>
      <c r="Z265" s="2" t="str">
        <f t="shared" si="547"/>
        <v>LC50</v>
      </c>
      <c r="AA265" s="2">
        <f>VLOOKUP(Z265,Tables!C$5:D$21,2,FALSE)</f>
        <v>5</v>
      </c>
      <c r="AB265" s="2">
        <f t="shared" si="548"/>
        <v>100</v>
      </c>
      <c r="AC265" s="2" t="str">
        <f t="shared" si="549"/>
        <v>Acute</v>
      </c>
      <c r="AD265" s="2">
        <f>VLOOKUP(AC265,Tables!C$24:D$25,2,FALSE)</f>
        <v>2</v>
      </c>
      <c r="AE265" s="2">
        <f t="shared" si="550"/>
        <v>50</v>
      </c>
      <c r="AF265" s="7"/>
      <c r="AG265" s="8" t="str">
        <f t="shared" si="551"/>
        <v>Morone saxatilis</v>
      </c>
      <c r="AH265" s="2" t="str">
        <f t="shared" si="552"/>
        <v>LC50</v>
      </c>
      <c r="AI265" s="2" t="str">
        <f t="shared" si="553"/>
        <v>Acute</v>
      </c>
      <c r="AJ265" s="2"/>
      <c r="AK265" s="2">
        <f>VLOOKUP(SUM(AA265,AD265),Tables!J$5:K$10,2,FALSE)</f>
        <v>4</v>
      </c>
      <c r="AL265" s="66" t="str">
        <f t="shared" si="554"/>
        <v>YES!!!</v>
      </c>
      <c r="AM265" s="3" t="str">
        <f t="shared" si="555"/>
        <v>Mortality</v>
      </c>
      <c r="AN265" s="2" t="s">
        <v>118</v>
      </c>
      <c r="AO265" s="2" t="str">
        <f t="shared" si="556"/>
        <v>48 Hour</v>
      </c>
      <c r="AP265" s="2" t="s">
        <v>119</v>
      </c>
      <c r="AQ265" s="2"/>
      <c r="AR265" s="2">
        <f t="shared" si="557"/>
        <v>50</v>
      </c>
      <c r="AS265" s="2"/>
      <c r="AT265" s="2"/>
      <c r="AU265" s="2"/>
      <c r="AV265" s="67" t="s">
        <v>120</v>
      </c>
      <c r="AW265" s="2"/>
      <c r="AX265" s="2"/>
      <c r="AY265" s="2"/>
      <c r="AZ265" s="2"/>
      <c r="BA265" s="68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112"/>
      <c r="BM265" s="116"/>
      <c r="BN265" s="112"/>
      <c r="BO265" s="112"/>
      <c r="BP265" s="112"/>
      <c r="BQ265" s="112"/>
      <c r="BR265" s="112"/>
      <c r="BS265" s="112"/>
      <c r="BT265" s="114"/>
      <c r="BU265" s="114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</row>
    <row r="266" spans="1:85" ht="14.25" customHeight="1" thickTop="1" thickBot="1" x14ac:dyDescent="0.3">
      <c r="A266" s="2" t="s">
        <v>200</v>
      </c>
      <c r="B266" s="2">
        <v>202012</v>
      </c>
      <c r="C266" s="2"/>
      <c r="D266" s="2"/>
      <c r="E266" s="2" t="s">
        <v>121</v>
      </c>
      <c r="F266" s="63" t="s">
        <v>356</v>
      </c>
      <c r="G266" s="2" t="s">
        <v>248</v>
      </c>
      <c r="H266" s="2" t="s">
        <v>249</v>
      </c>
      <c r="I266" s="2" t="s">
        <v>250</v>
      </c>
      <c r="J266" s="2" t="s">
        <v>153</v>
      </c>
      <c r="K266" s="2" t="s">
        <v>112</v>
      </c>
      <c r="L266" s="2"/>
      <c r="M266" s="64" t="s">
        <v>191</v>
      </c>
      <c r="N266" s="64" t="s">
        <v>191</v>
      </c>
      <c r="O266" s="65" t="s">
        <v>191</v>
      </c>
      <c r="P266" s="2" t="s">
        <v>40</v>
      </c>
      <c r="Q266" s="2">
        <v>72</v>
      </c>
      <c r="R266" s="2" t="s">
        <v>116</v>
      </c>
      <c r="S266" s="2" t="s">
        <v>48</v>
      </c>
      <c r="T266" s="2"/>
      <c r="U266" s="2">
        <v>500</v>
      </c>
      <c r="V266" s="2" t="s">
        <v>17</v>
      </c>
      <c r="W266" s="2">
        <f>VLOOKUP(V266,Tables!$M$4:$N$7,2,FALSE)</f>
        <v>1</v>
      </c>
      <c r="X266" s="2">
        <f t="shared" si="546"/>
        <v>500</v>
      </c>
      <c r="Y266" s="2"/>
      <c r="Z266" s="2" t="str">
        <f t="shared" si="547"/>
        <v>LC50</v>
      </c>
      <c r="AA266" s="2">
        <f>VLOOKUP(Z266,Tables!C$5:D$21,2,FALSE)</f>
        <v>5</v>
      </c>
      <c r="AB266" s="2">
        <f t="shared" si="548"/>
        <v>100</v>
      </c>
      <c r="AC266" s="2" t="str">
        <f t="shared" si="549"/>
        <v>Acute</v>
      </c>
      <c r="AD266" s="2">
        <f>VLOOKUP(AC266,Tables!C$24:D$25,2,FALSE)</f>
        <v>2</v>
      </c>
      <c r="AE266" s="2">
        <f t="shared" si="550"/>
        <v>50</v>
      </c>
      <c r="AF266" s="7"/>
      <c r="AG266" s="8" t="str">
        <f t="shared" si="551"/>
        <v>Morone saxatilis</v>
      </c>
      <c r="AH266" s="2" t="str">
        <f t="shared" si="552"/>
        <v>LC50</v>
      </c>
      <c r="AI266" s="2" t="str">
        <f t="shared" si="553"/>
        <v>Acute</v>
      </c>
      <c r="AJ266" s="2"/>
      <c r="AK266" s="2">
        <f>VLOOKUP(SUM(AA266,AD266),Tables!J$5:K$10,2,FALSE)</f>
        <v>4</v>
      </c>
      <c r="AL266" s="66" t="str">
        <f t="shared" si="554"/>
        <v>YES!!!</v>
      </c>
      <c r="AM266" s="3" t="str">
        <f t="shared" si="555"/>
        <v>Mortality</v>
      </c>
      <c r="AN266" s="2" t="s">
        <v>118</v>
      </c>
      <c r="AO266" s="2" t="str">
        <f t="shared" si="556"/>
        <v>72 Hour</v>
      </c>
      <c r="AP266" s="2" t="s">
        <v>319</v>
      </c>
      <c r="AQ266" s="2"/>
      <c r="AR266" s="2">
        <f t="shared" si="557"/>
        <v>50</v>
      </c>
      <c r="AS266" s="70">
        <f>GEOMEAN(AR266:AR267)</f>
        <v>173.20508075688772</v>
      </c>
      <c r="AT266" s="2"/>
      <c r="AU266" s="2"/>
      <c r="AV266" s="67" t="s">
        <v>120</v>
      </c>
      <c r="AW266" s="2"/>
      <c r="AX266" s="2"/>
      <c r="AY266" s="2"/>
      <c r="AZ266" s="2"/>
      <c r="BA266" s="68"/>
      <c r="BB266" s="2"/>
      <c r="BC266" s="2"/>
      <c r="BD266" s="2"/>
      <c r="BE266" s="2"/>
      <c r="BF266" s="2"/>
      <c r="BG266" s="2"/>
      <c r="BH266" s="2"/>
      <c r="BI266" s="76"/>
      <c r="BJ266" s="76"/>
      <c r="BK266" s="2"/>
      <c r="BL266" s="117"/>
      <c r="BM266" s="118"/>
      <c r="BN266" s="117"/>
      <c r="BO266" s="117"/>
      <c r="BP266" s="117"/>
      <c r="BQ266" s="117"/>
      <c r="BR266" s="117"/>
      <c r="BS266" s="117"/>
      <c r="BT266" s="114"/>
      <c r="BU266" s="114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</row>
    <row r="267" spans="1:85" ht="14.25" customHeight="1" thickTop="1" thickBot="1" x14ac:dyDescent="0.3">
      <c r="A267" s="2" t="s">
        <v>200</v>
      </c>
      <c r="B267" s="2">
        <v>202012</v>
      </c>
      <c r="C267" s="2"/>
      <c r="D267" s="2"/>
      <c r="E267" s="2" t="s">
        <v>121</v>
      </c>
      <c r="F267" s="63" t="s">
        <v>356</v>
      </c>
      <c r="G267" s="2" t="s">
        <v>248</v>
      </c>
      <c r="H267" s="2" t="s">
        <v>249</v>
      </c>
      <c r="I267" s="2" t="s">
        <v>250</v>
      </c>
      <c r="J267" s="2" t="s">
        <v>153</v>
      </c>
      <c r="K267" s="2" t="s">
        <v>112</v>
      </c>
      <c r="L267" s="2"/>
      <c r="M267" s="64" t="s">
        <v>191</v>
      </c>
      <c r="N267" s="64" t="s">
        <v>191</v>
      </c>
      <c r="O267" s="65" t="s">
        <v>191</v>
      </c>
      <c r="P267" s="2" t="s">
        <v>40</v>
      </c>
      <c r="Q267" s="2">
        <v>72</v>
      </c>
      <c r="R267" s="2" t="s">
        <v>116</v>
      </c>
      <c r="S267" s="2" t="s">
        <v>48</v>
      </c>
      <c r="T267" s="2"/>
      <c r="U267" s="2">
        <v>6000</v>
      </c>
      <c r="V267" s="2" t="s">
        <v>17</v>
      </c>
      <c r="W267" s="2">
        <f>VLOOKUP(V267,Tables!$M$4:$N$7,2,FALSE)</f>
        <v>1</v>
      </c>
      <c r="X267" s="2">
        <f t="shared" si="546"/>
        <v>6000</v>
      </c>
      <c r="Y267" s="2"/>
      <c r="Z267" s="2" t="str">
        <f t="shared" si="547"/>
        <v>LC50</v>
      </c>
      <c r="AA267" s="2">
        <f>VLOOKUP(Z267,Tables!C$5:D$21,2,FALSE)</f>
        <v>5</v>
      </c>
      <c r="AB267" s="2">
        <f t="shared" si="548"/>
        <v>1200</v>
      </c>
      <c r="AC267" s="2" t="str">
        <f t="shared" si="549"/>
        <v>Acute</v>
      </c>
      <c r="AD267" s="2">
        <f>VLOOKUP(AC267,Tables!C$24:D$25,2,FALSE)</f>
        <v>2</v>
      </c>
      <c r="AE267" s="2">
        <f t="shared" si="550"/>
        <v>600</v>
      </c>
      <c r="AF267" s="7"/>
      <c r="AG267" s="8" t="str">
        <f t="shared" si="551"/>
        <v>Morone saxatilis</v>
      </c>
      <c r="AH267" s="2" t="str">
        <f t="shared" si="552"/>
        <v>LC50</v>
      </c>
      <c r="AI267" s="2" t="str">
        <f t="shared" si="553"/>
        <v>Acute</v>
      </c>
      <c r="AJ267" s="2"/>
      <c r="AK267" s="2">
        <f>VLOOKUP(SUM(AA267,AD267),Tables!J$5:K$10,2,FALSE)</f>
        <v>4</v>
      </c>
      <c r="AL267" s="66" t="str">
        <f t="shared" si="554"/>
        <v>YES!!!</v>
      </c>
      <c r="AM267" s="3" t="str">
        <f t="shared" si="555"/>
        <v>Mortality</v>
      </c>
      <c r="AN267" s="2" t="s">
        <v>118</v>
      </c>
      <c r="AO267" s="2" t="str">
        <f t="shared" si="556"/>
        <v>72 Hour</v>
      </c>
      <c r="AP267" s="2" t="s">
        <v>319</v>
      </c>
      <c r="AQ267" s="2"/>
      <c r="AR267" s="2">
        <f t="shared" si="557"/>
        <v>600</v>
      </c>
      <c r="AS267" s="2"/>
      <c r="AT267" s="2"/>
      <c r="AU267" s="2"/>
      <c r="AV267" s="67" t="s">
        <v>120</v>
      </c>
      <c r="AW267" s="2"/>
      <c r="AX267" s="2"/>
      <c r="AY267" s="2"/>
      <c r="AZ267" s="2"/>
      <c r="BA267" s="68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112"/>
      <c r="BM267" s="116"/>
      <c r="BN267" s="112"/>
      <c r="BO267" s="112"/>
      <c r="BP267" s="112"/>
      <c r="BQ267" s="112"/>
      <c r="BR267" s="112"/>
      <c r="BS267" s="112"/>
      <c r="BT267" s="114"/>
      <c r="BU267" s="114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</row>
    <row r="268" spans="1:85" ht="14.25" customHeight="1" thickTop="1" thickBot="1" x14ac:dyDescent="0.3">
      <c r="A268" s="2" t="s">
        <v>200</v>
      </c>
      <c r="B268" s="2">
        <v>202012</v>
      </c>
      <c r="C268" s="2"/>
      <c r="D268" s="2"/>
      <c r="E268" s="2" t="s">
        <v>121</v>
      </c>
      <c r="F268" s="63" t="s">
        <v>356</v>
      </c>
      <c r="G268" s="2" t="s">
        <v>248</v>
      </c>
      <c r="H268" s="2" t="s">
        <v>249</v>
      </c>
      <c r="I268" s="2" t="s">
        <v>250</v>
      </c>
      <c r="J268" s="2" t="s">
        <v>153</v>
      </c>
      <c r="K268" s="2" t="s">
        <v>112</v>
      </c>
      <c r="L268" s="2"/>
      <c r="M268" s="64" t="s">
        <v>191</v>
      </c>
      <c r="N268" s="64" t="s">
        <v>191</v>
      </c>
      <c r="O268" s="65" t="s">
        <v>191</v>
      </c>
      <c r="P268" s="2" t="s">
        <v>40</v>
      </c>
      <c r="Q268" s="2">
        <v>96</v>
      </c>
      <c r="R268" s="2" t="s">
        <v>116</v>
      </c>
      <c r="S268" s="2" t="s">
        <v>48</v>
      </c>
      <c r="T268" s="2"/>
      <c r="U268" s="2">
        <v>6000</v>
      </c>
      <c r="V268" s="2" t="s">
        <v>17</v>
      </c>
      <c r="W268" s="2">
        <f>VLOOKUP(V268,Tables!$M$4:$N$7,2,FALSE)</f>
        <v>1</v>
      </c>
      <c r="X268" s="2">
        <f t="shared" si="546"/>
        <v>6000</v>
      </c>
      <c r="Y268" s="2"/>
      <c r="Z268" s="2" t="str">
        <f t="shared" si="547"/>
        <v>LC50</v>
      </c>
      <c r="AA268" s="2">
        <f>VLOOKUP(Z268,Tables!C$5:D$21,2,FALSE)</f>
        <v>5</v>
      </c>
      <c r="AB268" s="2">
        <f t="shared" si="548"/>
        <v>1200</v>
      </c>
      <c r="AC268" s="2" t="str">
        <f t="shared" si="549"/>
        <v>Acute</v>
      </c>
      <c r="AD268" s="2">
        <f>VLOOKUP(AC268,Tables!C$24:D$25,2,FALSE)</f>
        <v>2</v>
      </c>
      <c r="AE268" s="2">
        <f t="shared" si="550"/>
        <v>600</v>
      </c>
      <c r="AF268" s="7"/>
      <c r="AG268" s="8" t="str">
        <f t="shared" si="551"/>
        <v>Morone saxatilis</v>
      </c>
      <c r="AH268" s="2" t="str">
        <f t="shared" si="552"/>
        <v>LC50</v>
      </c>
      <c r="AI268" s="2" t="str">
        <f t="shared" si="553"/>
        <v>Acute</v>
      </c>
      <c r="AJ268" s="2"/>
      <c r="AK268" s="2">
        <f>VLOOKUP(SUM(AA268,AD268),Tables!J$5:K$10,2,FALSE)</f>
        <v>4</v>
      </c>
      <c r="AL268" s="66" t="str">
        <f t="shared" si="554"/>
        <v>YES!!!</v>
      </c>
      <c r="AM268" s="3" t="str">
        <f t="shared" si="555"/>
        <v>Mortality</v>
      </c>
      <c r="AN268" s="2" t="s">
        <v>118</v>
      </c>
      <c r="AO268" s="2" t="str">
        <f t="shared" si="556"/>
        <v>96 Hour</v>
      </c>
      <c r="AP268" s="2" t="s">
        <v>349</v>
      </c>
      <c r="AQ268" s="2"/>
      <c r="AR268" s="2">
        <f t="shared" si="557"/>
        <v>600</v>
      </c>
      <c r="AS268" s="70">
        <f>GEOMEAN(AR268:AR270)</f>
        <v>210.29437174614205</v>
      </c>
      <c r="AT268" s="2"/>
      <c r="AU268" s="2"/>
      <c r="AV268" s="67" t="s">
        <v>120</v>
      </c>
      <c r="AW268" s="2"/>
      <c r="AX268" s="2"/>
      <c r="AY268" s="2"/>
      <c r="AZ268" s="2"/>
      <c r="BA268" s="68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112"/>
      <c r="BM268" s="116"/>
      <c r="BN268" s="112"/>
      <c r="BO268" s="112"/>
      <c r="BP268" s="112"/>
      <c r="BQ268" s="112"/>
      <c r="BR268" s="112"/>
      <c r="BS268" s="112"/>
      <c r="BT268" s="114"/>
      <c r="BU268" s="114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</row>
    <row r="269" spans="1:85" ht="14.25" customHeight="1" thickTop="1" thickBot="1" x14ac:dyDescent="0.3">
      <c r="A269" s="2" t="s">
        <v>200</v>
      </c>
      <c r="B269" s="2">
        <v>200909</v>
      </c>
      <c r="C269" s="2"/>
      <c r="D269" s="2"/>
      <c r="E269" s="2" t="s">
        <v>121</v>
      </c>
      <c r="F269" s="63" t="s">
        <v>356</v>
      </c>
      <c r="G269" s="2" t="s">
        <v>248</v>
      </c>
      <c r="H269" s="2" t="s">
        <v>249</v>
      </c>
      <c r="I269" s="2" t="s">
        <v>250</v>
      </c>
      <c r="J269" s="2" t="s">
        <v>153</v>
      </c>
      <c r="K269" s="2" t="s">
        <v>112</v>
      </c>
      <c r="L269" s="2"/>
      <c r="M269" s="64" t="s">
        <v>191</v>
      </c>
      <c r="N269" s="64" t="s">
        <v>191</v>
      </c>
      <c r="O269" s="65" t="s">
        <v>191</v>
      </c>
      <c r="P269" s="2" t="s">
        <v>40</v>
      </c>
      <c r="Q269" s="2">
        <v>96</v>
      </c>
      <c r="R269" s="2" t="s">
        <v>116</v>
      </c>
      <c r="S269" s="2" t="s">
        <v>48</v>
      </c>
      <c r="T269" s="2"/>
      <c r="U269" s="2">
        <v>3100</v>
      </c>
      <c r="V269" s="2" t="s">
        <v>17</v>
      </c>
      <c r="W269" s="2">
        <f>VLOOKUP(V269,Tables!$M$4:$N$7,2,FALSE)</f>
        <v>1</v>
      </c>
      <c r="X269" s="2">
        <f t="shared" si="546"/>
        <v>3100</v>
      </c>
      <c r="Y269" s="2"/>
      <c r="Z269" s="2" t="str">
        <f t="shared" si="547"/>
        <v>LC50</v>
      </c>
      <c r="AA269" s="2">
        <f>VLOOKUP(Z269,Tables!C$5:D$21,2,FALSE)</f>
        <v>5</v>
      </c>
      <c r="AB269" s="2">
        <f t="shared" si="548"/>
        <v>620</v>
      </c>
      <c r="AC269" s="2" t="str">
        <f t="shared" si="549"/>
        <v>Acute</v>
      </c>
      <c r="AD269" s="2">
        <f>VLOOKUP(AC269,Tables!C$24:D$25,2,FALSE)</f>
        <v>2</v>
      </c>
      <c r="AE269" s="2">
        <f t="shared" si="550"/>
        <v>310</v>
      </c>
      <c r="AF269" s="7"/>
      <c r="AG269" s="8" t="str">
        <f t="shared" si="551"/>
        <v>Morone saxatilis</v>
      </c>
      <c r="AH269" s="2" t="str">
        <f t="shared" si="552"/>
        <v>LC50</v>
      </c>
      <c r="AI269" s="2" t="str">
        <f t="shared" si="553"/>
        <v>Acute</v>
      </c>
      <c r="AJ269" s="2"/>
      <c r="AK269" s="2">
        <f>VLOOKUP(SUM(AA269,AD269),Tables!J$5:K$10,2,FALSE)</f>
        <v>4</v>
      </c>
      <c r="AL269" s="66" t="str">
        <f t="shared" si="554"/>
        <v>YES!!!</v>
      </c>
      <c r="AM269" s="3" t="str">
        <f t="shared" si="555"/>
        <v>Mortality</v>
      </c>
      <c r="AN269" s="2" t="s">
        <v>118</v>
      </c>
      <c r="AO269" s="2" t="str">
        <f t="shared" si="556"/>
        <v>96 Hour</v>
      </c>
      <c r="AP269" s="2" t="s">
        <v>349</v>
      </c>
      <c r="AQ269" s="2"/>
      <c r="AR269" s="2">
        <f t="shared" si="557"/>
        <v>310</v>
      </c>
      <c r="AS269" s="2"/>
      <c r="AT269" s="2"/>
      <c r="AU269" s="2"/>
      <c r="AV269" s="67" t="s">
        <v>120</v>
      </c>
      <c r="AW269" s="2"/>
      <c r="AX269" s="2"/>
      <c r="AY269" s="2"/>
      <c r="AZ269" s="2"/>
      <c r="BA269" s="68"/>
      <c r="BB269" s="2"/>
      <c r="BC269" s="2"/>
      <c r="BD269" s="2"/>
      <c r="BE269" s="2"/>
      <c r="BF269" s="2"/>
      <c r="BG269" s="2"/>
      <c r="BH269" s="2"/>
      <c r="BI269" s="76"/>
      <c r="BJ269" s="76"/>
      <c r="BK269" s="2"/>
      <c r="BL269" s="117"/>
      <c r="BM269" s="118"/>
      <c r="BN269" s="117"/>
      <c r="BO269" s="117"/>
      <c r="BP269" s="117"/>
      <c r="BQ269" s="117"/>
      <c r="BR269" s="117"/>
      <c r="BS269" s="117"/>
      <c r="BT269" s="114"/>
      <c r="BU269" s="114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</row>
    <row r="270" spans="1:85" ht="14.25" customHeight="1" thickTop="1" thickBot="1" x14ac:dyDescent="0.3">
      <c r="A270" s="2" t="s">
        <v>200</v>
      </c>
      <c r="B270" s="2">
        <v>202012</v>
      </c>
      <c r="C270" s="2"/>
      <c r="D270" s="3"/>
      <c r="E270" s="2" t="s">
        <v>121</v>
      </c>
      <c r="F270" s="63" t="s">
        <v>356</v>
      </c>
      <c r="G270" s="2" t="s">
        <v>248</v>
      </c>
      <c r="H270" s="2" t="s">
        <v>249</v>
      </c>
      <c r="I270" s="2" t="s">
        <v>250</v>
      </c>
      <c r="J270" s="2" t="s">
        <v>153</v>
      </c>
      <c r="K270" s="2" t="s">
        <v>112</v>
      </c>
      <c r="L270" s="2"/>
      <c r="M270" s="64" t="s">
        <v>191</v>
      </c>
      <c r="N270" s="64" t="s">
        <v>191</v>
      </c>
      <c r="O270" s="65" t="s">
        <v>191</v>
      </c>
      <c r="P270" s="2" t="s">
        <v>40</v>
      </c>
      <c r="Q270" s="2">
        <v>96</v>
      </c>
      <c r="R270" s="2" t="s">
        <v>116</v>
      </c>
      <c r="S270" s="2" t="s">
        <v>48</v>
      </c>
      <c r="T270" s="2"/>
      <c r="U270" s="2">
        <v>500</v>
      </c>
      <c r="V270" s="2" t="s">
        <v>17</v>
      </c>
      <c r="W270" s="2">
        <f>VLOOKUP(V270,Tables!$M$4:$N$7,2,FALSE)</f>
        <v>1</v>
      </c>
      <c r="X270" s="2">
        <f t="shared" si="546"/>
        <v>500</v>
      </c>
      <c r="Y270" s="2"/>
      <c r="Z270" s="2" t="str">
        <f t="shared" si="547"/>
        <v>LC50</v>
      </c>
      <c r="AA270" s="2">
        <f>VLOOKUP(Z270,Tables!C$5:D$21,2,FALSE)</f>
        <v>5</v>
      </c>
      <c r="AB270" s="2">
        <f t="shared" si="548"/>
        <v>100</v>
      </c>
      <c r="AC270" s="2" t="str">
        <f t="shared" si="549"/>
        <v>Acute</v>
      </c>
      <c r="AD270" s="2">
        <f>VLOOKUP(AC270,Tables!C$24:D$25,2,FALSE)</f>
        <v>2</v>
      </c>
      <c r="AE270" s="2">
        <f t="shared" si="550"/>
        <v>50</v>
      </c>
      <c r="AF270" s="7"/>
      <c r="AG270" s="8" t="str">
        <f t="shared" si="551"/>
        <v>Morone saxatilis</v>
      </c>
      <c r="AH270" s="2" t="str">
        <f t="shared" si="552"/>
        <v>LC50</v>
      </c>
      <c r="AI270" s="2" t="str">
        <f t="shared" si="553"/>
        <v>Acute</v>
      </c>
      <c r="AJ270" s="2"/>
      <c r="AK270" s="2">
        <f>VLOOKUP(SUM(AA270,AD270),Tables!J$5:K$10,2,FALSE)</f>
        <v>4</v>
      </c>
      <c r="AL270" s="66" t="str">
        <f t="shared" si="554"/>
        <v>YES!!!</v>
      </c>
      <c r="AM270" s="3" t="str">
        <f t="shared" si="555"/>
        <v>Mortality</v>
      </c>
      <c r="AN270" s="2" t="s">
        <v>118</v>
      </c>
      <c r="AO270" s="2" t="str">
        <f t="shared" si="556"/>
        <v>96 Hour</v>
      </c>
      <c r="AP270" s="2" t="s">
        <v>349</v>
      </c>
      <c r="AQ270" s="2"/>
      <c r="AR270" s="2">
        <f t="shared" si="557"/>
        <v>50</v>
      </c>
      <c r="AS270" s="2"/>
      <c r="AT270" s="2"/>
      <c r="AU270" s="2"/>
      <c r="AV270" s="67" t="s">
        <v>120</v>
      </c>
      <c r="AW270" s="3"/>
      <c r="AX270" s="3"/>
      <c r="AY270" s="3"/>
      <c r="AZ270" s="3"/>
      <c r="BA270" s="8"/>
      <c r="BB270" s="3"/>
      <c r="BC270" s="3"/>
      <c r="BD270" s="3"/>
      <c r="BE270" s="3"/>
      <c r="BF270" s="3"/>
      <c r="BG270" s="3"/>
      <c r="BH270" s="3"/>
      <c r="BI270" s="2"/>
      <c r="BJ270" s="2"/>
      <c r="BK270" s="2"/>
      <c r="BL270" s="112"/>
      <c r="BM270" s="116"/>
      <c r="BN270" s="112"/>
      <c r="BO270" s="112"/>
      <c r="BP270" s="112"/>
      <c r="BQ270" s="112"/>
      <c r="BR270" s="112"/>
      <c r="BS270" s="112"/>
      <c r="BT270" s="114"/>
      <c r="BU270" s="114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</row>
    <row r="271" spans="1:85" ht="14.25" customHeight="1" thickTop="1" thickBot="1" x14ac:dyDescent="0.3">
      <c r="A271" s="7"/>
      <c r="B271" s="7"/>
      <c r="C271" s="7"/>
      <c r="D271" s="71"/>
      <c r="E271" s="7"/>
      <c r="F271" s="72"/>
      <c r="G271" s="7"/>
      <c r="H271" s="7"/>
      <c r="I271" s="7"/>
      <c r="J271" s="7"/>
      <c r="K271" s="7"/>
      <c r="L271" s="7"/>
      <c r="M271" s="73"/>
      <c r="N271" s="73"/>
      <c r="O271" s="7"/>
      <c r="P271" s="7"/>
      <c r="Q271" s="7"/>
      <c r="R271" s="7"/>
      <c r="S271" s="7"/>
      <c r="T271" s="74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5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3"/>
      <c r="AW271" s="76"/>
      <c r="AX271" s="76"/>
      <c r="AY271" s="76"/>
      <c r="AZ271" s="77"/>
      <c r="BA271" s="78"/>
      <c r="BB271" s="7"/>
      <c r="BC271" s="7"/>
      <c r="BD271" s="7"/>
      <c r="BE271" s="7"/>
      <c r="BF271" s="7"/>
      <c r="BG271" s="7"/>
      <c r="BH271" s="7"/>
      <c r="BI271" s="76"/>
      <c r="BJ271" s="76"/>
      <c r="BK271" s="2"/>
      <c r="BL271" s="117"/>
      <c r="BM271" s="118"/>
      <c r="BN271" s="117"/>
      <c r="BO271" s="117"/>
      <c r="BP271" s="117"/>
      <c r="BQ271" s="117"/>
      <c r="BR271" s="117"/>
      <c r="BS271" s="117"/>
      <c r="BT271" s="114"/>
      <c r="BU271" s="114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</row>
    <row r="272" spans="1:85" ht="14.25" customHeight="1" thickTop="1" thickBot="1" x14ac:dyDescent="0.3">
      <c r="A272" s="2">
        <v>10475</v>
      </c>
      <c r="B272" s="2" t="s">
        <v>105</v>
      </c>
      <c r="C272" s="2"/>
      <c r="D272" s="2"/>
      <c r="E272" s="2" t="s">
        <v>106</v>
      </c>
      <c r="F272" s="63" t="s">
        <v>358</v>
      </c>
      <c r="G272" s="2" t="s">
        <v>248</v>
      </c>
      <c r="H272" s="2" t="s">
        <v>249</v>
      </c>
      <c r="I272" s="2" t="s">
        <v>250</v>
      </c>
      <c r="J272" s="2" t="s">
        <v>153</v>
      </c>
      <c r="K272" s="2" t="s">
        <v>437</v>
      </c>
      <c r="L272" s="2"/>
      <c r="M272" s="64" t="s">
        <v>191</v>
      </c>
      <c r="N272" s="64" t="s">
        <v>191</v>
      </c>
      <c r="O272" s="65" t="s">
        <v>191</v>
      </c>
      <c r="P272" s="2" t="s">
        <v>40</v>
      </c>
      <c r="Q272" s="2">
        <v>48</v>
      </c>
      <c r="R272" s="2" t="s">
        <v>116</v>
      </c>
      <c r="S272" s="2" t="s">
        <v>48</v>
      </c>
      <c r="T272" s="2"/>
      <c r="U272" s="2" t="s">
        <v>512</v>
      </c>
      <c r="V272" s="2" t="s">
        <v>26</v>
      </c>
      <c r="W272" s="2">
        <f>VLOOKUP(V272,Tables!$M$5:$N$8,2,FALSE)</f>
        <v>1000</v>
      </c>
      <c r="X272" s="2">
        <f>U272*W272</f>
        <v>6300</v>
      </c>
      <c r="Y272" s="2"/>
      <c r="Z272" s="2" t="str">
        <f>P272</f>
        <v>LC50</v>
      </c>
      <c r="AA272" s="2">
        <f>VLOOKUP(Z272,Tables!C$5:D$21,2,FALSE)</f>
        <v>5</v>
      </c>
      <c r="AB272" s="2">
        <f>X272/AA272</f>
        <v>1260</v>
      </c>
      <c r="AC272" s="2" t="str">
        <f>S272</f>
        <v>Acute</v>
      </c>
      <c r="AD272" s="2">
        <f>VLOOKUP(AC272,Tables!C$24:D$25,2,FALSE)</f>
        <v>2</v>
      </c>
      <c r="AE272" s="2">
        <f>AB272/AD272</f>
        <v>630</v>
      </c>
      <c r="AF272" s="7"/>
      <c r="AG272" s="8" t="str">
        <f>F272</f>
        <v>Mugil cephalus</v>
      </c>
      <c r="AH272" s="2" t="str">
        <f>P272</f>
        <v>LC50</v>
      </c>
      <c r="AI272" s="2" t="str">
        <f>S272</f>
        <v>Acute</v>
      </c>
      <c r="AJ272" s="2"/>
      <c r="AK272" s="2">
        <f>VLOOKUP(SUM(AA272,AD272),Tables!J$5:K$10,2,FALSE)</f>
        <v>4</v>
      </c>
      <c r="AL272" s="66" t="str">
        <f>IF(AK272=MIN($AK$272),"YES!!!","Reject")</f>
        <v>YES!!!</v>
      </c>
      <c r="AM272" s="3" t="str">
        <f>O272</f>
        <v>Mortality</v>
      </c>
      <c r="AN272" s="2" t="s">
        <v>118</v>
      </c>
      <c r="AO272" s="2" t="str">
        <f>CONCATENATE(Q272," ",R272)</f>
        <v>48 Hour</v>
      </c>
      <c r="AP272" s="2" t="s">
        <v>119</v>
      </c>
      <c r="AQ272" s="2"/>
      <c r="AR272" s="2">
        <f>AE272</f>
        <v>630</v>
      </c>
      <c r="AS272" s="2">
        <f>GEOMEAN(AR272)</f>
        <v>630</v>
      </c>
      <c r="AT272" s="3">
        <f t="shared" ref="AT272:AU272" si="559">MIN(AS272)</f>
        <v>630</v>
      </c>
      <c r="AU272" s="3">
        <f t="shared" si="559"/>
        <v>630</v>
      </c>
      <c r="AV272" s="67" t="s">
        <v>120</v>
      </c>
      <c r="AW272" s="2"/>
      <c r="AX272" s="2"/>
      <c r="AY272" s="2"/>
      <c r="AZ272" s="2" t="str">
        <f>I272</f>
        <v>Fish</v>
      </c>
      <c r="BA272" s="68" t="str">
        <f t="shared" ref="BA272:BC272" si="560">F272</f>
        <v>Mugil cephalus</v>
      </c>
      <c r="BB272" s="2" t="str">
        <f t="shared" si="560"/>
        <v>Chordata</v>
      </c>
      <c r="BC272" s="2" t="str">
        <f t="shared" si="560"/>
        <v>Actinopterygii</v>
      </c>
      <c r="BD272" s="2" t="str">
        <f>J272</f>
        <v>Heterotroph</v>
      </c>
      <c r="BE272" s="2">
        <f>AK272</f>
        <v>4</v>
      </c>
      <c r="BF272" s="2">
        <f>AU272</f>
        <v>630</v>
      </c>
      <c r="BG272" s="67" t="s">
        <v>120</v>
      </c>
      <c r="BH272" s="67" t="s">
        <v>120</v>
      </c>
      <c r="BI272" s="89"/>
      <c r="BJ272" s="89"/>
      <c r="BK272" s="2"/>
      <c r="BL272" s="112"/>
      <c r="BM272" s="116"/>
      <c r="BN272" s="112"/>
      <c r="BO272" s="112"/>
      <c r="BP272" s="112"/>
      <c r="BQ272" s="112"/>
      <c r="BR272" s="112"/>
      <c r="BS272" s="112"/>
      <c r="BT272" s="114"/>
      <c r="BU272" s="114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</row>
    <row r="273" spans="1:85" ht="14.25" customHeight="1" thickTop="1" thickBot="1" x14ac:dyDescent="0.3">
      <c r="A273" s="7"/>
      <c r="B273" s="7"/>
      <c r="C273" s="7"/>
      <c r="D273" s="71"/>
      <c r="E273" s="7"/>
      <c r="F273" s="72"/>
      <c r="G273" s="7"/>
      <c r="H273" s="7"/>
      <c r="I273" s="7"/>
      <c r="J273" s="7"/>
      <c r="K273" s="7"/>
      <c r="L273" s="7"/>
      <c r="M273" s="73"/>
      <c r="N273" s="73"/>
      <c r="O273" s="7"/>
      <c r="P273" s="7"/>
      <c r="Q273" s="7"/>
      <c r="R273" s="7"/>
      <c r="S273" s="7"/>
      <c r="T273" s="74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5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3"/>
      <c r="AW273" s="76"/>
      <c r="AX273" s="76"/>
      <c r="AY273" s="76"/>
      <c r="AZ273" s="77"/>
      <c r="BA273" s="78"/>
      <c r="BB273" s="7"/>
      <c r="BC273" s="7"/>
      <c r="BD273" s="7"/>
      <c r="BE273" s="7"/>
      <c r="BF273" s="7"/>
      <c r="BG273" s="7"/>
      <c r="BH273" s="7"/>
      <c r="BI273" s="89"/>
      <c r="BJ273" s="89"/>
      <c r="BK273" s="2"/>
      <c r="BL273" s="112"/>
      <c r="BM273" s="116"/>
      <c r="BN273" s="112"/>
      <c r="BO273" s="112"/>
      <c r="BP273" s="112"/>
      <c r="BQ273" s="112"/>
      <c r="BR273" s="112"/>
      <c r="BS273" s="112"/>
      <c r="BT273" s="114"/>
      <c r="BU273" s="114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</row>
    <row r="274" spans="1:85" ht="14.25" customHeight="1" thickTop="1" thickBot="1" x14ac:dyDescent="0.3">
      <c r="A274" s="2" t="s">
        <v>200</v>
      </c>
      <c r="B274" s="2">
        <v>202188</v>
      </c>
      <c r="C274" s="2"/>
      <c r="D274" s="2"/>
      <c r="E274" s="2" t="s">
        <v>106</v>
      </c>
      <c r="F274" s="63" t="s">
        <v>360</v>
      </c>
      <c r="G274" s="2" t="s">
        <v>248</v>
      </c>
      <c r="H274" s="2" t="s">
        <v>249</v>
      </c>
      <c r="I274" s="2" t="s">
        <v>250</v>
      </c>
      <c r="J274" s="2" t="s">
        <v>153</v>
      </c>
      <c r="K274" s="2" t="s">
        <v>112</v>
      </c>
      <c r="L274" s="2"/>
      <c r="M274" s="64" t="s">
        <v>191</v>
      </c>
      <c r="N274" s="64" t="s">
        <v>191</v>
      </c>
      <c r="O274" s="65" t="s">
        <v>191</v>
      </c>
      <c r="P274" s="2" t="s">
        <v>40</v>
      </c>
      <c r="Q274" s="2">
        <v>48</v>
      </c>
      <c r="R274" s="2" t="s">
        <v>116</v>
      </c>
      <c r="S274" s="2" t="s">
        <v>48</v>
      </c>
      <c r="T274" s="2"/>
      <c r="U274" s="2">
        <v>6300</v>
      </c>
      <c r="V274" s="2" t="s">
        <v>17</v>
      </c>
      <c r="W274" s="2">
        <f>VLOOKUP(V274,Tables!$M$4:$N$7,2,FALSE)</f>
        <v>1</v>
      </c>
      <c r="X274" s="2">
        <f t="shared" ref="X274:X275" si="561">U274*W274</f>
        <v>6300</v>
      </c>
      <c r="Y274" s="2"/>
      <c r="Z274" s="2" t="str">
        <f t="shared" ref="Z274:Z275" si="562">P274</f>
        <v>LC50</v>
      </c>
      <c r="AA274" s="2">
        <f>VLOOKUP(Z274,Tables!C$5:D$21,2,FALSE)</f>
        <v>5</v>
      </c>
      <c r="AB274" s="2">
        <f t="shared" ref="AB274:AB275" si="563">X274/AA274</f>
        <v>1260</v>
      </c>
      <c r="AC274" s="2" t="str">
        <f t="shared" ref="AC274:AC275" si="564">S274</f>
        <v>Acute</v>
      </c>
      <c r="AD274" s="2">
        <f>VLOOKUP(AC274,Tables!C$24:D$25,2,FALSE)</f>
        <v>2</v>
      </c>
      <c r="AE274" s="2">
        <f t="shared" ref="AE274:AE275" si="565">AB274/AD274</f>
        <v>630</v>
      </c>
      <c r="AF274" s="7"/>
      <c r="AG274" s="8" t="str">
        <f t="shared" ref="AG274:AG275" si="566">F274</f>
        <v>Mugil curema</v>
      </c>
      <c r="AH274" s="2" t="str">
        <f t="shared" ref="AH274:AH275" si="567">P274</f>
        <v>LC50</v>
      </c>
      <c r="AI274" s="2" t="str">
        <f t="shared" ref="AI274:AI275" si="568">S274</f>
        <v>Acute</v>
      </c>
      <c r="AJ274" s="2"/>
      <c r="AK274" s="2">
        <f>VLOOKUP(SUM(AA274,AD274),Tables!J$5:K$10,2,FALSE)</f>
        <v>4</v>
      </c>
      <c r="AL274" s="66" t="str">
        <f t="shared" ref="AL274:AL275" si="569">IF(AK274=MIN($AK$274:$AK$275),"YES!!!","Reject")</f>
        <v>YES!!!</v>
      </c>
      <c r="AM274" s="3" t="str">
        <f t="shared" ref="AM274:AM275" si="570">O274</f>
        <v>Mortality</v>
      </c>
      <c r="AN274" s="2" t="s">
        <v>118</v>
      </c>
      <c r="AO274" s="2" t="str">
        <f t="shared" ref="AO274:AO275" si="571">CONCATENATE(Q274," ",R274)</f>
        <v>48 Hour</v>
      </c>
      <c r="AP274" s="2" t="s">
        <v>119</v>
      </c>
      <c r="AQ274" s="2"/>
      <c r="AR274" s="2">
        <f t="shared" ref="AR274:AR275" si="572">AE274</f>
        <v>630</v>
      </c>
      <c r="AS274" s="2">
        <f>GEOMEAN(AR274:AR275)</f>
        <v>630</v>
      </c>
      <c r="AT274" s="3">
        <f t="shared" ref="AT274:AU274" si="573">MIN(AS274)</f>
        <v>630</v>
      </c>
      <c r="AU274" s="3">
        <f t="shared" si="573"/>
        <v>630</v>
      </c>
      <c r="AV274" s="67" t="s">
        <v>120</v>
      </c>
      <c r="AW274" s="2"/>
      <c r="AX274" s="2"/>
      <c r="AY274" s="2"/>
      <c r="AZ274" s="2" t="str">
        <f>I274</f>
        <v>Fish</v>
      </c>
      <c r="BA274" s="68" t="str">
        <f t="shared" ref="BA274:BC274" si="574">F274</f>
        <v>Mugil curema</v>
      </c>
      <c r="BB274" s="2" t="str">
        <f t="shared" si="574"/>
        <v>Chordata</v>
      </c>
      <c r="BC274" s="2" t="str">
        <f t="shared" si="574"/>
        <v>Actinopterygii</v>
      </c>
      <c r="BD274" s="2" t="str">
        <f>J274</f>
        <v>Heterotroph</v>
      </c>
      <c r="BE274" s="2">
        <f>AK274</f>
        <v>4</v>
      </c>
      <c r="BF274" s="2">
        <f>AU274</f>
        <v>630</v>
      </c>
      <c r="BG274" s="67" t="s">
        <v>120</v>
      </c>
      <c r="BH274" s="67" t="s">
        <v>120</v>
      </c>
      <c r="BI274" s="76"/>
      <c r="BJ274" s="76"/>
      <c r="BK274" s="2"/>
      <c r="BL274" s="117"/>
      <c r="BM274" s="118"/>
      <c r="BN274" s="117"/>
      <c r="BO274" s="117"/>
      <c r="BP274" s="117"/>
      <c r="BQ274" s="117"/>
      <c r="BR274" s="117"/>
      <c r="BS274" s="117"/>
      <c r="BT274" s="114"/>
      <c r="BU274" s="114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</row>
    <row r="275" spans="1:85" ht="14.25" customHeight="1" thickTop="1" thickBot="1" x14ac:dyDescent="0.3">
      <c r="A275" s="2" t="s">
        <v>200</v>
      </c>
      <c r="B275" s="2">
        <v>202188</v>
      </c>
      <c r="C275" s="2"/>
      <c r="D275" s="2"/>
      <c r="E275" s="2" t="s">
        <v>106</v>
      </c>
      <c r="F275" s="63" t="s">
        <v>360</v>
      </c>
      <c r="G275" s="2" t="s">
        <v>248</v>
      </c>
      <c r="H275" s="2" t="s">
        <v>249</v>
      </c>
      <c r="I275" s="2" t="s">
        <v>250</v>
      </c>
      <c r="J275" s="2" t="s">
        <v>153</v>
      </c>
      <c r="K275" s="2" t="s">
        <v>112</v>
      </c>
      <c r="L275" s="2"/>
      <c r="M275" s="64" t="s">
        <v>191</v>
      </c>
      <c r="N275" s="64" t="s">
        <v>191</v>
      </c>
      <c r="O275" s="65" t="s">
        <v>191</v>
      </c>
      <c r="P275" s="2" t="s">
        <v>40</v>
      </c>
      <c r="Q275" s="2">
        <v>48</v>
      </c>
      <c r="R275" s="2" t="s">
        <v>116</v>
      </c>
      <c r="S275" s="2" t="s">
        <v>48</v>
      </c>
      <c r="T275" s="2"/>
      <c r="U275" s="2">
        <v>6300</v>
      </c>
      <c r="V275" s="2" t="s">
        <v>17</v>
      </c>
      <c r="W275" s="2">
        <f>VLOOKUP(V275,Tables!$M$4:$N$7,2,FALSE)</f>
        <v>1</v>
      </c>
      <c r="X275" s="2">
        <f t="shared" si="561"/>
        <v>6300</v>
      </c>
      <c r="Y275" s="2"/>
      <c r="Z275" s="2" t="str">
        <f t="shared" si="562"/>
        <v>LC50</v>
      </c>
      <c r="AA275" s="2">
        <f>VLOOKUP(Z275,Tables!C$5:D$21,2,FALSE)</f>
        <v>5</v>
      </c>
      <c r="AB275" s="2">
        <f t="shared" si="563"/>
        <v>1260</v>
      </c>
      <c r="AC275" s="2" t="str">
        <f t="shared" si="564"/>
        <v>Acute</v>
      </c>
      <c r="AD275" s="2">
        <f>VLOOKUP(AC275,Tables!C$24:D$25,2,FALSE)</f>
        <v>2</v>
      </c>
      <c r="AE275" s="2">
        <f t="shared" si="565"/>
        <v>630</v>
      </c>
      <c r="AF275" s="7"/>
      <c r="AG275" s="8" t="str">
        <f t="shared" si="566"/>
        <v>Mugil curema</v>
      </c>
      <c r="AH275" s="2" t="str">
        <f t="shared" si="567"/>
        <v>LC50</v>
      </c>
      <c r="AI275" s="2" t="str">
        <f t="shared" si="568"/>
        <v>Acute</v>
      </c>
      <c r="AJ275" s="2"/>
      <c r="AK275" s="2">
        <f>VLOOKUP(SUM(AA275,AD275),Tables!J$5:K$10,2,FALSE)</f>
        <v>4</v>
      </c>
      <c r="AL275" s="66" t="str">
        <f t="shared" si="569"/>
        <v>YES!!!</v>
      </c>
      <c r="AM275" s="3" t="str">
        <f t="shared" si="570"/>
        <v>Mortality</v>
      </c>
      <c r="AN275" s="2" t="s">
        <v>118</v>
      </c>
      <c r="AO275" s="2" t="str">
        <f t="shared" si="571"/>
        <v>48 Hour</v>
      </c>
      <c r="AP275" s="2" t="s">
        <v>119</v>
      </c>
      <c r="AQ275" s="2"/>
      <c r="AR275" s="2">
        <f t="shared" si="572"/>
        <v>630</v>
      </c>
      <c r="AS275" s="2"/>
      <c r="AT275" s="2"/>
      <c r="AU275" s="2"/>
      <c r="AV275" s="67" t="s">
        <v>120</v>
      </c>
      <c r="AW275" s="2"/>
      <c r="AX275" s="2"/>
      <c r="AY275" s="2"/>
      <c r="AZ275" s="2"/>
      <c r="BA275" s="68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112"/>
      <c r="BM275" s="116"/>
      <c r="BN275" s="112"/>
      <c r="BO275" s="112"/>
      <c r="BP275" s="112"/>
      <c r="BQ275" s="112"/>
      <c r="BR275" s="112"/>
      <c r="BS275" s="112"/>
      <c r="BT275" s="114"/>
      <c r="BU275" s="114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</row>
    <row r="276" spans="1:85" ht="14.25" customHeight="1" thickTop="1" thickBot="1" x14ac:dyDescent="0.3">
      <c r="A276" s="7"/>
      <c r="B276" s="7"/>
      <c r="C276" s="7"/>
      <c r="D276" s="71"/>
      <c r="E276" s="7"/>
      <c r="F276" s="72"/>
      <c r="G276" s="7"/>
      <c r="H276" s="7"/>
      <c r="I276" s="7"/>
      <c r="J276" s="7"/>
      <c r="K276" s="7"/>
      <c r="L276" s="7"/>
      <c r="M276" s="73"/>
      <c r="N276" s="73"/>
      <c r="O276" s="7"/>
      <c r="P276" s="7"/>
      <c r="Q276" s="7"/>
      <c r="R276" s="7"/>
      <c r="S276" s="7"/>
      <c r="T276" s="74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5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3"/>
      <c r="AW276" s="76"/>
      <c r="AX276" s="76"/>
      <c r="AY276" s="76"/>
      <c r="AZ276" s="77"/>
      <c r="BA276" s="78"/>
      <c r="BB276" s="7"/>
      <c r="BC276" s="7"/>
      <c r="BD276" s="7"/>
      <c r="BE276" s="7"/>
      <c r="BF276" s="7"/>
      <c r="BG276" s="7"/>
      <c r="BH276" s="7"/>
      <c r="BI276" s="2"/>
      <c r="BJ276" s="2"/>
      <c r="BK276" s="2"/>
      <c r="BL276" s="112"/>
      <c r="BM276" s="116"/>
      <c r="BN276" s="112"/>
      <c r="BO276" s="112"/>
      <c r="BP276" s="112"/>
      <c r="BQ276" s="112"/>
      <c r="BR276" s="112"/>
      <c r="BS276" s="112"/>
      <c r="BT276" s="114"/>
      <c r="BU276" s="114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</row>
    <row r="277" spans="1:85" ht="14.25" customHeight="1" thickTop="1" thickBot="1" x14ac:dyDescent="0.3">
      <c r="A277" s="2">
        <v>1871</v>
      </c>
      <c r="B277" s="2" t="s">
        <v>105</v>
      </c>
      <c r="C277" s="2"/>
      <c r="D277" s="2"/>
      <c r="E277" s="2" t="s">
        <v>106</v>
      </c>
      <c r="F277" s="63" t="s">
        <v>244</v>
      </c>
      <c r="G277" s="2" t="s">
        <v>108</v>
      </c>
      <c r="H277" s="2" t="s">
        <v>109</v>
      </c>
      <c r="I277" s="2" t="s">
        <v>110</v>
      </c>
      <c r="J277" s="2" t="s">
        <v>111</v>
      </c>
      <c r="K277" s="2" t="s">
        <v>112</v>
      </c>
      <c r="L277" s="2"/>
      <c r="M277" s="64" t="s">
        <v>113</v>
      </c>
      <c r="N277" s="64" t="s">
        <v>114</v>
      </c>
      <c r="O277" s="65" t="s">
        <v>115</v>
      </c>
      <c r="P277" s="2" t="s">
        <v>38</v>
      </c>
      <c r="Q277" s="2">
        <v>72</v>
      </c>
      <c r="R277" s="2" t="s">
        <v>116</v>
      </c>
      <c r="S277" s="2" t="s">
        <v>47</v>
      </c>
      <c r="T277" s="2"/>
      <c r="U277" s="2" t="s">
        <v>513</v>
      </c>
      <c r="V277" s="2" t="s">
        <v>20</v>
      </c>
      <c r="W277" s="2">
        <f>VLOOKUP(V277,Tables!$M$4:$N$7,2,FALSE)</f>
        <v>1</v>
      </c>
      <c r="X277" s="2">
        <f>U277*W277</f>
        <v>93</v>
      </c>
      <c r="Y277" s="2"/>
      <c r="Z277" s="2" t="str">
        <f>P277</f>
        <v>EC50</v>
      </c>
      <c r="AA277" s="2">
        <f>VLOOKUP(Z277,Tables!C$5:D$21,2,FALSE)</f>
        <v>5</v>
      </c>
      <c r="AB277" s="2">
        <f>X277/AA277</f>
        <v>18.600000000000001</v>
      </c>
      <c r="AC277" s="2" t="str">
        <f>S277</f>
        <v>Chronic</v>
      </c>
      <c r="AD277" s="2">
        <f>VLOOKUP(AC277,Tables!C$24:D$25,2,FALSE)</f>
        <v>1</v>
      </c>
      <c r="AE277" s="2">
        <f>AB277/AD277</f>
        <v>18.600000000000001</v>
      </c>
      <c r="AF277" s="7"/>
      <c r="AG277" s="8" t="str">
        <f>F277</f>
        <v>Navicula incerta</v>
      </c>
      <c r="AH277" s="2" t="str">
        <f>P277</f>
        <v>EC50</v>
      </c>
      <c r="AI277" s="2" t="str">
        <f>S277</f>
        <v>Chronic</v>
      </c>
      <c r="AJ277" s="2"/>
      <c r="AK277" s="2">
        <f>VLOOKUP(SUM(AA277,AD277),Tables!J$5:K$10,2,FALSE)</f>
        <v>2</v>
      </c>
      <c r="AL277" s="66" t="str">
        <f>IF(AK277=MIN($AK$277),"YES!!!","Reject")</f>
        <v>YES!!!</v>
      </c>
      <c r="AM277" s="3" t="str">
        <f>O277</f>
        <v>Biomass Yield, Growth Rate, AUC</v>
      </c>
      <c r="AN277" s="2" t="s">
        <v>118</v>
      </c>
      <c r="AO277" s="2" t="str">
        <f>CONCATENATE(Q277," ",R277)</f>
        <v>72 Hour</v>
      </c>
      <c r="AP277" s="2" t="s">
        <v>119</v>
      </c>
      <c r="AQ277" s="2"/>
      <c r="AR277" s="2">
        <f>AE277</f>
        <v>18.600000000000001</v>
      </c>
      <c r="AS277" s="2">
        <f>GEOMEAN(AR277)</f>
        <v>18.600000000000001</v>
      </c>
      <c r="AT277" s="3">
        <f t="shared" ref="AT277:AU277" si="575">MIN(AS277)</f>
        <v>18.600000000000001</v>
      </c>
      <c r="AU277" s="3">
        <f t="shared" si="575"/>
        <v>18.600000000000001</v>
      </c>
      <c r="AV277" s="67" t="s">
        <v>120</v>
      </c>
      <c r="AW277" s="2"/>
      <c r="AX277" s="2"/>
      <c r="AY277" s="2"/>
      <c r="AZ277" s="2" t="str">
        <f>I277</f>
        <v>Microalgae</v>
      </c>
      <c r="BA277" s="68" t="str">
        <f t="shared" ref="BA277:BC277" si="576">F277</f>
        <v>Navicula incerta</v>
      </c>
      <c r="BB277" s="2" t="str">
        <f t="shared" si="576"/>
        <v>Bacillariophyta</v>
      </c>
      <c r="BC277" s="2" t="str">
        <f t="shared" si="576"/>
        <v>Bacillariophyceae</v>
      </c>
      <c r="BD277" s="2" t="str">
        <f>J277</f>
        <v>Phototroph</v>
      </c>
      <c r="BE277" s="2">
        <f>AK277</f>
        <v>2</v>
      </c>
      <c r="BF277" s="2">
        <f>AU277</f>
        <v>18.600000000000001</v>
      </c>
      <c r="BG277" s="67" t="s">
        <v>120</v>
      </c>
      <c r="BH277" s="67" t="s">
        <v>120</v>
      </c>
      <c r="BI277" s="89"/>
      <c r="BJ277" s="89"/>
      <c r="BK277" s="2"/>
      <c r="BL277" s="112"/>
      <c r="BM277" s="116"/>
      <c r="BN277" s="112"/>
      <c r="BO277" s="112"/>
      <c r="BP277" s="112"/>
      <c r="BQ277" s="112"/>
      <c r="BR277" s="112"/>
      <c r="BS277" s="112"/>
      <c r="BT277" s="114"/>
      <c r="BU277" s="114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</row>
    <row r="278" spans="1:85" ht="14.25" customHeight="1" thickTop="1" thickBot="1" x14ac:dyDescent="0.3">
      <c r="A278" s="7"/>
      <c r="B278" s="7"/>
      <c r="C278" s="7"/>
      <c r="D278" s="71"/>
      <c r="E278" s="7"/>
      <c r="F278" s="72"/>
      <c r="G278" s="7"/>
      <c r="H278" s="7"/>
      <c r="I278" s="7"/>
      <c r="J278" s="7"/>
      <c r="K278" s="7"/>
      <c r="L278" s="7"/>
      <c r="M278" s="73"/>
      <c r="N278" s="73"/>
      <c r="O278" s="7"/>
      <c r="P278" s="7"/>
      <c r="Q278" s="7"/>
      <c r="R278" s="7"/>
      <c r="S278" s="7"/>
      <c r="T278" s="74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5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3"/>
      <c r="AW278" s="76"/>
      <c r="AX278" s="76"/>
      <c r="AY278" s="76"/>
      <c r="AZ278" s="77"/>
      <c r="BA278" s="78"/>
      <c r="BB278" s="7"/>
      <c r="BC278" s="7"/>
      <c r="BD278" s="7"/>
      <c r="BE278" s="7"/>
      <c r="BF278" s="7"/>
      <c r="BG278" s="7"/>
      <c r="BH278" s="7"/>
      <c r="BI278" s="89"/>
      <c r="BJ278" s="89"/>
      <c r="BK278" s="2"/>
      <c r="BL278" s="112"/>
      <c r="BM278" s="116"/>
      <c r="BN278" s="112"/>
      <c r="BO278" s="112"/>
      <c r="BP278" s="112"/>
      <c r="BQ278" s="112"/>
      <c r="BR278" s="112"/>
      <c r="BS278" s="112"/>
      <c r="BT278" s="114"/>
      <c r="BU278" s="114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</row>
    <row r="279" spans="1:85" ht="14.25" customHeight="1" thickTop="1" thickBot="1" x14ac:dyDescent="0.3">
      <c r="A279" s="2" t="s">
        <v>641</v>
      </c>
      <c r="B279" s="5" t="s">
        <v>642</v>
      </c>
      <c r="C279" s="2"/>
      <c r="D279" s="2"/>
      <c r="E279" s="2" t="s">
        <v>121</v>
      </c>
      <c r="F279" s="63" t="s">
        <v>644</v>
      </c>
      <c r="G279" s="2" t="s">
        <v>108</v>
      </c>
      <c r="H279" s="2" t="s">
        <v>109</v>
      </c>
      <c r="I279" s="2" t="s">
        <v>110</v>
      </c>
      <c r="J279" s="2" t="s">
        <v>111</v>
      </c>
      <c r="K279" s="2" t="s">
        <v>112</v>
      </c>
      <c r="L279" s="2"/>
      <c r="M279" s="64" t="s">
        <v>113</v>
      </c>
      <c r="N279" s="64" t="s">
        <v>114</v>
      </c>
      <c r="O279" s="65" t="s">
        <v>115</v>
      </c>
      <c r="P279" s="2" t="s">
        <v>38</v>
      </c>
      <c r="Q279" s="2">
        <v>72</v>
      </c>
      <c r="R279" s="2" t="s">
        <v>116</v>
      </c>
      <c r="S279" s="2" t="s">
        <v>47</v>
      </c>
      <c r="T279" s="2"/>
      <c r="U279" s="2">
        <v>11.1</v>
      </c>
      <c r="V279" s="2" t="s">
        <v>20</v>
      </c>
      <c r="W279" s="2">
        <f>VLOOKUP(V279,Tables!$M$4:$N$7,2,FALSE)</f>
        <v>1</v>
      </c>
      <c r="X279" s="2">
        <f>U279*W279</f>
        <v>11.1</v>
      </c>
      <c r="Y279" s="2"/>
      <c r="Z279" s="2" t="str">
        <f>P279</f>
        <v>EC50</v>
      </c>
      <c r="AA279" s="2">
        <f>VLOOKUP(Z279,Tables!C$5:D$21,2,FALSE)</f>
        <v>5</v>
      </c>
      <c r="AB279" s="2">
        <f>X279/AA279</f>
        <v>2.2199999999999998</v>
      </c>
      <c r="AC279" s="2" t="str">
        <f>S279</f>
        <v>Chronic</v>
      </c>
      <c r="AD279" s="2">
        <f>VLOOKUP(AC279,Tables!C$24:D$25,2,FALSE)</f>
        <v>1</v>
      </c>
      <c r="AE279" s="2">
        <f>AB279/AD279</f>
        <v>2.2199999999999998</v>
      </c>
      <c r="AF279" s="7"/>
      <c r="AG279" s="8" t="str">
        <f>F279</f>
        <v>Navicula pelliculosa</v>
      </c>
      <c r="AH279" s="2" t="str">
        <f>P279</f>
        <v>EC50</v>
      </c>
      <c r="AI279" s="2" t="str">
        <f>S279</f>
        <v>Chronic</v>
      </c>
      <c r="AJ279" s="2"/>
      <c r="AK279" s="2">
        <f>VLOOKUP(SUM(AA279,AD279),Tables!J$5:K$10,2,FALSE)</f>
        <v>2</v>
      </c>
      <c r="AL279" s="66" t="str">
        <f>IF(AK279=MIN($AK$279:$AK$280),"YES!!!","Reject")</f>
        <v>Reject</v>
      </c>
      <c r="AM279" s="3"/>
      <c r="AN279" s="2"/>
      <c r="AO279" s="2"/>
      <c r="AP279" s="2"/>
      <c r="AQ279" s="2"/>
      <c r="AR279" s="2"/>
      <c r="AS279" s="2"/>
      <c r="AT279" s="3"/>
      <c r="AU279" s="3"/>
      <c r="AV279" s="67" t="s">
        <v>120</v>
      </c>
      <c r="AW279" s="2"/>
      <c r="AX279" s="2"/>
      <c r="AY279" s="2"/>
      <c r="AZ279" s="2"/>
      <c r="BA279" s="68"/>
      <c r="BB279" s="2"/>
      <c r="BC279" s="2"/>
      <c r="BD279" s="2"/>
      <c r="BE279" s="2"/>
      <c r="BF279" s="2"/>
      <c r="BG279" s="2"/>
      <c r="BH279" s="2"/>
      <c r="BI279" s="89"/>
      <c r="BJ279" s="89"/>
      <c r="BK279" s="2"/>
      <c r="BL279" s="112"/>
      <c r="BM279" s="116"/>
      <c r="BN279" s="112"/>
      <c r="BO279" s="112"/>
      <c r="BP279" s="112"/>
      <c r="BQ279" s="112"/>
      <c r="BR279" s="112"/>
      <c r="BS279" s="112"/>
      <c r="BT279" s="114"/>
      <c r="BU279" s="114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</row>
    <row r="280" spans="1:85" ht="14.25" customHeight="1" thickTop="1" thickBot="1" x14ac:dyDescent="0.3">
      <c r="A280" s="2" t="s">
        <v>641</v>
      </c>
      <c r="B280" s="5" t="s">
        <v>642</v>
      </c>
      <c r="C280" s="2"/>
      <c r="D280" s="2"/>
      <c r="E280" s="2" t="s">
        <v>121</v>
      </c>
      <c r="F280" s="63" t="s">
        <v>644</v>
      </c>
      <c r="G280" s="2" t="s">
        <v>108</v>
      </c>
      <c r="H280" s="2" t="s">
        <v>109</v>
      </c>
      <c r="I280" s="2" t="s">
        <v>110</v>
      </c>
      <c r="J280" s="2" t="s">
        <v>111</v>
      </c>
      <c r="K280" s="2" t="s">
        <v>112</v>
      </c>
      <c r="L280" s="2"/>
      <c r="M280" s="64" t="s">
        <v>113</v>
      </c>
      <c r="N280" s="64" t="s">
        <v>114</v>
      </c>
      <c r="O280" s="65" t="s">
        <v>115</v>
      </c>
      <c r="P280" s="2" t="s">
        <v>24</v>
      </c>
      <c r="Q280" s="2">
        <v>72</v>
      </c>
      <c r="R280" s="2" t="s">
        <v>116</v>
      </c>
      <c r="S280" s="2" t="s">
        <v>47</v>
      </c>
      <c r="T280" s="2"/>
      <c r="U280" s="2">
        <v>9.17</v>
      </c>
      <c r="V280" s="2" t="s">
        <v>20</v>
      </c>
      <c r="W280" s="2">
        <f>VLOOKUP(V280,Tables!$M$4:$N$7,2,FALSE)</f>
        <v>1</v>
      </c>
      <c r="X280" s="2">
        <f>U280*W280</f>
        <v>9.17</v>
      </c>
      <c r="Y280" s="2"/>
      <c r="Z280" s="2" t="str">
        <f>P280</f>
        <v>NOEL</v>
      </c>
      <c r="AA280" s="2">
        <f>VLOOKUP(Z280,Tables!C$5:D$21,2,FALSE)</f>
        <v>1</v>
      </c>
      <c r="AB280" s="2">
        <f>X280/AA280</f>
        <v>9.17</v>
      </c>
      <c r="AC280" s="2" t="str">
        <f>S280</f>
        <v>Chronic</v>
      </c>
      <c r="AD280" s="2">
        <f>VLOOKUP(AC280,Tables!C$24:D$25,2,FALSE)</f>
        <v>1</v>
      </c>
      <c r="AE280" s="2">
        <f>AB280/AD280</f>
        <v>9.17</v>
      </c>
      <c r="AF280" s="7"/>
      <c r="AG280" s="8" t="str">
        <f>F280</f>
        <v>Navicula pelliculosa</v>
      </c>
      <c r="AH280" s="2" t="str">
        <f>P280</f>
        <v>NOEL</v>
      </c>
      <c r="AI280" s="2" t="str">
        <f>S280</f>
        <v>Chronic</v>
      </c>
      <c r="AJ280" s="2"/>
      <c r="AK280" s="2">
        <f>VLOOKUP(SUM(AA280,AD280),Tables!J$5:K$10,2,FALSE)</f>
        <v>1</v>
      </c>
      <c r="AL280" s="66" t="str">
        <f>IF(AK280=MIN($AK$279:$AK$280),"YES!!!","Reject")</f>
        <v>YES!!!</v>
      </c>
      <c r="AM280" s="3" t="str">
        <f>O280</f>
        <v>Biomass Yield, Growth Rate, AUC</v>
      </c>
      <c r="AN280" s="2" t="s">
        <v>118</v>
      </c>
      <c r="AO280" s="2" t="str">
        <f>CONCATENATE(Q280," ",R280)</f>
        <v>72 Hour</v>
      </c>
      <c r="AP280" s="2" t="s">
        <v>119</v>
      </c>
      <c r="AQ280" s="2"/>
      <c r="AR280" s="2">
        <f>AE280</f>
        <v>9.17</v>
      </c>
      <c r="AS280" s="2">
        <f>GEOMEAN(AR280)</f>
        <v>9.17</v>
      </c>
      <c r="AT280" s="3">
        <f t="shared" ref="AT280" si="577">MIN(AS280)</f>
        <v>9.17</v>
      </c>
      <c r="AU280" s="3">
        <f t="shared" ref="AU280" si="578">MIN(AT280)</f>
        <v>9.17</v>
      </c>
      <c r="AV280" s="67" t="s">
        <v>120</v>
      </c>
      <c r="AW280" s="2"/>
      <c r="AX280" s="2"/>
      <c r="AY280" s="2"/>
      <c r="AZ280" s="2" t="str">
        <f>I280</f>
        <v>Microalgae</v>
      </c>
      <c r="BA280" s="68" t="str">
        <f t="shared" ref="BA280" si="579">F280</f>
        <v>Navicula pelliculosa</v>
      </c>
      <c r="BB280" s="2" t="str">
        <f t="shared" ref="BB280" si="580">G280</f>
        <v>Bacillariophyta</v>
      </c>
      <c r="BC280" s="2" t="str">
        <f t="shared" ref="BC280" si="581">H280</f>
        <v>Bacillariophyceae</v>
      </c>
      <c r="BD280" s="2" t="str">
        <f>J280</f>
        <v>Phototroph</v>
      </c>
      <c r="BE280" s="2">
        <f>AK280</f>
        <v>1</v>
      </c>
      <c r="BF280" s="2">
        <f>AU280</f>
        <v>9.17</v>
      </c>
      <c r="BG280" s="67" t="s">
        <v>120</v>
      </c>
      <c r="BH280" s="67" t="s">
        <v>120</v>
      </c>
      <c r="BI280" s="89"/>
      <c r="BJ280" s="89"/>
      <c r="BK280" s="2"/>
      <c r="BL280" s="117"/>
      <c r="BM280" s="118"/>
      <c r="BN280" s="117"/>
      <c r="BO280" s="117"/>
      <c r="BP280" s="117"/>
      <c r="BQ280" s="117"/>
      <c r="BR280" s="117"/>
      <c r="BS280" s="117"/>
      <c r="BT280" s="114"/>
      <c r="BU280" s="114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</row>
    <row r="281" spans="1:85" ht="14.25" customHeight="1" thickTop="1" thickBot="1" x14ac:dyDescent="0.3">
      <c r="A281" s="7"/>
      <c r="B281" s="7"/>
      <c r="C281" s="7"/>
      <c r="D281" s="71"/>
      <c r="E281" s="7"/>
      <c r="F281" s="72"/>
      <c r="G281" s="7"/>
      <c r="H281" s="7"/>
      <c r="I281" s="7"/>
      <c r="J281" s="7"/>
      <c r="K281" s="7"/>
      <c r="L281" s="7"/>
      <c r="M281" s="73"/>
      <c r="N281" s="73"/>
      <c r="O281" s="7"/>
      <c r="P281" s="7"/>
      <c r="Q281" s="7"/>
      <c r="R281" s="7"/>
      <c r="S281" s="7"/>
      <c r="T281" s="74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5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3"/>
      <c r="AW281" s="76"/>
      <c r="AX281" s="76"/>
      <c r="AY281" s="76"/>
      <c r="AZ281" s="77"/>
      <c r="BA281" s="78"/>
      <c r="BB281" s="7"/>
      <c r="BC281" s="7"/>
      <c r="BD281" s="7"/>
      <c r="BE281" s="7"/>
      <c r="BF281" s="7"/>
      <c r="BG281" s="7"/>
      <c r="BH281" s="7"/>
      <c r="BI281" s="89"/>
      <c r="BJ281" s="89"/>
      <c r="BK281" s="2"/>
      <c r="BL281" s="117"/>
      <c r="BM281" s="118"/>
      <c r="BN281" s="117"/>
      <c r="BO281" s="117"/>
      <c r="BP281" s="117"/>
      <c r="BQ281" s="117"/>
      <c r="BR281" s="117"/>
      <c r="BS281" s="117"/>
      <c r="BT281" s="114"/>
      <c r="BU281" s="114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</row>
    <row r="282" spans="1:85" ht="14.25" customHeight="1" thickTop="1" thickBot="1" x14ac:dyDescent="0.3">
      <c r="A282" s="2" t="s">
        <v>641</v>
      </c>
      <c r="B282" s="5" t="s">
        <v>642</v>
      </c>
      <c r="C282" s="2"/>
      <c r="D282" s="2"/>
      <c r="E282" s="2" t="s">
        <v>121</v>
      </c>
      <c r="F282" s="63" t="s">
        <v>646</v>
      </c>
      <c r="G282" s="2" t="s">
        <v>180</v>
      </c>
      <c r="H282" s="2" t="s">
        <v>198</v>
      </c>
      <c r="I282" s="2" t="s">
        <v>110</v>
      </c>
      <c r="J282" s="2" t="s">
        <v>111</v>
      </c>
      <c r="K282" s="2" t="s">
        <v>112</v>
      </c>
      <c r="L282" s="2"/>
      <c r="M282" s="64" t="s">
        <v>113</v>
      </c>
      <c r="N282" s="64" t="s">
        <v>114</v>
      </c>
      <c r="O282" s="65" t="s">
        <v>115</v>
      </c>
      <c r="P282" s="2" t="s">
        <v>38</v>
      </c>
      <c r="Q282" s="2">
        <v>72</v>
      </c>
      <c r="R282" s="2" t="s">
        <v>116</v>
      </c>
      <c r="S282" s="2" t="s">
        <v>47</v>
      </c>
      <c r="T282" s="2"/>
      <c r="U282" s="2">
        <v>28</v>
      </c>
      <c r="V282" s="2" t="s">
        <v>20</v>
      </c>
      <c r="W282" s="2">
        <f>VLOOKUP(V282,Tables!$M$4:$N$7,2,FALSE)</f>
        <v>1</v>
      </c>
      <c r="X282" s="2">
        <f>U282*W282</f>
        <v>28</v>
      </c>
      <c r="Y282" s="2"/>
      <c r="Z282" s="2" t="str">
        <f>P282</f>
        <v>EC50</v>
      </c>
      <c r="AA282" s="2">
        <f>VLOOKUP(Z282,Tables!C$5:D$21,2,FALSE)</f>
        <v>5</v>
      </c>
      <c r="AB282" s="2">
        <f>X282/AA282</f>
        <v>5.6</v>
      </c>
      <c r="AC282" s="2" t="str">
        <f>S282</f>
        <v>Chronic</v>
      </c>
      <c r="AD282" s="2">
        <f>VLOOKUP(AC282,Tables!C$24:D$25,2,FALSE)</f>
        <v>1</v>
      </c>
      <c r="AE282" s="2">
        <f>AB282/AD282</f>
        <v>5.6</v>
      </c>
      <c r="AF282" s="7"/>
      <c r="AG282" s="8" t="str">
        <f>F282</f>
        <v>Neochloris sp.</v>
      </c>
      <c r="AH282" s="2" t="str">
        <f>P282</f>
        <v>EC50</v>
      </c>
      <c r="AI282" s="2" t="str">
        <f>S282</f>
        <v>Chronic</v>
      </c>
      <c r="AJ282" s="2"/>
      <c r="AK282" s="2">
        <f>VLOOKUP(SUM(AA282,AD282),Tables!J$5:K$10,2,FALSE)</f>
        <v>2</v>
      </c>
      <c r="AL282" s="66" t="str">
        <f>IF(AK282=MIN($AK$282),"YES!!!","Reject")</f>
        <v>YES!!!</v>
      </c>
      <c r="AM282" s="3" t="str">
        <f>O282</f>
        <v>Biomass Yield, Growth Rate, AUC</v>
      </c>
      <c r="AN282" s="2" t="s">
        <v>118</v>
      </c>
      <c r="AO282" s="2" t="str">
        <f>CONCATENATE(Q282," ",R282)</f>
        <v>72 Hour</v>
      </c>
      <c r="AP282" s="2" t="s">
        <v>119</v>
      </c>
      <c r="AQ282" s="2"/>
      <c r="AR282" s="2">
        <f>AE282</f>
        <v>5.6</v>
      </c>
      <c r="AS282" s="2">
        <f>GEOMEAN(AR282)</f>
        <v>5.6</v>
      </c>
      <c r="AT282" s="3">
        <f t="shared" ref="AT282" si="582">MIN(AS282)</f>
        <v>5.6</v>
      </c>
      <c r="AU282" s="3">
        <f t="shared" ref="AU282" si="583">MIN(AT282)</f>
        <v>5.6</v>
      </c>
      <c r="AV282" s="67" t="s">
        <v>120</v>
      </c>
      <c r="AW282" s="2"/>
      <c r="AX282" s="2"/>
      <c r="AY282" s="2"/>
      <c r="AZ282" s="2" t="str">
        <f>I282</f>
        <v>Microalgae</v>
      </c>
      <c r="BA282" s="68" t="str">
        <f t="shared" ref="BA282" si="584">F282</f>
        <v>Neochloris sp.</v>
      </c>
      <c r="BB282" s="2" t="str">
        <f t="shared" ref="BB282" si="585">G282</f>
        <v>Chlorophyta</v>
      </c>
      <c r="BC282" s="2" t="str">
        <f t="shared" ref="BC282" si="586">H282</f>
        <v>Chlorophyceae</v>
      </c>
      <c r="BD282" s="2" t="str">
        <f>J282</f>
        <v>Phototroph</v>
      </c>
      <c r="BE282" s="2">
        <f>AK282</f>
        <v>2</v>
      </c>
      <c r="BF282" s="2">
        <f>AU282</f>
        <v>5.6</v>
      </c>
      <c r="BG282" s="67" t="s">
        <v>120</v>
      </c>
      <c r="BH282" s="67" t="s">
        <v>120</v>
      </c>
      <c r="BI282" s="89"/>
      <c r="BJ282" s="89"/>
      <c r="BK282" s="2"/>
      <c r="BL282" s="112"/>
      <c r="BM282" s="116"/>
      <c r="BN282" s="112"/>
      <c r="BO282" s="112"/>
      <c r="BP282" s="112"/>
      <c r="BQ282" s="112"/>
      <c r="BR282" s="112"/>
      <c r="BS282" s="112"/>
      <c r="BT282" s="114"/>
      <c r="BU282" s="114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</row>
    <row r="283" spans="1:85" ht="14.25" customHeight="1" thickTop="1" thickBot="1" x14ac:dyDescent="0.3">
      <c r="A283" s="7"/>
      <c r="B283" s="7"/>
      <c r="C283" s="7"/>
      <c r="D283" s="71"/>
      <c r="E283" s="7"/>
      <c r="F283" s="72"/>
      <c r="G283" s="7"/>
      <c r="H283" s="7"/>
      <c r="I283" s="7"/>
      <c r="J283" s="7"/>
      <c r="K283" s="7"/>
      <c r="L283" s="7"/>
      <c r="M283" s="73"/>
      <c r="N283" s="73"/>
      <c r="O283" s="7"/>
      <c r="P283" s="7"/>
      <c r="Q283" s="7"/>
      <c r="R283" s="7"/>
      <c r="S283" s="7"/>
      <c r="T283" s="74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5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3"/>
      <c r="AW283" s="76"/>
      <c r="AX283" s="76"/>
      <c r="AY283" s="76"/>
      <c r="AZ283" s="77"/>
      <c r="BA283" s="78"/>
      <c r="BB283" s="7"/>
      <c r="BC283" s="7"/>
      <c r="BD283" s="7"/>
      <c r="BE283" s="7"/>
      <c r="BF283" s="7"/>
      <c r="BG283" s="7"/>
      <c r="BH283" s="7"/>
      <c r="BI283" s="89"/>
      <c r="BJ283" s="89"/>
      <c r="BK283" s="2"/>
      <c r="BL283" s="112"/>
      <c r="BM283" s="116"/>
      <c r="BN283" s="112"/>
      <c r="BO283" s="112"/>
      <c r="BP283" s="112"/>
      <c r="BQ283" s="112"/>
      <c r="BR283" s="112"/>
      <c r="BS283" s="112"/>
      <c r="BT283" s="114"/>
      <c r="BU283" s="114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</row>
    <row r="284" spans="1:85" ht="14.25" customHeight="1" thickTop="1" thickBot="1" x14ac:dyDescent="0.3">
      <c r="A284" s="2">
        <v>673</v>
      </c>
      <c r="B284" s="2">
        <v>1268</v>
      </c>
      <c r="C284" s="2"/>
      <c r="D284" s="104" t="s">
        <v>148</v>
      </c>
      <c r="E284" s="2" t="s">
        <v>106</v>
      </c>
      <c r="F284" s="63" t="s">
        <v>514</v>
      </c>
      <c r="G284" s="2" t="s">
        <v>218</v>
      </c>
      <c r="H284" s="2" t="s">
        <v>219</v>
      </c>
      <c r="I284" s="2" t="s">
        <v>192</v>
      </c>
      <c r="J284" s="2" t="s">
        <v>111</v>
      </c>
      <c r="K284" s="2" t="s">
        <v>112</v>
      </c>
      <c r="L284" s="2"/>
      <c r="M284" s="83" t="s">
        <v>154</v>
      </c>
      <c r="N284" s="83" t="s">
        <v>177</v>
      </c>
      <c r="O284" s="84" t="s">
        <v>177</v>
      </c>
      <c r="P284" s="85" t="s">
        <v>14</v>
      </c>
      <c r="Q284" s="85">
        <v>1</v>
      </c>
      <c r="R284" s="85" t="s">
        <v>157</v>
      </c>
      <c r="S284" s="85" t="s">
        <v>48</v>
      </c>
      <c r="T284" s="2"/>
      <c r="U284" s="85">
        <v>2.9</v>
      </c>
      <c r="V284" s="85" t="s">
        <v>17</v>
      </c>
      <c r="W284" s="85">
        <f>VLOOKUP(V284,Tables!$M$4:$N$7,2,FALSE)</f>
        <v>1</v>
      </c>
      <c r="X284" s="85">
        <f t="shared" ref="X284:X285" si="587">U284*W284</f>
        <v>2.9</v>
      </c>
      <c r="Y284" s="85"/>
      <c r="Z284" s="85" t="str">
        <f t="shared" ref="Z284:Z285" si="588">P284</f>
        <v>EC10</v>
      </c>
      <c r="AA284" s="85">
        <f>VLOOKUP(Z284,Tables!C$5:D$21,2,FALSE)</f>
        <v>1</v>
      </c>
      <c r="AB284" s="85">
        <f t="shared" ref="AB284:AB285" si="589">X284/AA284</f>
        <v>2.9</v>
      </c>
      <c r="AC284" s="85" t="str">
        <f t="shared" ref="AC284:AC285" si="590">S284</f>
        <v>Acute</v>
      </c>
      <c r="AD284" s="85">
        <f>VLOOKUP(AC284,Tables!C$24:D$25,2,FALSE)</f>
        <v>2</v>
      </c>
      <c r="AE284" s="85">
        <f t="shared" ref="AE284:AE285" si="591">AB284/AD284</f>
        <v>1.45</v>
      </c>
      <c r="AF284" s="102"/>
      <c r="AG284" s="86" t="str">
        <f t="shared" ref="AG284:AG285" si="592">F284</f>
        <v>Neogoniolithon fosliei</v>
      </c>
      <c r="AH284" s="85" t="str">
        <f t="shared" ref="AH284:AH285" si="593">P284</f>
        <v>EC10</v>
      </c>
      <c r="AI284" s="85" t="str">
        <f t="shared" ref="AI284:AI285" si="594">S284</f>
        <v>Acute</v>
      </c>
      <c r="AJ284" s="85"/>
      <c r="AK284" s="85">
        <f>VLOOKUP(SUM(AA284,AD284),Tables!J$5:K$10,2,FALSE)</f>
        <v>3</v>
      </c>
      <c r="AL284" s="87" t="str">
        <f t="shared" ref="AL284:AL285" si="595">IF(AK284=MIN($AK$284:$AK$285),"YES!!!","Reject")</f>
        <v>YES!!!</v>
      </c>
      <c r="AM284" s="87"/>
      <c r="AN284" s="85"/>
      <c r="AO284" s="85"/>
      <c r="AP284" s="85"/>
      <c r="AQ284" s="85"/>
      <c r="AR284" s="85"/>
      <c r="AS284" s="85"/>
      <c r="AT284" s="87"/>
      <c r="AU284" s="87"/>
      <c r="AV284" s="67" t="s">
        <v>120</v>
      </c>
      <c r="AW284" s="2"/>
      <c r="AX284" s="2"/>
      <c r="AY284" s="2"/>
      <c r="AZ284" s="85"/>
      <c r="BA284" s="88"/>
      <c r="BB284" s="85"/>
      <c r="BC284" s="85"/>
      <c r="BD284" s="85"/>
      <c r="BE284" s="85"/>
      <c r="BF284" s="85"/>
      <c r="BG284" s="85"/>
      <c r="BH284" s="85"/>
      <c r="BI284" s="2"/>
      <c r="BJ284" s="2"/>
      <c r="BK284" s="2"/>
      <c r="BL284" s="117"/>
      <c r="BM284" s="118"/>
      <c r="BN284" s="117"/>
      <c r="BO284" s="117"/>
      <c r="BP284" s="117"/>
      <c r="BQ284" s="117"/>
      <c r="BR284" s="117"/>
      <c r="BS284" s="117"/>
      <c r="BT284" s="114"/>
      <c r="BU284" s="114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</row>
    <row r="285" spans="1:85" ht="14.25" customHeight="1" thickTop="1" thickBot="1" x14ac:dyDescent="0.3">
      <c r="A285" s="2">
        <v>673</v>
      </c>
      <c r="B285" s="2">
        <v>1269</v>
      </c>
      <c r="C285" s="2"/>
      <c r="D285" s="105"/>
      <c r="E285" s="2" t="s">
        <v>106</v>
      </c>
      <c r="F285" s="63" t="s">
        <v>514</v>
      </c>
      <c r="G285" s="2" t="s">
        <v>218</v>
      </c>
      <c r="H285" s="2" t="s">
        <v>219</v>
      </c>
      <c r="I285" s="2" t="s">
        <v>192</v>
      </c>
      <c r="J285" s="2" t="s">
        <v>111</v>
      </c>
      <c r="K285" s="2" t="s">
        <v>112</v>
      </c>
      <c r="L285" s="2"/>
      <c r="M285" s="83" t="s">
        <v>154</v>
      </c>
      <c r="N285" s="83" t="s">
        <v>366</v>
      </c>
      <c r="O285" s="84" t="s">
        <v>177</v>
      </c>
      <c r="P285" s="85" t="s">
        <v>38</v>
      </c>
      <c r="Q285" s="85">
        <v>1</v>
      </c>
      <c r="R285" s="85" t="s">
        <v>157</v>
      </c>
      <c r="S285" s="85" t="s">
        <v>48</v>
      </c>
      <c r="T285" s="2"/>
      <c r="U285" s="85">
        <v>8.5</v>
      </c>
      <c r="V285" s="85" t="s">
        <v>17</v>
      </c>
      <c r="W285" s="85">
        <f>VLOOKUP(V285,Tables!$M$4:$N$7,2,FALSE)</f>
        <v>1</v>
      </c>
      <c r="X285" s="85">
        <f t="shared" si="587"/>
        <v>8.5</v>
      </c>
      <c r="Y285" s="85"/>
      <c r="Z285" s="85" t="str">
        <f t="shared" si="588"/>
        <v>EC50</v>
      </c>
      <c r="AA285" s="85">
        <f>VLOOKUP(Z285,Tables!C$5:D$21,2,FALSE)</f>
        <v>5</v>
      </c>
      <c r="AB285" s="85">
        <f t="shared" si="589"/>
        <v>1.7</v>
      </c>
      <c r="AC285" s="85" t="str">
        <f t="shared" si="590"/>
        <v>Acute</v>
      </c>
      <c r="AD285" s="85">
        <f>VLOOKUP(AC285,Tables!C$24:D$25,2,FALSE)</f>
        <v>2</v>
      </c>
      <c r="AE285" s="85">
        <f t="shared" si="591"/>
        <v>0.85</v>
      </c>
      <c r="AF285" s="102"/>
      <c r="AG285" s="86" t="str">
        <f t="shared" si="592"/>
        <v>Neogoniolithon fosliei</v>
      </c>
      <c r="AH285" s="85" t="str">
        <f t="shared" si="593"/>
        <v>EC50</v>
      </c>
      <c r="AI285" s="85" t="str">
        <f t="shared" si="594"/>
        <v>Acute</v>
      </c>
      <c r="AJ285" s="85"/>
      <c r="AK285" s="85">
        <f>VLOOKUP(SUM(AA285,AD285),Tables!J$5:K$10,2,FALSE)</f>
        <v>4</v>
      </c>
      <c r="AL285" s="87" t="str">
        <f t="shared" si="595"/>
        <v>Reject</v>
      </c>
      <c r="AM285" s="87"/>
      <c r="AN285" s="85"/>
      <c r="AO285" s="85"/>
      <c r="AP285" s="85"/>
      <c r="AQ285" s="85"/>
      <c r="AR285" s="85"/>
      <c r="AS285" s="85"/>
      <c r="AT285" s="87"/>
      <c r="AU285" s="85"/>
      <c r="AV285" s="67" t="s">
        <v>120</v>
      </c>
      <c r="AW285" s="2"/>
      <c r="AX285" s="2"/>
      <c r="AY285" s="2"/>
      <c r="AZ285" s="85"/>
      <c r="BA285" s="88"/>
      <c r="BB285" s="85"/>
      <c r="BC285" s="85"/>
      <c r="BD285" s="85"/>
      <c r="BE285" s="85"/>
      <c r="BF285" s="85"/>
      <c r="BG285" s="85"/>
      <c r="BH285" s="85"/>
      <c r="BI285" s="2"/>
      <c r="BJ285" s="2"/>
      <c r="BK285" s="2"/>
      <c r="BL285" s="112"/>
      <c r="BM285" s="116"/>
      <c r="BN285" s="112"/>
      <c r="BO285" s="112"/>
      <c r="BP285" s="112"/>
      <c r="BQ285" s="112"/>
      <c r="BR285" s="112"/>
      <c r="BS285" s="112"/>
      <c r="BT285" s="114"/>
      <c r="BU285" s="114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</row>
    <row r="286" spans="1:85" ht="14.25" customHeight="1" thickTop="1" thickBot="1" x14ac:dyDescent="0.3">
      <c r="A286" s="7"/>
      <c r="B286" s="7"/>
      <c r="C286" s="7"/>
      <c r="D286" s="71"/>
      <c r="E286" s="7"/>
      <c r="F286" s="72"/>
      <c r="G286" s="7"/>
      <c r="H286" s="7"/>
      <c r="I286" s="7"/>
      <c r="J286" s="7"/>
      <c r="K286" s="7"/>
      <c r="L286" s="7"/>
      <c r="M286" s="73"/>
      <c r="N286" s="73"/>
      <c r="O286" s="7"/>
      <c r="P286" s="7"/>
      <c r="Q286" s="7"/>
      <c r="R286" s="7"/>
      <c r="S286" s="7"/>
      <c r="T286" s="74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5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3"/>
      <c r="AW286" s="76"/>
      <c r="AX286" s="76"/>
      <c r="AY286" s="76"/>
      <c r="AZ286" s="77"/>
      <c r="BA286" s="78"/>
      <c r="BB286" s="7"/>
      <c r="BC286" s="7"/>
      <c r="BD286" s="7"/>
      <c r="BE286" s="7"/>
      <c r="BF286" s="7"/>
      <c r="BG286" s="7"/>
      <c r="BH286" s="7"/>
      <c r="BI286" s="76"/>
      <c r="BJ286" s="76"/>
      <c r="BK286" s="2"/>
      <c r="BL286" s="117"/>
      <c r="BM286" s="118"/>
      <c r="BN286" s="117"/>
      <c r="BO286" s="117"/>
      <c r="BP286" s="117"/>
      <c r="BQ286" s="117"/>
      <c r="BR286" s="117"/>
      <c r="BS286" s="117"/>
      <c r="BT286" s="114"/>
      <c r="BU286" s="114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</row>
    <row r="287" spans="1:85" ht="14.25" customHeight="1" thickTop="1" thickBot="1" x14ac:dyDescent="0.3">
      <c r="A287" s="2">
        <v>682</v>
      </c>
      <c r="B287" s="2">
        <v>1855</v>
      </c>
      <c r="C287" s="2"/>
      <c r="D287" s="2"/>
      <c r="E287" s="2" t="s">
        <v>106</v>
      </c>
      <c r="F287" s="63" t="s">
        <v>179</v>
      </c>
      <c r="G287" s="2" t="s">
        <v>180</v>
      </c>
      <c r="H287" s="2" t="s">
        <v>181</v>
      </c>
      <c r="I287" s="2" t="s">
        <v>110</v>
      </c>
      <c r="J287" s="2" t="s">
        <v>111</v>
      </c>
      <c r="K287" s="2" t="s">
        <v>112</v>
      </c>
      <c r="L287" s="2"/>
      <c r="M287" s="64" t="s">
        <v>224</v>
      </c>
      <c r="N287" s="64" t="s">
        <v>515</v>
      </c>
      <c r="O287" s="65" t="s">
        <v>264</v>
      </c>
      <c r="P287" s="2" t="s">
        <v>38</v>
      </c>
      <c r="Q287" s="2">
        <v>3</v>
      </c>
      <c r="R287" s="2" t="s">
        <v>157</v>
      </c>
      <c r="S287" s="2" t="s">
        <v>47</v>
      </c>
      <c r="T287" s="2"/>
      <c r="U287" s="2">
        <v>5.8</v>
      </c>
      <c r="V287" s="2" t="s">
        <v>17</v>
      </c>
      <c r="W287" s="2">
        <f>VLOOKUP(V287,Tables!$M$4:$N$7,2,FALSE)</f>
        <v>1</v>
      </c>
      <c r="X287" s="2">
        <f t="shared" ref="X287:X292" si="596">U287*W287</f>
        <v>5.8</v>
      </c>
      <c r="Y287" s="2"/>
      <c r="Z287" s="2" t="str">
        <f t="shared" ref="Z287:Z292" si="597">P287</f>
        <v>EC50</v>
      </c>
      <c r="AA287" s="2">
        <f>VLOOKUP(Z287,Tables!C$5:D$21,2,FALSE)</f>
        <v>5</v>
      </c>
      <c r="AB287" s="2">
        <f t="shared" ref="AB287:AB292" si="598">X287/AA287</f>
        <v>1.1599999999999999</v>
      </c>
      <c r="AC287" s="2" t="str">
        <f t="shared" ref="AC287:AC292" si="599">S287</f>
        <v>Chronic</v>
      </c>
      <c r="AD287" s="2">
        <f>VLOOKUP(AC287,Tables!C$24:D$25,2,FALSE)</f>
        <v>1</v>
      </c>
      <c r="AE287" s="2">
        <f t="shared" ref="AE287:AE292" si="600">AB287/AD287</f>
        <v>1.1599999999999999</v>
      </c>
      <c r="AF287" s="7"/>
      <c r="AG287" s="8" t="str">
        <f t="shared" ref="AG287:AG292" si="601">F287</f>
        <v>Nephroselmis pyriformis</v>
      </c>
      <c r="AH287" s="2" t="str">
        <f t="shared" ref="AH287:AH292" si="602">P287</f>
        <v>EC50</v>
      </c>
      <c r="AI287" s="2" t="str">
        <f t="shared" ref="AI287:AI292" si="603">S287</f>
        <v>Chronic</v>
      </c>
      <c r="AJ287" s="2"/>
      <c r="AK287" s="2">
        <f>VLOOKUP(SUM(AA287,AD287),Tables!J$5:K$10,2,FALSE)</f>
        <v>2</v>
      </c>
      <c r="AL287" s="66" t="str">
        <f t="shared" ref="AL287:AL292" si="604">IF(AK287=MIN($AK$287:$AK$292),"YES!!!","Reject")</f>
        <v>Reject</v>
      </c>
      <c r="AM287" s="3"/>
      <c r="AN287" s="2"/>
      <c r="AO287" s="2"/>
      <c r="AP287" s="2"/>
      <c r="AQ287" s="2"/>
      <c r="AR287" s="2"/>
      <c r="AS287" s="2"/>
      <c r="AT287" s="3"/>
      <c r="AU287" s="3"/>
      <c r="AV287" s="67" t="s">
        <v>120</v>
      </c>
      <c r="AW287" s="2"/>
      <c r="AX287" s="2"/>
      <c r="AY287" s="2"/>
      <c r="AZ287" s="2"/>
      <c r="BA287" s="68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117"/>
      <c r="BM287" s="118"/>
      <c r="BN287" s="117"/>
      <c r="BO287" s="117"/>
      <c r="BP287" s="117"/>
      <c r="BQ287" s="117"/>
      <c r="BR287" s="117"/>
      <c r="BS287" s="117"/>
      <c r="BT287" s="114"/>
      <c r="BU287" s="114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</row>
    <row r="288" spans="1:85" ht="14.25" customHeight="1" thickTop="1" thickBot="1" x14ac:dyDescent="0.3">
      <c r="A288" s="2">
        <v>682</v>
      </c>
      <c r="B288" s="2">
        <v>1856</v>
      </c>
      <c r="C288" s="2"/>
      <c r="D288" s="2"/>
      <c r="E288" s="2" t="s">
        <v>106</v>
      </c>
      <c r="F288" s="63" t="s">
        <v>179</v>
      </c>
      <c r="G288" s="2" t="s">
        <v>180</v>
      </c>
      <c r="H288" s="2" t="s">
        <v>181</v>
      </c>
      <c r="I288" s="2" t="s">
        <v>110</v>
      </c>
      <c r="J288" s="2" t="s">
        <v>111</v>
      </c>
      <c r="K288" s="2" t="s">
        <v>112</v>
      </c>
      <c r="L288" s="2"/>
      <c r="M288" s="64" t="s">
        <v>224</v>
      </c>
      <c r="N288" s="64" t="s">
        <v>515</v>
      </c>
      <c r="O288" s="65" t="s">
        <v>264</v>
      </c>
      <c r="P288" s="2" t="s">
        <v>14</v>
      </c>
      <c r="Q288" s="2">
        <v>3</v>
      </c>
      <c r="R288" s="2" t="s">
        <v>157</v>
      </c>
      <c r="S288" s="2" t="s">
        <v>47</v>
      </c>
      <c r="T288" s="2"/>
      <c r="U288" s="2">
        <v>2.2000000000000002</v>
      </c>
      <c r="V288" s="2" t="s">
        <v>17</v>
      </c>
      <c r="W288" s="2">
        <f>VLOOKUP(V288,Tables!$M$4:$N$7,2,FALSE)</f>
        <v>1</v>
      </c>
      <c r="X288" s="2">
        <f t="shared" si="596"/>
        <v>2.2000000000000002</v>
      </c>
      <c r="Y288" s="2"/>
      <c r="Z288" s="2" t="str">
        <f t="shared" si="597"/>
        <v>EC10</v>
      </c>
      <c r="AA288" s="2">
        <f>VLOOKUP(Z288,Tables!C$5:D$21,2,FALSE)</f>
        <v>1</v>
      </c>
      <c r="AB288" s="2">
        <f t="shared" si="598"/>
        <v>2.2000000000000002</v>
      </c>
      <c r="AC288" s="2" t="str">
        <f t="shared" si="599"/>
        <v>Chronic</v>
      </c>
      <c r="AD288" s="2">
        <f>VLOOKUP(AC288,Tables!C$24:D$25,2,FALSE)</f>
        <v>1</v>
      </c>
      <c r="AE288" s="2">
        <f t="shared" si="600"/>
        <v>2.2000000000000002</v>
      </c>
      <c r="AF288" s="7"/>
      <c r="AG288" s="8" t="str">
        <f t="shared" si="601"/>
        <v>Nephroselmis pyriformis</v>
      </c>
      <c r="AH288" s="2" t="str">
        <f t="shared" si="602"/>
        <v>EC10</v>
      </c>
      <c r="AI288" s="2" t="str">
        <f t="shared" si="603"/>
        <v>Chronic</v>
      </c>
      <c r="AJ288" s="2"/>
      <c r="AK288" s="2">
        <f>VLOOKUP(SUM(AA288,AD288),Tables!J$5:K$10,2,FALSE)</f>
        <v>1</v>
      </c>
      <c r="AL288" s="66" t="str">
        <f t="shared" si="604"/>
        <v>YES!!!</v>
      </c>
      <c r="AM288" s="3" t="str">
        <f>O288</f>
        <v>Abundance</v>
      </c>
      <c r="AN288" s="2" t="s">
        <v>118</v>
      </c>
      <c r="AO288" s="2" t="str">
        <f>CONCATENATE(Q288," ",R288)</f>
        <v>3 Day</v>
      </c>
      <c r="AP288" s="2" t="s">
        <v>119</v>
      </c>
      <c r="AQ288" s="2"/>
      <c r="AR288" s="2">
        <f>AE288</f>
        <v>2.2000000000000002</v>
      </c>
      <c r="AS288" s="2">
        <f>GEOMEAN(AR288)</f>
        <v>2.2000000000000002</v>
      </c>
      <c r="AT288" s="3">
        <f>MIN(AS288)</f>
        <v>2.2000000000000002</v>
      </c>
      <c r="AU288" s="3">
        <f>MIN(AT288,AT292)</f>
        <v>2.2000000000000002</v>
      </c>
      <c r="AV288" s="67" t="s">
        <v>120</v>
      </c>
      <c r="AW288" s="2"/>
      <c r="AX288" s="2"/>
      <c r="AY288" s="2"/>
      <c r="AZ288" s="2" t="str">
        <f>I288</f>
        <v>Microalgae</v>
      </c>
      <c r="BA288" s="68" t="str">
        <f t="shared" ref="BA288:BC288" si="605">F288</f>
        <v>Nephroselmis pyriformis</v>
      </c>
      <c r="BB288" s="2" t="str">
        <f t="shared" si="605"/>
        <v>Chlorophyta</v>
      </c>
      <c r="BC288" s="2" t="str">
        <f t="shared" si="605"/>
        <v>Nephrophyceae</v>
      </c>
      <c r="BD288" s="2" t="str">
        <f>J288</f>
        <v>Phototroph</v>
      </c>
      <c r="BE288" s="2">
        <f>AK288</f>
        <v>1</v>
      </c>
      <c r="BF288" s="2">
        <f>AU288</f>
        <v>2.2000000000000002</v>
      </c>
      <c r="BG288" s="67" t="s">
        <v>120</v>
      </c>
      <c r="BH288" s="67" t="s">
        <v>120</v>
      </c>
      <c r="BI288" s="2"/>
      <c r="BJ288" s="2"/>
      <c r="BK288" s="2"/>
      <c r="BL288" s="112"/>
      <c r="BM288" s="116"/>
      <c r="BN288" s="112"/>
      <c r="BO288" s="112"/>
      <c r="BP288" s="112"/>
      <c r="BQ288" s="112"/>
      <c r="BR288" s="112"/>
      <c r="BS288" s="112"/>
      <c r="BT288" s="114"/>
      <c r="BU288" s="114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</row>
    <row r="289" spans="1:85" ht="14.25" customHeight="1" thickTop="1" thickBot="1" x14ac:dyDescent="0.3">
      <c r="A289" s="2">
        <v>682</v>
      </c>
      <c r="B289" s="2">
        <v>1857</v>
      </c>
      <c r="C289" s="2"/>
      <c r="D289" s="101" t="s">
        <v>148</v>
      </c>
      <c r="E289" s="2" t="s">
        <v>106</v>
      </c>
      <c r="F289" s="63" t="s">
        <v>179</v>
      </c>
      <c r="G289" s="2" t="s">
        <v>180</v>
      </c>
      <c r="H289" s="2" t="s">
        <v>181</v>
      </c>
      <c r="I289" s="2" t="s">
        <v>110</v>
      </c>
      <c r="J289" s="2" t="s">
        <v>111</v>
      </c>
      <c r="K289" s="2" t="s">
        <v>112</v>
      </c>
      <c r="L289" s="2"/>
      <c r="M289" s="83" t="s">
        <v>154</v>
      </c>
      <c r="N289" s="83" t="s">
        <v>155</v>
      </c>
      <c r="O289" s="84" t="s">
        <v>156</v>
      </c>
      <c r="P289" s="85" t="s">
        <v>38</v>
      </c>
      <c r="Q289" s="85">
        <v>3</v>
      </c>
      <c r="R289" s="85" t="s">
        <v>157</v>
      </c>
      <c r="S289" s="85" t="s">
        <v>47</v>
      </c>
      <c r="T289" s="2"/>
      <c r="U289" s="85">
        <v>5.9</v>
      </c>
      <c r="V289" s="85" t="s">
        <v>17</v>
      </c>
      <c r="W289" s="85">
        <f>VLOOKUP(V289,Tables!$M$4:$N$7,2,FALSE)</f>
        <v>1</v>
      </c>
      <c r="X289" s="85">
        <f t="shared" si="596"/>
        <v>5.9</v>
      </c>
      <c r="Y289" s="85"/>
      <c r="Z289" s="85" t="str">
        <f t="shared" si="597"/>
        <v>EC50</v>
      </c>
      <c r="AA289" s="85">
        <f>VLOOKUP(Z289,Tables!C$5:D$21,2,FALSE)</f>
        <v>5</v>
      </c>
      <c r="AB289" s="85">
        <f t="shared" si="598"/>
        <v>1.1800000000000002</v>
      </c>
      <c r="AC289" s="85" t="str">
        <f t="shared" si="599"/>
        <v>Chronic</v>
      </c>
      <c r="AD289" s="85">
        <f>VLOOKUP(AC289,Tables!C$24:D$25,2,FALSE)</f>
        <v>1</v>
      </c>
      <c r="AE289" s="85">
        <f t="shared" si="600"/>
        <v>1.1800000000000002</v>
      </c>
      <c r="AF289" s="102"/>
      <c r="AG289" s="86" t="str">
        <f t="shared" si="601"/>
        <v>Nephroselmis pyriformis</v>
      </c>
      <c r="AH289" s="85" t="str">
        <f t="shared" si="602"/>
        <v>EC50</v>
      </c>
      <c r="AI289" s="85" t="str">
        <f t="shared" si="603"/>
        <v>Chronic</v>
      </c>
      <c r="AJ289" s="85"/>
      <c r="AK289" s="85">
        <f>VLOOKUP(SUM(AA289,AD289),Tables!J$5:K$10,2,FALSE)</f>
        <v>2</v>
      </c>
      <c r="AL289" s="87" t="str">
        <f t="shared" si="604"/>
        <v>Reject</v>
      </c>
      <c r="AM289" s="87"/>
      <c r="AN289" s="85"/>
      <c r="AO289" s="85"/>
      <c r="AP289" s="85"/>
      <c r="AQ289" s="85"/>
      <c r="AR289" s="85"/>
      <c r="AS289" s="85"/>
      <c r="AT289" s="87"/>
      <c r="AU289" s="85"/>
      <c r="AV289" s="67" t="s">
        <v>120</v>
      </c>
      <c r="AW289" s="2"/>
      <c r="AX289" s="2"/>
      <c r="AY289" s="2"/>
      <c r="AZ289" s="85"/>
      <c r="BA289" s="88"/>
      <c r="BB289" s="85"/>
      <c r="BC289" s="85"/>
      <c r="BD289" s="85"/>
      <c r="BE289" s="85"/>
      <c r="BF289" s="85"/>
      <c r="BG289" s="85"/>
      <c r="BH289" s="85"/>
      <c r="BI289" s="2"/>
      <c r="BJ289" s="2"/>
      <c r="BK289" s="2"/>
      <c r="BL289" s="117"/>
      <c r="BM289" s="118"/>
      <c r="BN289" s="117"/>
      <c r="BO289" s="117"/>
      <c r="BP289" s="117"/>
      <c r="BQ289" s="117"/>
      <c r="BR289" s="117"/>
      <c r="BS289" s="117"/>
      <c r="BT289" s="114"/>
      <c r="BU289" s="114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</row>
    <row r="290" spans="1:85" ht="14.25" customHeight="1" thickTop="1" thickBot="1" x14ac:dyDescent="0.3">
      <c r="A290" s="2">
        <v>682</v>
      </c>
      <c r="B290" s="2">
        <v>1858</v>
      </c>
      <c r="C290" s="2"/>
      <c r="D290" s="101"/>
      <c r="E290" s="2" t="s">
        <v>106</v>
      </c>
      <c r="F290" s="63" t="s">
        <v>179</v>
      </c>
      <c r="G290" s="2" t="s">
        <v>180</v>
      </c>
      <c r="H290" s="2" t="s">
        <v>181</v>
      </c>
      <c r="I290" s="2" t="s">
        <v>110</v>
      </c>
      <c r="J290" s="2" t="s">
        <v>111</v>
      </c>
      <c r="K290" s="2" t="s">
        <v>112</v>
      </c>
      <c r="L290" s="2"/>
      <c r="M290" s="83" t="s">
        <v>154</v>
      </c>
      <c r="N290" s="83" t="s">
        <v>155</v>
      </c>
      <c r="O290" s="84" t="s">
        <v>156</v>
      </c>
      <c r="P290" s="85" t="s">
        <v>14</v>
      </c>
      <c r="Q290" s="85">
        <v>3</v>
      </c>
      <c r="R290" s="85" t="s">
        <v>157</v>
      </c>
      <c r="S290" s="85" t="s">
        <v>47</v>
      </c>
      <c r="T290" s="2"/>
      <c r="U290" s="85">
        <v>1.1000000000000001</v>
      </c>
      <c r="V290" s="85" t="s">
        <v>17</v>
      </c>
      <c r="W290" s="85">
        <f>VLOOKUP(V290,Tables!$M$4:$N$7,2,FALSE)</f>
        <v>1</v>
      </c>
      <c r="X290" s="85">
        <f t="shared" si="596"/>
        <v>1.1000000000000001</v>
      </c>
      <c r="Y290" s="85"/>
      <c r="Z290" s="85" t="str">
        <f t="shared" si="597"/>
        <v>EC10</v>
      </c>
      <c r="AA290" s="85">
        <f>VLOOKUP(Z290,Tables!C$5:D$21,2,FALSE)</f>
        <v>1</v>
      </c>
      <c r="AB290" s="85">
        <f t="shared" si="598"/>
        <v>1.1000000000000001</v>
      </c>
      <c r="AC290" s="85" t="str">
        <f t="shared" si="599"/>
        <v>Chronic</v>
      </c>
      <c r="AD290" s="85">
        <f>VLOOKUP(AC290,Tables!C$24:D$25,2,FALSE)</f>
        <v>1</v>
      </c>
      <c r="AE290" s="85">
        <f t="shared" si="600"/>
        <v>1.1000000000000001</v>
      </c>
      <c r="AF290" s="102"/>
      <c r="AG290" s="86" t="str">
        <f t="shared" si="601"/>
        <v>Nephroselmis pyriformis</v>
      </c>
      <c r="AH290" s="85" t="str">
        <f t="shared" si="602"/>
        <v>EC10</v>
      </c>
      <c r="AI290" s="85" t="str">
        <f t="shared" si="603"/>
        <v>Chronic</v>
      </c>
      <c r="AJ290" s="85"/>
      <c r="AK290" s="85">
        <f>VLOOKUP(SUM(AA290,AD290),Tables!J$5:K$10,2,FALSE)</f>
        <v>1</v>
      </c>
      <c r="AL290" s="87" t="str">
        <f t="shared" si="604"/>
        <v>YES!!!</v>
      </c>
      <c r="AM290" s="87"/>
      <c r="AN290" s="85"/>
      <c r="AO290" s="85"/>
      <c r="AP290" s="85"/>
      <c r="AQ290" s="85"/>
      <c r="AR290" s="85"/>
      <c r="AS290" s="85"/>
      <c r="AT290" s="87"/>
      <c r="AU290" s="85"/>
      <c r="AV290" s="67" t="s">
        <v>120</v>
      </c>
      <c r="AW290" s="2"/>
      <c r="AX290" s="2"/>
      <c r="AY290" s="2"/>
      <c r="AZ290" s="85"/>
      <c r="BA290" s="88"/>
      <c r="BB290" s="85"/>
      <c r="BC290" s="85"/>
      <c r="BD290" s="85"/>
      <c r="BE290" s="85"/>
      <c r="BF290" s="85"/>
      <c r="BG290" s="85"/>
      <c r="BH290" s="85"/>
      <c r="BI290" s="2"/>
      <c r="BJ290" s="2"/>
      <c r="BK290" s="2"/>
      <c r="BL290" s="112"/>
      <c r="BM290" s="116"/>
      <c r="BN290" s="112"/>
      <c r="BO290" s="112"/>
      <c r="BP290" s="112"/>
      <c r="BQ290" s="112"/>
      <c r="BR290" s="112"/>
      <c r="BS290" s="112"/>
      <c r="BT290" s="114"/>
      <c r="BU290" s="114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</row>
    <row r="291" spans="1:85" ht="14.25" customHeight="1" thickTop="1" thickBot="1" x14ac:dyDescent="0.3">
      <c r="A291" s="2">
        <v>682</v>
      </c>
      <c r="B291" s="2">
        <v>1432</v>
      </c>
      <c r="C291" s="2"/>
      <c r="D291" s="2"/>
      <c r="E291" s="2" t="s">
        <v>106</v>
      </c>
      <c r="F291" s="63" t="s">
        <v>179</v>
      </c>
      <c r="G291" s="2" t="s">
        <v>180</v>
      </c>
      <c r="H291" s="2" t="s">
        <v>181</v>
      </c>
      <c r="I291" s="2" t="s">
        <v>110</v>
      </c>
      <c r="J291" s="2" t="s">
        <v>111</v>
      </c>
      <c r="K291" s="2" t="s">
        <v>112</v>
      </c>
      <c r="L291" s="2"/>
      <c r="M291" s="64" t="s">
        <v>224</v>
      </c>
      <c r="N291" s="64" t="s">
        <v>516</v>
      </c>
      <c r="O291" s="65" t="s">
        <v>254</v>
      </c>
      <c r="P291" s="2" t="s">
        <v>38</v>
      </c>
      <c r="Q291" s="2">
        <v>3</v>
      </c>
      <c r="R291" s="2" t="s">
        <v>157</v>
      </c>
      <c r="S291" s="2" t="s">
        <v>47</v>
      </c>
      <c r="T291" s="2"/>
      <c r="U291" s="2">
        <v>8</v>
      </c>
      <c r="V291" s="2" t="s">
        <v>17</v>
      </c>
      <c r="W291" s="2">
        <f>VLOOKUP(V291,Tables!$M$4:$N$7,2,FALSE)</f>
        <v>1</v>
      </c>
      <c r="X291" s="2">
        <f t="shared" si="596"/>
        <v>8</v>
      </c>
      <c r="Y291" s="2"/>
      <c r="Z291" s="2" t="str">
        <f t="shared" si="597"/>
        <v>EC50</v>
      </c>
      <c r="AA291" s="2">
        <f>VLOOKUP(Z291,Tables!C$5:D$21,2,FALSE)</f>
        <v>5</v>
      </c>
      <c r="AB291" s="2">
        <f t="shared" si="598"/>
        <v>1.6</v>
      </c>
      <c r="AC291" s="2" t="str">
        <f t="shared" si="599"/>
        <v>Chronic</v>
      </c>
      <c r="AD291" s="2">
        <f>VLOOKUP(AC291,Tables!C$24:D$25,2,FALSE)</f>
        <v>1</v>
      </c>
      <c r="AE291" s="2">
        <f t="shared" si="600"/>
        <v>1.6</v>
      </c>
      <c r="AF291" s="7"/>
      <c r="AG291" s="8" t="str">
        <f t="shared" si="601"/>
        <v>Nephroselmis pyriformis</v>
      </c>
      <c r="AH291" s="2" t="str">
        <f t="shared" si="602"/>
        <v>EC50</v>
      </c>
      <c r="AI291" s="2" t="str">
        <f t="shared" si="603"/>
        <v>Chronic</v>
      </c>
      <c r="AJ291" s="2"/>
      <c r="AK291" s="2">
        <f>VLOOKUP(SUM(AA291,AD291),Tables!J$5:K$10,2,FALSE)</f>
        <v>2</v>
      </c>
      <c r="AL291" s="66" t="str">
        <f t="shared" si="604"/>
        <v>Reject</v>
      </c>
      <c r="AM291" s="3"/>
      <c r="AN291" s="2"/>
      <c r="AO291" s="2"/>
      <c r="AP291" s="2"/>
      <c r="AQ291" s="2"/>
      <c r="AR291" s="2"/>
      <c r="AS291" s="2"/>
      <c r="AT291" s="3"/>
      <c r="AU291" s="2"/>
      <c r="AV291" s="67" t="s">
        <v>120</v>
      </c>
      <c r="AW291" s="2"/>
      <c r="AX291" s="2"/>
      <c r="AY291" s="2"/>
      <c r="AZ291" s="2"/>
      <c r="BA291" s="68"/>
      <c r="BB291" s="2"/>
      <c r="BC291" s="2"/>
      <c r="BD291" s="2"/>
      <c r="BE291" s="2"/>
      <c r="BF291" s="2"/>
      <c r="BG291" s="2"/>
      <c r="BH291" s="2"/>
      <c r="BI291" s="76"/>
      <c r="BJ291" s="76"/>
      <c r="BK291" s="2"/>
      <c r="BL291" s="112"/>
      <c r="BM291" s="116"/>
      <c r="BN291" s="112"/>
      <c r="BO291" s="112"/>
      <c r="BP291" s="112"/>
      <c r="BQ291" s="112"/>
      <c r="BR291" s="112"/>
      <c r="BS291" s="112"/>
      <c r="BT291" s="114"/>
      <c r="BU291" s="114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</row>
    <row r="292" spans="1:85" ht="14.25" customHeight="1" thickTop="1" thickBot="1" x14ac:dyDescent="0.3">
      <c r="A292" s="2">
        <v>682</v>
      </c>
      <c r="B292" s="2">
        <v>1655</v>
      </c>
      <c r="C292" s="2"/>
      <c r="D292" s="2"/>
      <c r="E292" s="2" t="s">
        <v>106</v>
      </c>
      <c r="F292" s="63" t="s">
        <v>179</v>
      </c>
      <c r="G292" s="2" t="s">
        <v>180</v>
      </c>
      <c r="H292" s="2" t="s">
        <v>181</v>
      </c>
      <c r="I292" s="2" t="s">
        <v>110</v>
      </c>
      <c r="J292" s="2" t="s">
        <v>111</v>
      </c>
      <c r="K292" s="2" t="s">
        <v>112</v>
      </c>
      <c r="L292" s="2"/>
      <c r="M292" s="64" t="s">
        <v>224</v>
      </c>
      <c r="N292" s="64" t="s">
        <v>516</v>
      </c>
      <c r="O292" s="65" t="s">
        <v>254</v>
      </c>
      <c r="P292" s="2" t="s">
        <v>14</v>
      </c>
      <c r="Q292" s="2">
        <v>3</v>
      </c>
      <c r="R292" s="2" t="s">
        <v>157</v>
      </c>
      <c r="S292" s="2" t="s">
        <v>47</v>
      </c>
      <c r="T292" s="2"/>
      <c r="U292" s="2">
        <v>5.2</v>
      </c>
      <c r="V292" s="2" t="s">
        <v>17</v>
      </c>
      <c r="W292" s="2">
        <f>VLOOKUP(V292,Tables!$M$4:$N$7,2,FALSE)</f>
        <v>1</v>
      </c>
      <c r="X292" s="2">
        <f t="shared" si="596"/>
        <v>5.2</v>
      </c>
      <c r="Y292" s="2"/>
      <c r="Z292" s="2" t="str">
        <f t="shared" si="597"/>
        <v>EC10</v>
      </c>
      <c r="AA292" s="2">
        <f>VLOOKUP(Z292,Tables!C$5:D$21,2,FALSE)</f>
        <v>1</v>
      </c>
      <c r="AB292" s="2">
        <f t="shared" si="598"/>
        <v>5.2</v>
      </c>
      <c r="AC292" s="2" t="str">
        <f t="shared" si="599"/>
        <v>Chronic</v>
      </c>
      <c r="AD292" s="2">
        <f>VLOOKUP(AC292,Tables!C$24:D$25,2,FALSE)</f>
        <v>1</v>
      </c>
      <c r="AE292" s="2">
        <f t="shared" si="600"/>
        <v>5.2</v>
      </c>
      <c r="AF292" s="7"/>
      <c r="AG292" s="8" t="str">
        <f t="shared" si="601"/>
        <v>Nephroselmis pyriformis</v>
      </c>
      <c r="AH292" s="2" t="str">
        <f t="shared" si="602"/>
        <v>EC10</v>
      </c>
      <c r="AI292" s="2" t="str">
        <f t="shared" si="603"/>
        <v>Chronic</v>
      </c>
      <c r="AJ292" s="2"/>
      <c r="AK292" s="2">
        <f>VLOOKUP(SUM(AA292,AD292),Tables!J$5:K$10,2,FALSE)</f>
        <v>1</v>
      </c>
      <c r="AL292" s="66" t="str">
        <f t="shared" si="604"/>
        <v>YES!!!</v>
      </c>
      <c r="AM292" s="3" t="str">
        <f>O292</f>
        <v>Growth</v>
      </c>
      <c r="AN292" s="2" t="s">
        <v>434</v>
      </c>
      <c r="AO292" s="2" t="str">
        <f>CONCATENATE(Q292," ",R292)</f>
        <v>3 Day</v>
      </c>
      <c r="AP292" s="2" t="s">
        <v>435</v>
      </c>
      <c r="AQ292" s="2"/>
      <c r="AR292" s="2">
        <f>AE292</f>
        <v>5.2</v>
      </c>
      <c r="AS292" s="2">
        <f>GEOMEAN(AR292)</f>
        <v>5.2</v>
      </c>
      <c r="AT292" s="3">
        <f>MIN(AS292)</f>
        <v>5.2</v>
      </c>
      <c r="AU292" s="2"/>
      <c r="AV292" s="67" t="s">
        <v>120</v>
      </c>
      <c r="AW292" s="2"/>
      <c r="AX292" s="2"/>
      <c r="AY292" s="2"/>
      <c r="AZ292" s="2"/>
      <c r="BA292" s="68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117"/>
      <c r="BM292" s="118"/>
      <c r="BN292" s="117"/>
      <c r="BO292" s="117"/>
      <c r="BP292" s="117"/>
      <c r="BQ292" s="117"/>
      <c r="BR292" s="117"/>
      <c r="BS292" s="117"/>
      <c r="BT292" s="114"/>
      <c r="BU292" s="114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</row>
    <row r="293" spans="1:85" ht="14.25" customHeight="1" thickTop="1" thickBot="1" x14ac:dyDescent="0.3">
      <c r="A293" s="7"/>
      <c r="B293" s="7"/>
      <c r="C293" s="7"/>
      <c r="D293" s="71"/>
      <c r="E293" s="7"/>
      <c r="F293" s="72"/>
      <c r="G293" s="7"/>
      <c r="H293" s="7"/>
      <c r="I293" s="7"/>
      <c r="J293" s="7"/>
      <c r="K293" s="7"/>
      <c r="L293" s="7"/>
      <c r="M293" s="73"/>
      <c r="N293" s="73"/>
      <c r="O293" s="7"/>
      <c r="P293" s="7"/>
      <c r="Q293" s="7"/>
      <c r="R293" s="7"/>
      <c r="S293" s="7"/>
      <c r="T293" s="74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5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3"/>
      <c r="AW293" s="76"/>
      <c r="AX293" s="76"/>
      <c r="AY293" s="76"/>
      <c r="AZ293" s="77"/>
      <c r="BA293" s="78"/>
      <c r="BB293" s="7"/>
      <c r="BC293" s="7"/>
      <c r="BD293" s="7"/>
      <c r="BE293" s="7"/>
      <c r="BF293" s="7"/>
      <c r="BG293" s="7"/>
      <c r="BH293" s="7"/>
      <c r="BI293" s="70"/>
      <c r="BJ293" s="70"/>
      <c r="BK293" s="2"/>
      <c r="BL293" s="112"/>
      <c r="BM293" s="116"/>
      <c r="BN293" s="112"/>
      <c r="BO293" s="112"/>
      <c r="BP293" s="112"/>
      <c r="BQ293" s="112"/>
      <c r="BR293" s="112"/>
      <c r="BS293" s="112"/>
      <c r="BT293" s="114"/>
      <c r="BU293" s="114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</row>
    <row r="294" spans="1:85" ht="14.25" customHeight="1" thickTop="1" thickBot="1" x14ac:dyDescent="0.3">
      <c r="A294" s="2">
        <v>1875</v>
      </c>
      <c r="B294" s="2" t="s">
        <v>105</v>
      </c>
      <c r="C294" s="2"/>
      <c r="D294" s="2"/>
      <c r="E294" s="2" t="s">
        <v>106</v>
      </c>
      <c r="F294" s="63" t="s">
        <v>182</v>
      </c>
      <c r="G294" s="2" t="s">
        <v>108</v>
      </c>
      <c r="H294" s="2" t="s">
        <v>109</v>
      </c>
      <c r="I294" s="2" t="s">
        <v>110</v>
      </c>
      <c r="J294" s="2" t="s">
        <v>111</v>
      </c>
      <c r="K294" s="2" t="s">
        <v>112</v>
      </c>
      <c r="L294" s="2"/>
      <c r="M294" s="106" t="s">
        <v>113</v>
      </c>
      <c r="N294" s="106" t="s">
        <v>114</v>
      </c>
      <c r="O294" s="107" t="s">
        <v>115</v>
      </c>
      <c r="P294" s="2" t="s">
        <v>38</v>
      </c>
      <c r="Q294" s="2">
        <v>72</v>
      </c>
      <c r="R294" s="2" t="s">
        <v>116</v>
      </c>
      <c r="S294" s="2" t="s">
        <v>47</v>
      </c>
      <c r="T294" s="2"/>
      <c r="U294" s="2" t="s">
        <v>517</v>
      </c>
      <c r="V294" s="2" t="s">
        <v>20</v>
      </c>
      <c r="W294" s="2">
        <f>VLOOKUP(V294,Tables!$M$4:$N$7,2,FALSE)</f>
        <v>1</v>
      </c>
      <c r="X294" s="2">
        <f t="shared" ref="X294:X297" si="606">U294*W294</f>
        <v>50</v>
      </c>
      <c r="Y294" s="2"/>
      <c r="Z294" s="2" t="str">
        <f t="shared" ref="Z294:Z297" si="607">P294</f>
        <v>EC50</v>
      </c>
      <c r="AA294" s="2">
        <f>VLOOKUP(Z294,Tables!C$5:D$21,2,FALSE)</f>
        <v>5</v>
      </c>
      <c r="AB294" s="2">
        <f t="shared" ref="AB294:AB297" si="608">X294/AA294</f>
        <v>10</v>
      </c>
      <c r="AC294" s="2" t="str">
        <f t="shared" ref="AC294:AC297" si="609">S294</f>
        <v>Chronic</v>
      </c>
      <c r="AD294" s="2">
        <f>VLOOKUP(AC294,Tables!C$24:D$25,2,FALSE)</f>
        <v>1</v>
      </c>
      <c r="AE294" s="2">
        <f t="shared" ref="AE294:AE297" si="610">AB294/AD294</f>
        <v>10</v>
      </c>
      <c r="AF294" s="7"/>
      <c r="AG294" s="8" t="str">
        <f t="shared" ref="AG294:AG297" si="611">F294</f>
        <v>Nitzschia closterium</v>
      </c>
      <c r="AH294" s="2" t="str">
        <f t="shared" ref="AH294:AH297" si="612">P294</f>
        <v>EC50</v>
      </c>
      <c r="AI294" s="2" t="str">
        <f t="shared" ref="AI294:AI297" si="613">S294</f>
        <v>Chronic</v>
      </c>
      <c r="AJ294" s="2"/>
      <c r="AK294" s="2">
        <f>VLOOKUP(SUM(AA294,AD294),Tables!J$5:K$10,2,FALSE)</f>
        <v>2</v>
      </c>
      <c r="AL294" s="66" t="str">
        <f t="shared" ref="AL294:AL297" si="614">IF(AK294=MIN($AK$294:$AK$297),"YES!!!","Reject")</f>
        <v>Reject</v>
      </c>
      <c r="AM294" s="3"/>
      <c r="AN294" s="2"/>
      <c r="AO294" s="2"/>
      <c r="AP294" s="2"/>
      <c r="AQ294" s="2"/>
      <c r="AR294" s="2"/>
      <c r="AS294" s="2"/>
      <c r="AT294" s="3"/>
      <c r="AU294" s="3"/>
      <c r="AV294" s="67" t="s">
        <v>120</v>
      </c>
      <c r="AW294" s="2"/>
      <c r="AX294" s="2"/>
      <c r="AY294" s="2"/>
      <c r="AZ294" s="2"/>
      <c r="BA294" s="68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112"/>
      <c r="BM294" s="116"/>
      <c r="BN294" s="112"/>
      <c r="BO294" s="112"/>
      <c r="BP294" s="112"/>
      <c r="BQ294" s="112"/>
      <c r="BR294" s="112"/>
      <c r="BS294" s="112"/>
      <c r="BT294" s="114"/>
      <c r="BU294" s="114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</row>
    <row r="295" spans="1:85" ht="14.25" customHeight="1" thickTop="1" thickBot="1" x14ac:dyDescent="0.3">
      <c r="A295" s="2">
        <v>712</v>
      </c>
      <c r="B295" s="2">
        <v>1516</v>
      </c>
      <c r="C295" s="2"/>
      <c r="D295" s="2"/>
      <c r="E295" s="2" t="s">
        <v>106</v>
      </c>
      <c r="F295" s="63" t="s">
        <v>182</v>
      </c>
      <c r="G295" s="2" t="s">
        <v>108</v>
      </c>
      <c r="H295" s="2" t="s">
        <v>109</v>
      </c>
      <c r="I295" s="2" t="s">
        <v>110</v>
      </c>
      <c r="J295" s="2" t="s">
        <v>111</v>
      </c>
      <c r="K295" s="2" t="s">
        <v>112</v>
      </c>
      <c r="L295" s="2"/>
      <c r="M295" s="106" t="s">
        <v>224</v>
      </c>
      <c r="N295" s="106" t="s">
        <v>254</v>
      </c>
      <c r="O295" s="107" t="s">
        <v>254</v>
      </c>
      <c r="P295" s="2" t="s">
        <v>38</v>
      </c>
      <c r="Q295" s="2">
        <v>3</v>
      </c>
      <c r="R295" s="2" t="s">
        <v>157</v>
      </c>
      <c r="S295" s="2" t="s">
        <v>47</v>
      </c>
      <c r="T295" s="2"/>
      <c r="U295" s="2">
        <v>17</v>
      </c>
      <c r="V295" s="2" t="s">
        <v>17</v>
      </c>
      <c r="W295" s="2">
        <f>VLOOKUP(V295,Tables!$M$4:$N$7,2,FALSE)</f>
        <v>1</v>
      </c>
      <c r="X295" s="2">
        <f t="shared" si="606"/>
        <v>17</v>
      </c>
      <c r="Y295" s="2"/>
      <c r="Z295" s="2" t="str">
        <f t="shared" si="607"/>
        <v>EC50</v>
      </c>
      <c r="AA295" s="2">
        <f>VLOOKUP(Z295,Tables!C$5:D$21,2,FALSE)</f>
        <v>5</v>
      </c>
      <c r="AB295" s="2">
        <f t="shared" si="608"/>
        <v>3.4</v>
      </c>
      <c r="AC295" s="2" t="str">
        <f t="shared" si="609"/>
        <v>Chronic</v>
      </c>
      <c r="AD295" s="2">
        <f>VLOOKUP(AC295,Tables!C$24:D$25,2,FALSE)</f>
        <v>1</v>
      </c>
      <c r="AE295" s="2">
        <f t="shared" si="610"/>
        <v>3.4</v>
      </c>
      <c r="AF295" s="7"/>
      <c r="AG295" s="8" t="str">
        <f t="shared" si="611"/>
        <v>Nitzschia closterium</v>
      </c>
      <c r="AH295" s="2" t="str">
        <f t="shared" si="612"/>
        <v>EC50</v>
      </c>
      <c r="AI295" s="2" t="str">
        <f t="shared" si="613"/>
        <v>Chronic</v>
      </c>
      <c r="AJ295" s="2"/>
      <c r="AK295" s="2">
        <f>VLOOKUP(SUM(AA295,AD295),Tables!J$5:K$10,2,FALSE)</f>
        <v>2</v>
      </c>
      <c r="AL295" s="66" t="str">
        <f t="shared" si="614"/>
        <v>Reject</v>
      </c>
      <c r="AM295" s="2"/>
      <c r="AN295" s="2"/>
      <c r="AO295" s="2"/>
      <c r="AP295" s="2"/>
      <c r="AQ295" s="2"/>
      <c r="AR295" s="2"/>
      <c r="AS295" s="2"/>
      <c r="AT295" s="2"/>
      <c r="AU295" s="2"/>
      <c r="AV295" s="67" t="s">
        <v>120</v>
      </c>
      <c r="AW295" s="2"/>
      <c r="AX295" s="2"/>
      <c r="AY295" s="2"/>
      <c r="AZ295" s="2"/>
      <c r="BA295" s="68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112"/>
      <c r="BM295" s="116"/>
      <c r="BN295" s="112"/>
      <c r="BO295" s="112"/>
      <c r="BP295" s="112"/>
      <c r="BQ295" s="112"/>
      <c r="BR295" s="112"/>
      <c r="BS295" s="112"/>
      <c r="BT295" s="114"/>
      <c r="BU295" s="114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</row>
    <row r="296" spans="1:85" ht="14.25" customHeight="1" thickTop="1" thickBot="1" x14ac:dyDescent="0.3">
      <c r="A296" s="2">
        <v>712</v>
      </c>
      <c r="B296" s="2">
        <v>1518</v>
      </c>
      <c r="C296" s="2"/>
      <c r="D296" s="2"/>
      <c r="E296" s="2" t="s">
        <v>106</v>
      </c>
      <c r="F296" s="63" t="s">
        <v>182</v>
      </c>
      <c r="G296" s="2" t="s">
        <v>108</v>
      </c>
      <c r="H296" s="2" t="s">
        <v>109</v>
      </c>
      <c r="I296" s="2" t="s">
        <v>110</v>
      </c>
      <c r="J296" s="2" t="s">
        <v>111</v>
      </c>
      <c r="K296" s="2" t="s">
        <v>112</v>
      </c>
      <c r="L296" s="2"/>
      <c r="M296" s="106" t="s">
        <v>224</v>
      </c>
      <c r="N296" s="106" t="s">
        <v>254</v>
      </c>
      <c r="O296" s="107" t="s">
        <v>254</v>
      </c>
      <c r="P296" s="2" t="s">
        <v>33</v>
      </c>
      <c r="Q296" s="2">
        <v>3</v>
      </c>
      <c r="R296" s="2" t="s">
        <v>157</v>
      </c>
      <c r="S296" s="2" t="s">
        <v>47</v>
      </c>
      <c r="T296" s="2"/>
      <c r="U296" s="2">
        <v>6</v>
      </c>
      <c r="V296" s="2" t="s">
        <v>17</v>
      </c>
      <c r="W296" s="2">
        <f>VLOOKUP(V296,Tables!$M$4:$N$7,2,FALSE)</f>
        <v>1</v>
      </c>
      <c r="X296" s="2">
        <f t="shared" si="606"/>
        <v>6</v>
      </c>
      <c r="Y296" s="2"/>
      <c r="Z296" s="2" t="str">
        <f t="shared" si="607"/>
        <v>LOEC</v>
      </c>
      <c r="AA296" s="2">
        <f>VLOOKUP(Z296,Tables!C$5:D$21,2,FALSE)</f>
        <v>2.5</v>
      </c>
      <c r="AB296" s="2">
        <f t="shared" si="608"/>
        <v>2.4</v>
      </c>
      <c r="AC296" s="2" t="str">
        <f t="shared" si="609"/>
        <v>Chronic</v>
      </c>
      <c r="AD296" s="2">
        <f>VLOOKUP(AC296,Tables!C$24:D$25,2,FALSE)</f>
        <v>1</v>
      </c>
      <c r="AE296" s="2">
        <f t="shared" si="610"/>
        <v>2.4</v>
      </c>
      <c r="AF296" s="7"/>
      <c r="AG296" s="8" t="str">
        <f t="shared" si="611"/>
        <v>Nitzschia closterium</v>
      </c>
      <c r="AH296" s="2" t="str">
        <f t="shared" si="612"/>
        <v>LOEC</v>
      </c>
      <c r="AI296" s="2" t="str">
        <f t="shared" si="613"/>
        <v>Chronic</v>
      </c>
      <c r="AJ296" s="2"/>
      <c r="AK296" s="2">
        <f>VLOOKUP(SUM(AA296,AD296),Tables!J$5:K$10,2,FALSE)</f>
        <v>2</v>
      </c>
      <c r="AL296" s="66" t="str">
        <f t="shared" si="614"/>
        <v>Reject</v>
      </c>
      <c r="AM296" s="2"/>
      <c r="AN296" s="2"/>
      <c r="AO296" s="2"/>
      <c r="AP296" s="2"/>
      <c r="AQ296" s="2"/>
      <c r="AR296" s="2"/>
      <c r="AS296" s="2"/>
      <c r="AT296" s="2"/>
      <c r="AU296" s="2"/>
      <c r="AV296" s="67" t="s">
        <v>120</v>
      </c>
      <c r="AW296" s="2"/>
      <c r="AX296" s="2"/>
      <c r="AY296" s="2"/>
      <c r="AZ296" s="2"/>
      <c r="BA296" s="68"/>
      <c r="BB296" s="2"/>
      <c r="BC296" s="2"/>
      <c r="BD296" s="2"/>
      <c r="BE296" s="2"/>
      <c r="BF296" s="2"/>
      <c r="BG296" s="2"/>
      <c r="BH296" s="2"/>
      <c r="BI296" s="76"/>
      <c r="BJ296" s="76"/>
      <c r="BK296" s="2"/>
      <c r="BL296" s="112"/>
      <c r="BM296" s="116"/>
      <c r="BN296" s="112"/>
      <c r="BO296" s="112"/>
      <c r="BP296" s="112"/>
      <c r="BQ296" s="112"/>
      <c r="BR296" s="112"/>
      <c r="BS296" s="112"/>
      <c r="BT296" s="114"/>
      <c r="BU296" s="114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</row>
    <row r="297" spans="1:85" ht="14.25" customHeight="1" thickTop="1" thickBot="1" x14ac:dyDescent="0.3">
      <c r="A297" s="2">
        <v>712</v>
      </c>
      <c r="B297" s="2">
        <v>1520</v>
      </c>
      <c r="C297" s="2"/>
      <c r="D297" s="2"/>
      <c r="E297" s="2" t="s">
        <v>106</v>
      </c>
      <c r="F297" s="63" t="s">
        <v>182</v>
      </c>
      <c r="G297" s="2" t="s">
        <v>108</v>
      </c>
      <c r="H297" s="2" t="s">
        <v>109</v>
      </c>
      <c r="I297" s="2" t="s">
        <v>110</v>
      </c>
      <c r="J297" s="2" t="s">
        <v>111</v>
      </c>
      <c r="K297" s="2" t="s">
        <v>112</v>
      </c>
      <c r="L297" s="2"/>
      <c r="M297" s="106" t="s">
        <v>224</v>
      </c>
      <c r="N297" s="106" t="s">
        <v>254</v>
      </c>
      <c r="O297" s="107" t="s">
        <v>254</v>
      </c>
      <c r="P297" s="2" t="s">
        <v>27</v>
      </c>
      <c r="Q297" s="2">
        <v>3</v>
      </c>
      <c r="R297" s="2" t="s">
        <v>157</v>
      </c>
      <c r="S297" s="2" t="s">
        <v>47</v>
      </c>
      <c r="T297" s="2"/>
      <c r="U297" s="2">
        <v>2</v>
      </c>
      <c r="V297" s="2" t="s">
        <v>17</v>
      </c>
      <c r="W297" s="2">
        <f>VLOOKUP(V297,Tables!$M$4:$N$7,2,FALSE)</f>
        <v>1</v>
      </c>
      <c r="X297" s="2">
        <f t="shared" si="606"/>
        <v>2</v>
      </c>
      <c r="Y297" s="2"/>
      <c r="Z297" s="2" t="str">
        <f t="shared" si="607"/>
        <v>NOEC</v>
      </c>
      <c r="AA297" s="2">
        <f>VLOOKUP(Z297,Tables!C$5:D$21,2,FALSE)</f>
        <v>1</v>
      </c>
      <c r="AB297" s="2">
        <f t="shared" si="608"/>
        <v>2</v>
      </c>
      <c r="AC297" s="2" t="str">
        <f t="shared" si="609"/>
        <v>Chronic</v>
      </c>
      <c r="AD297" s="2">
        <f>VLOOKUP(AC297,Tables!C$24:D$25,2,FALSE)</f>
        <v>1</v>
      </c>
      <c r="AE297" s="2">
        <f t="shared" si="610"/>
        <v>2</v>
      </c>
      <c r="AF297" s="7"/>
      <c r="AG297" s="8" t="str">
        <f t="shared" si="611"/>
        <v>Nitzschia closterium</v>
      </c>
      <c r="AH297" s="2" t="str">
        <f t="shared" si="612"/>
        <v>NOEC</v>
      </c>
      <c r="AI297" s="2" t="str">
        <f t="shared" si="613"/>
        <v>Chronic</v>
      </c>
      <c r="AJ297" s="2"/>
      <c r="AK297" s="2">
        <f>VLOOKUP(SUM(AA297,AD297),Tables!J$5:K$10,2,FALSE)</f>
        <v>1</v>
      </c>
      <c r="AL297" s="66" t="str">
        <f t="shared" si="614"/>
        <v>YES!!!</v>
      </c>
      <c r="AM297" s="108" t="str">
        <f>O297</f>
        <v>Growth</v>
      </c>
      <c r="AN297" s="2" t="s">
        <v>118</v>
      </c>
      <c r="AO297" s="2" t="str">
        <f>CONCATENATE(Q297," ",R297)</f>
        <v>3 Day</v>
      </c>
      <c r="AP297" s="2" t="s">
        <v>119</v>
      </c>
      <c r="AQ297" s="2"/>
      <c r="AR297" s="2">
        <f>AE297</f>
        <v>2</v>
      </c>
      <c r="AS297" s="2">
        <f>GEOMEAN(AR297)</f>
        <v>2</v>
      </c>
      <c r="AT297" s="3">
        <f t="shared" ref="AT297:AU297" si="615">MIN(AS297)</f>
        <v>2</v>
      </c>
      <c r="AU297" s="3">
        <f t="shared" si="615"/>
        <v>2</v>
      </c>
      <c r="AV297" s="67" t="s">
        <v>120</v>
      </c>
      <c r="AW297" s="2"/>
      <c r="AX297" s="2"/>
      <c r="AY297" s="2"/>
      <c r="AZ297" s="2" t="str">
        <f>I297</f>
        <v>Microalgae</v>
      </c>
      <c r="BA297" s="68" t="str">
        <f t="shared" ref="BA297:BC297" si="616">F297</f>
        <v>Nitzschia closterium</v>
      </c>
      <c r="BB297" s="2" t="str">
        <f t="shared" si="616"/>
        <v>Bacillariophyta</v>
      </c>
      <c r="BC297" s="2" t="str">
        <f t="shared" si="616"/>
        <v>Bacillariophyceae</v>
      </c>
      <c r="BD297" s="2" t="str">
        <f>J297</f>
        <v>Phototroph</v>
      </c>
      <c r="BE297" s="2">
        <f>AK297</f>
        <v>1</v>
      </c>
      <c r="BF297" s="2">
        <f>AU297</f>
        <v>2</v>
      </c>
      <c r="BG297" s="67" t="s">
        <v>120</v>
      </c>
      <c r="BH297" s="67" t="s">
        <v>120</v>
      </c>
      <c r="BI297" s="70"/>
      <c r="BJ297" s="70"/>
      <c r="BK297" s="2"/>
      <c r="BL297" s="112"/>
      <c r="BM297" s="116"/>
      <c r="BN297" s="112"/>
      <c r="BO297" s="112"/>
      <c r="BP297" s="112"/>
      <c r="BQ297" s="112"/>
      <c r="BR297" s="112"/>
      <c r="BS297" s="112"/>
      <c r="BT297" s="114"/>
      <c r="BU297" s="114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</row>
    <row r="298" spans="1:85" ht="14.25" customHeight="1" thickTop="1" thickBot="1" x14ac:dyDescent="0.3">
      <c r="A298" s="7"/>
      <c r="B298" s="7"/>
      <c r="C298" s="7"/>
      <c r="D298" s="71"/>
      <c r="E298" s="7"/>
      <c r="F298" s="72"/>
      <c r="G298" s="7"/>
      <c r="H298" s="7"/>
      <c r="I298" s="7"/>
      <c r="J298" s="7"/>
      <c r="K298" s="7"/>
      <c r="L298" s="7"/>
      <c r="M298" s="73"/>
      <c r="N298" s="73"/>
      <c r="O298" s="7"/>
      <c r="P298" s="7"/>
      <c r="Q298" s="7"/>
      <c r="R298" s="7"/>
      <c r="S298" s="7"/>
      <c r="T298" s="74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5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3"/>
      <c r="AW298" s="76"/>
      <c r="AX298" s="76"/>
      <c r="AY298" s="76"/>
      <c r="AZ298" s="77"/>
      <c r="BA298" s="78"/>
      <c r="BB298" s="7"/>
      <c r="BC298" s="7"/>
      <c r="BD298" s="7"/>
      <c r="BE298" s="7"/>
      <c r="BF298" s="7"/>
      <c r="BG298" s="7"/>
      <c r="BH298" s="7"/>
      <c r="BI298" s="2"/>
      <c r="BJ298" s="2"/>
      <c r="BK298" s="2"/>
      <c r="BL298" s="112"/>
      <c r="BM298" s="116"/>
      <c r="BN298" s="112"/>
      <c r="BO298" s="112"/>
      <c r="BP298" s="112"/>
      <c r="BQ298" s="112"/>
      <c r="BR298" s="112"/>
      <c r="BS298" s="112"/>
      <c r="BT298" s="114"/>
      <c r="BU298" s="114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</row>
    <row r="299" spans="1:85" ht="14.25" customHeight="1" thickTop="1" thickBot="1" x14ac:dyDescent="0.3">
      <c r="A299" s="2" t="s">
        <v>126</v>
      </c>
      <c r="B299" s="2" t="s">
        <v>518</v>
      </c>
      <c r="C299" s="2"/>
      <c r="D299" s="2"/>
      <c r="E299" s="2" t="s">
        <v>121</v>
      </c>
      <c r="F299" s="63" t="s">
        <v>184</v>
      </c>
      <c r="G299" s="2" t="s">
        <v>108</v>
      </c>
      <c r="H299" s="2" t="s">
        <v>109</v>
      </c>
      <c r="I299" s="2" t="s">
        <v>110</v>
      </c>
      <c r="J299" s="2" t="s">
        <v>111</v>
      </c>
      <c r="K299" s="2" t="s">
        <v>112</v>
      </c>
      <c r="L299" s="2"/>
      <c r="M299" s="64" t="s">
        <v>129</v>
      </c>
      <c r="N299" s="64" t="s">
        <v>130</v>
      </c>
      <c r="O299" s="65" t="s">
        <v>131</v>
      </c>
      <c r="P299" s="2" t="s">
        <v>38</v>
      </c>
      <c r="Q299" s="2">
        <v>96</v>
      </c>
      <c r="R299" s="2" t="s">
        <v>116</v>
      </c>
      <c r="S299" s="2" t="s">
        <v>47</v>
      </c>
      <c r="T299" s="2"/>
      <c r="U299" s="2">
        <v>1667</v>
      </c>
      <c r="V299" s="2" t="s">
        <v>17</v>
      </c>
      <c r="W299" s="2">
        <f>VLOOKUP(V299,Tables!$M$4:$N$7,2,FALSE)</f>
        <v>1</v>
      </c>
      <c r="X299" s="2">
        <f t="shared" ref="X299:X302" si="617">U299*W299</f>
        <v>1667</v>
      </c>
      <c r="Y299" s="2"/>
      <c r="Z299" s="2" t="str">
        <f t="shared" ref="Z299:Z302" si="618">P299</f>
        <v>EC50</v>
      </c>
      <c r="AA299" s="2">
        <f>VLOOKUP(Z299,Tables!C$5:D$21,2,FALSE)</f>
        <v>5</v>
      </c>
      <c r="AB299" s="2">
        <f t="shared" ref="AB299:AB302" si="619">X299/AA299</f>
        <v>333.4</v>
      </c>
      <c r="AC299" s="2" t="str">
        <f t="shared" ref="AC299:AC302" si="620">S299</f>
        <v>Chronic</v>
      </c>
      <c r="AD299" s="2">
        <f>VLOOKUP(AC299,Tables!C$24:D$25,2,FALSE)</f>
        <v>1</v>
      </c>
      <c r="AE299" s="2">
        <f t="shared" ref="AE299:AE302" si="621">AB299/AD299</f>
        <v>333.4</v>
      </c>
      <c r="AF299" s="7"/>
      <c r="AG299" s="8" t="str">
        <f t="shared" ref="AG299:AG302" si="622">F299</f>
        <v>Nitzschia palea</v>
      </c>
      <c r="AH299" s="2" t="str">
        <f t="shared" ref="AH299:AH302" si="623">P299</f>
        <v>EC50</v>
      </c>
      <c r="AI299" s="2" t="str">
        <f t="shared" ref="AI299:AI302" si="624">S299</f>
        <v>Chronic</v>
      </c>
      <c r="AJ299" s="2"/>
      <c r="AK299" s="2">
        <f>VLOOKUP(SUM(AA299,AD299),Tables!J$5:K$10,2,FALSE)</f>
        <v>2</v>
      </c>
      <c r="AL299" s="66" t="str">
        <f t="shared" ref="AL299:AL302" si="625">IF(AK299=MIN($AK$299:$AK$302),"YES!!!","Reject")</f>
        <v>Reject</v>
      </c>
      <c r="AM299" s="2"/>
      <c r="AN299" s="2"/>
      <c r="AO299" s="2"/>
      <c r="AP299" s="2"/>
      <c r="AQ299" s="2"/>
      <c r="AR299" s="2"/>
      <c r="AS299" s="2"/>
      <c r="AT299" s="2"/>
      <c r="AU299" s="2"/>
      <c r="AV299" s="67" t="s">
        <v>120</v>
      </c>
      <c r="AW299" s="2"/>
      <c r="AX299" s="2"/>
      <c r="AY299" s="2"/>
      <c r="AZ299" s="2"/>
      <c r="BA299" s="68"/>
      <c r="BB299" s="2"/>
      <c r="BC299" s="2"/>
      <c r="BD299" s="2"/>
      <c r="BE299" s="2"/>
      <c r="BF299" s="2"/>
      <c r="BG299" s="2"/>
      <c r="BH299" s="2"/>
      <c r="BI299" s="76"/>
      <c r="BJ299" s="76"/>
      <c r="BK299" s="2"/>
      <c r="BL299" s="112"/>
      <c r="BM299" s="116"/>
      <c r="BN299" s="112"/>
      <c r="BO299" s="112"/>
      <c r="BP299" s="112"/>
      <c r="BQ299" s="112"/>
      <c r="BR299" s="112"/>
      <c r="BS299" s="112"/>
      <c r="BT299" s="114"/>
      <c r="BU299" s="114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</row>
    <row r="300" spans="1:85" ht="14.25" customHeight="1" thickTop="1" thickBot="1" x14ac:dyDescent="0.3">
      <c r="A300" s="2" t="s">
        <v>126</v>
      </c>
      <c r="B300" s="2" t="s">
        <v>519</v>
      </c>
      <c r="C300" s="2"/>
      <c r="D300" s="70"/>
      <c r="E300" s="2" t="s">
        <v>121</v>
      </c>
      <c r="F300" s="63" t="s">
        <v>184</v>
      </c>
      <c r="G300" s="2" t="s">
        <v>108</v>
      </c>
      <c r="H300" s="2" t="s">
        <v>109</v>
      </c>
      <c r="I300" s="2" t="s">
        <v>110</v>
      </c>
      <c r="J300" s="2" t="s">
        <v>111</v>
      </c>
      <c r="K300" s="2" t="s">
        <v>112</v>
      </c>
      <c r="L300" s="2"/>
      <c r="M300" s="64" t="s">
        <v>129</v>
      </c>
      <c r="N300" s="64" t="s">
        <v>130</v>
      </c>
      <c r="O300" s="65" t="s">
        <v>131</v>
      </c>
      <c r="P300" s="2" t="s">
        <v>14</v>
      </c>
      <c r="Q300" s="2">
        <v>96</v>
      </c>
      <c r="R300" s="2" t="s">
        <v>116</v>
      </c>
      <c r="S300" s="2" t="s">
        <v>47</v>
      </c>
      <c r="T300" s="2"/>
      <c r="U300" s="2">
        <v>380</v>
      </c>
      <c r="V300" s="2" t="s">
        <v>17</v>
      </c>
      <c r="W300" s="2">
        <f>VLOOKUP(V300,Tables!$M$4:$N$7,2,FALSE)</f>
        <v>1</v>
      </c>
      <c r="X300" s="2">
        <f t="shared" si="617"/>
        <v>380</v>
      </c>
      <c r="Y300" s="2"/>
      <c r="Z300" s="2" t="str">
        <f t="shared" si="618"/>
        <v>EC10</v>
      </c>
      <c r="AA300" s="2">
        <f>VLOOKUP(Z300,Tables!C$5:D$21,2,FALSE)</f>
        <v>1</v>
      </c>
      <c r="AB300" s="2">
        <f t="shared" si="619"/>
        <v>380</v>
      </c>
      <c r="AC300" s="2" t="str">
        <f t="shared" si="620"/>
        <v>Chronic</v>
      </c>
      <c r="AD300" s="2">
        <f>VLOOKUP(AC300,Tables!C$24:D$25,2,FALSE)</f>
        <v>1</v>
      </c>
      <c r="AE300" s="2">
        <f t="shared" si="621"/>
        <v>380</v>
      </c>
      <c r="AF300" s="7"/>
      <c r="AG300" s="8" t="str">
        <f t="shared" si="622"/>
        <v>Nitzschia palea</v>
      </c>
      <c r="AH300" s="2" t="str">
        <f t="shared" si="623"/>
        <v>EC10</v>
      </c>
      <c r="AI300" s="2" t="str">
        <f t="shared" si="624"/>
        <v>Chronic</v>
      </c>
      <c r="AJ300" s="2"/>
      <c r="AK300" s="2">
        <f>VLOOKUP(SUM(AA300,AD300),Tables!J$5:K$10,2,FALSE)</f>
        <v>1</v>
      </c>
      <c r="AL300" s="66" t="str">
        <f t="shared" si="625"/>
        <v>YES!!!</v>
      </c>
      <c r="AM300" s="3" t="str">
        <f>O300</f>
        <v>Chlorophyll-a fluorescence</v>
      </c>
      <c r="AN300" s="2" t="s">
        <v>118</v>
      </c>
      <c r="AO300" s="2" t="str">
        <f>CONCATENATE(Q300," ",R300)</f>
        <v>96 Hour</v>
      </c>
      <c r="AP300" s="2" t="s">
        <v>119</v>
      </c>
      <c r="AQ300" s="2"/>
      <c r="AR300" s="2">
        <f>AE300</f>
        <v>380</v>
      </c>
      <c r="AS300" s="70">
        <f>GEOMEAN(AR300:AR302)</f>
        <v>200.69877926883362</v>
      </c>
      <c r="AT300" s="81">
        <f t="shared" ref="AT300:AU300" si="626">MIN(AS300)</f>
        <v>200.69877926883362</v>
      </c>
      <c r="AU300" s="81">
        <f t="shared" si="626"/>
        <v>200.69877926883362</v>
      </c>
      <c r="AV300" s="67" t="s">
        <v>120</v>
      </c>
      <c r="AW300" s="2"/>
      <c r="AX300" s="2"/>
      <c r="AY300" s="2"/>
      <c r="AZ300" s="2" t="str">
        <f>I300</f>
        <v>Microalgae</v>
      </c>
      <c r="BA300" s="68" t="str">
        <f t="shared" ref="BA300:BC300" si="627">F300</f>
        <v>Nitzschia palea</v>
      </c>
      <c r="BB300" s="2" t="str">
        <f t="shared" si="627"/>
        <v>Bacillariophyta</v>
      </c>
      <c r="BC300" s="2" t="str">
        <f t="shared" si="627"/>
        <v>Bacillariophyceae</v>
      </c>
      <c r="BD300" s="2" t="str">
        <f>J300</f>
        <v>Phototroph</v>
      </c>
      <c r="BE300" s="2">
        <f>AK300</f>
        <v>1</v>
      </c>
      <c r="BF300" s="70">
        <f>AU300</f>
        <v>200.69877926883362</v>
      </c>
      <c r="BG300" s="67" t="s">
        <v>120</v>
      </c>
      <c r="BH300" s="67" t="s">
        <v>120</v>
      </c>
      <c r="BI300" s="2"/>
      <c r="BJ300" s="2"/>
      <c r="BK300" s="2"/>
      <c r="BL300" s="112"/>
      <c r="BM300" s="116"/>
      <c r="BN300" s="112"/>
      <c r="BO300" s="112"/>
      <c r="BP300" s="112"/>
      <c r="BQ300" s="112"/>
      <c r="BR300" s="112"/>
      <c r="BS300" s="112"/>
      <c r="BT300" s="114"/>
      <c r="BU300" s="114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</row>
    <row r="301" spans="1:85" ht="14.25" customHeight="1" thickTop="1" thickBot="1" x14ac:dyDescent="0.3">
      <c r="A301" s="2">
        <v>845</v>
      </c>
      <c r="B301" s="2" t="s">
        <v>520</v>
      </c>
      <c r="C301" s="2"/>
      <c r="D301" s="2"/>
      <c r="E301" s="2" t="s">
        <v>121</v>
      </c>
      <c r="F301" s="63" t="s">
        <v>184</v>
      </c>
      <c r="G301" s="2" t="s">
        <v>108</v>
      </c>
      <c r="H301" s="2" t="s">
        <v>109</v>
      </c>
      <c r="I301" s="2" t="s">
        <v>110</v>
      </c>
      <c r="J301" s="2" t="s">
        <v>111</v>
      </c>
      <c r="K301" s="2" t="s">
        <v>139</v>
      </c>
      <c r="L301" s="2"/>
      <c r="M301" s="64" t="s">
        <v>140</v>
      </c>
      <c r="N301" s="64" t="s">
        <v>130</v>
      </c>
      <c r="O301" s="65" t="s">
        <v>141</v>
      </c>
      <c r="P301" s="2" t="s">
        <v>38</v>
      </c>
      <c r="Q301" s="2">
        <v>96</v>
      </c>
      <c r="R301" s="2" t="s">
        <v>116</v>
      </c>
      <c r="S301" s="2" t="s">
        <v>47</v>
      </c>
      <c r="T301" s="2"/>
      <c r="U301" s="2">
        <v>1539</v>
      </c>
      <c r="V301" s="2" t="s">
        <v>17</v>
      </c>
      <c r="W301" s="2">
        <f>VLOOKUP(V301,Tables!$M$4:$N$7,2,FALSE)</f>
        <v>1</v>
      </c>
      <c r="X301" s="2">
        <f t="shared" si="617"/>
        <v>1539</v>
      </c>
      <c r="Y301" s="2"/>
      <c r="Z301" s="2" t="str">
        <f t="shared" si="618"/>
        <v>EC50</v>
      </c>
      <c r="AA301" s="2">
        <f>VLOOKUP(Z301,Tables!C$5:D$21,2,FALSE)</f>
        <v>5</v>
      </c>
      <c r="AB301" s="2">
        <f t="shared" si="619"/>
        <v>307.8</v>
      </c>
      <c r="AC301" s="2" t="str">
        <f t="shared" si="620"/>
        <v>Chronic</v>
      </c>
      <c r="AD301" s="2">
        <f>VLOOKUP(AC301,Tables!C$24:D$25,2,FALSE)</f>
        <v>1</v>
      </c>
      <c r="AE301" s="2">
        <f t="shared" si="621"/>
        <v>307.8</v>
      </c>
      <c r="AF301" s="7"/>
      <c r="AG301" s="8" t="str">
        <f t="shared" si="622"/>
        <v>Nitzschia palea</v>
      </c>
      <c r="AH301" s="2" t="str">
        <f t="shared" si="623"/>
        <v>EC50</v>
      </c>
      <c r="AI301" s="2" t="str">
        <f t="shared" si="624"/>
        <v>Chronic</v>
      </c>
      <c r="AJ301" s="2"/>
      <c r="AK301" s="2">
        <f>VLOOKUP(SUM(AA301,AD301),Tables!J$5:K$10,2,FALSE)</f>
        <v>2</v>
      </c>
      <c r="AL301" s="66" t="str">
        <f t="shared" si="625"/>
        <v>Reject</v>
      </c>
      <c r="AM301" s="2"/>
      <c r="AN301" s="2"/>
      <c r="AO301" s="2"/>
      <c r="AP301" s="2"/>
      <c r="AQ301" s="2"/>
      <c r="AR301" s="2"/>
      <c r="AS301" s="2"/>
      <c r="AT301" s="2"/>
      <c r="AU301" s="2"/>
      <c r="AV301" s="67" t="s">
        <v>120</v>
      </c>
      <c r="AW301" s="2"/>
      <c r="AX301" s="2"/>
      <c r="AY301" s="2"/>
      <c r="AZ301" s="2"/>
      <c r="BA301" s="68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117"/>
      <c r="BM301" s="118"/>
      <c r="BN301" s="117"/>
      <c r="BO301" s="117"/>
      <c r="BP301" s="117"/>
      <c r="BQ301" s="117"/>
      <c r="BR301" s="117"/>
      <c r="BS301" s="117"/>
      <c r="BT301" s="114"/>
      <c r="BU301" s="114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</row>
    <row r="302" spans="1:85" ht="14.25" customHeight="1" thickTop="1" thickBot="1" x14ac:dyDescent="0.3">
      <c r="A302" s="2">
        <v>845</v>
      </c>
      <c r="B302" s="2" t="s">
        <v>521</v>
      </c>
      <c r="C302" s="2"/>
      <c r="D302" s="2"/>
      <c r="E302" s="2" t="s">
        <v>121</v>
      </c>
      <c r="F302" s="63" t="s">
        <v>184</v>
      </c>
      <c r="G302" s="2" t="s">
        <v>108</v>
      </c>
      <c r="H302" s="2" t="s">
        <v>109</v>
      </c>
      <c r="I302" s="2" t="s">
        <v>110</v>
      </c>
      <c r="J302" s="2" t="s">
        <v>111</v>
      </c>
      <c r="K302" s="2" t="s">
        <v>139</v>
      </c>
      <c r="L302" s="2"/>
      <c r="M302" s="64" t="s">
        <v>140</v>
      </c>
      <c r="N302" s="64" t="s">
        <v>130</v>
      </c>
      <c r="O302" s="65" t="s">
        <v>141</v>
      </c>
      <c r="P302" s="2" t="s">
        <v>18</v>
      </c>
      <c r="Q302" s="2">
        <v>96</v>
      </c>
      <c r="R302" s="2" t="s">
        <v>116</v>
      </c>
      <c r="S302" s="2" t="s">
        <v>47</v>
      </c>
      <c r="T302" s="2"/>
      <c r="U302" s="2">
        <v>106</v>
      </c>
      <c r="V302" s="2" t="s">
        <v>17</v>
      </c>
      <c r="W302" s="2">
        <f>VLOOKUP(V302,Tables!$M$4:$N$7,2,FALSE)</f>
        <v>1</v>
      </c>
      <c r="X302" s="2">
        <f t="shared" si="617"/>
        <v>106</v>
      </c>
      <c r="Y302" s="2"/>
      <c r="Z302" s="2" t="str">
        <f t="shared" si="618"/>
        <v>EC05</v>
      </c>
      <c r="AA302" s="2">
        <f>VLOOKUP(Z302,Tables!C$5:D$21,2,FALSE)</f>
        <v>1</v>
      </c>
      <c r="AB302" s="2">
        <f t="shared" si="619"/>
        <v>106</v>
      </c>
      <c r="AC302" s="2" t="str">
        <f t="shared" si="620"/>
        <v>Chronic</v>
      </c>
      <c r="AD302" s="2">
        <f>VLOOKUP(AC302,Tables!C$24:D$25,2,FALSE)</f>
        <v>1</v>
      </c>
      <c r="AE302" s="2">
        <f t="shared" si="621"/>
        <v>106</v>
      </c>
      <c r="AF302" s="7"/>
      <c r="AG302" s="8" t="str">
        <f t="shared" si="622"/>
        <v>Nitzschia palea</v>
      </c>
      <c r="AH302" s="2" t="str">
        <f t="shared" si="623"/>
        <v>EC05</v>
      </c>
      <c r="AI302" s="2" t="str">
        <f t="shared" si="624"/>
        <v>Chronic</v>
      </c>
      <c r="AJ302" s="2"/>
      <c r="AK302" s="2">
        <f>VLOOKUP(SUM(AA302,AD302),Tables!J$5:K$10,2,FALSE)</f>
        <v>1</v>
      </c>
      <c r="AL302" s="66" t="str">
        <f t="shared" si="625"/>
        <v>YES!!!</v>
      </c>
      <c r="AM302" s="3" t="str">
        <f>O302</f>
        <v>Cell density</v>
      </c>
      <c r="AN302" s="2" t="s">
        <v>118</v>
      </c>
      <c r="AO302" s="2" t="str">
        <f>CONCATENATE(Q302," ",R302)</f>
        <v>96 Hour</v>
      </c>
      <c r="AP302" s="2" t="s">
        <v>119</v>
      </c>
      <c r="AQ302" s="2"/>
      <c r="AR302" s="2">
        <f>AE302</f>
        <v>106</v>
      </c>
      <c r="AS302" s="2"/>
      <c r="AT302" s="3"/>
      <c r="AU302" s="2"/>
      <c r="AV302" s="67" t="s">
        <v>120</v>
      </c>
      <c r="AW302" s="2"/>
      <c r="AX302" s="2"/>
      <c r="AY302" s="2"/>
      <c r="AZ302" s="2"/>
      <c r="BA302" s="68"/>
      <c r="BB302" s="2"/>
      <c r="BC302" s="2"/>
      <c r="BD302" s="2"/>
      <c r="BE302" s="2"/>
      <c r="BF302" s="2"/>
      <c r="BG302" s="2"/>
      <c r="BH302" s="2"/>
      <c r="BI302" s="76"/>
      <c r="BJ302" s="76"/>
      <c r="BK302" s="2"/>
      <c r="BL302" s="112"/>
      <c r="BM302" s="116"/>
      <c r="BN302" s="112"/>
      <c r="BO302" s="112"/>
      <c r="BP302" s="112"/>
      <c r="BQ302" s="112"/>
      <c r="BR302" s="112"/>
      <c r="BS302" s="112"/>
      <c r="BT302" s="114"/>
      <c r="BU302" s="114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</row>
    <row r="303" spans="1:85" ht="14.25" customHeight="1" thickTop="1" thickBot="1" x14ac:dyDescent="0.3">
      <c r="A303" s="7"/>
      <c r="B303" s="7"/>
      <c r="C303" s="7"/>
      <c r="D303" s="71"/>
      <c r="E303" s="7"/>
      <c r="F303" s="72"/>
      <c r="G303" s="7"/>
      <c r="H303" s="7"/>
      <c r="I303" s="7"/>
      <c r="J303" s="7"/>
      <c r="K303" s="7"/>
      <c r="L303" s="7"/>
      <c r="M303" s="73"/>
      <c r="N303" s="73"/>
      <c r="O303" s="7"/>
      <c r="P303" s="7"/>
      <c r="Q303" s="7"/>
      <c r="R303" s="7"/>
      <c r="S303" s="7"/>
      <c r="T303" s="74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5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3"/>
      <c r="AW303" s="76"/>
      <c r="AX303" s="76"/>
      <c r="AY303" s="76"/>
      <c r="AZ303" s="77"/>
      <c r="BA303" s="78"/>
      <c r="BB303" s="7"/>
      <c r="BC303" s="7"/>
      <c r="BD303" s="7"/>
      <c r="BE303" s="7"/>
      <c r="BF303" s="7"/>
      <c r="BG303" s="7"/>
      <c r="BH303" s="7"/>
      <c r="BI303" s="2"/>
      <c r="BJ303" s="2"/>
      <c r="BK303" s="2"/>
      <c r="BL303" s="117"/>
      <c r="BM303" s="118"/>
      <c r="BN303" s="117"/>
      <c r="BO303" s="117"/>
      <c r="BP303" s="117"/>
      <c r="BQ303" s="117"/>
      <c r="BR303" s="117"/>
      <c r="BS303" s="117"/>
      <c r="BT303" s="114"/>
      <c r="BU303" s="114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</row>
    <row r="304" spans="1:85" ht="14.25" customHeight="1" thickTop="1" thickBot="1" x14ac:dyDescent="0.3">
      <c r="A304" s="2">
        <v>1889</v>
      </c>
      <c r="B304" s="2" t="s">
        <v>420</v>
      </c>
      <c r="C304" s="2"/>
      <c r="D304" s="70"/>
      <c r="E304" s="2" t="s">
        <v>121</v>
      </c>
      <c r="F304" s="63" t="s">
        <v>361</v>
      </c>
      <c r="G304" s="2" t="s">
        <v>248</v>
      </c>
      <c r="H304" s="2" t="s">
        <v>249</v>
      </c>
      <c r="I304" s="2" t="s">
        <v>250</v>
      </c>
      <c r="J304" s="2" t="s">
        <v>153</v>
      </c>
      <c r="K304" s="2" t="s">
        <v>112</v>
      </c>
      <c r="L304" s="2"/>
      <c r="M304" s="64" t="s">
        <v>191</v>
      </c>
      <c r="N304" s="64" t="s">
        <v>191</v>
      </c>
      <c r="O304" s="65" t="s">
        <v>191</v>
      </c>
      <c r="P304" s="2" t="s">
        <v>40</v>
      </c>
      <c r="Q304" s="2">
        <v>96</v>
      </c>
      <c r="R304" s="2" t="s">
        <v>116</v>
      </c>
      <c r="S304" s="2" t="s">
        <v>48</v>
      </c>
      <c r="T304" s="2"/>
      <c r="U304" s="2">
        <v>1.4</v>
      </c>
      <c r="V304" s="2" t="s">
        <v>26</v>
      </c>
      <c r="W304" s="2">
        <f>VLOOKUP(V304,Tables!$M$5:$N$8,2,FALSE)</f>
        <v>1000</v>
      </c>
      <c r="X304" s="2">
        <f t="shared" ref="X304:X305" si="628">U304*W304</f>
        <v>1400</v>
      </c>
      <c r="Y304" s="2"/>
      <c r="Z304" s="2" t="str">
        <f t="shared" ref="Z304:Z305" si="629">P304</f>
        <v>LC50</v>
      </c>
      <c r="AA304" s="2">
        <f>VLOOKUP(Z304,Tables!C$5:D$21,2,FALSE)</f>
        <v>5</v>
      </c>
      <c r="AB304" s="2">
        <f t="shared" ref="AB304:AB305" si="630">X304/AA304</f>
        <v>280</v>
      </c>
      <c r="AC304" s="2" t="str">
        <f t="shared" ref="AC304:AC305" si="631">S304</f>
        <v>Acute</v>
      </c>
      <c r="AD304" s="2">
        <f>VLOOKUP(AC304,Tables!C$24:D$25,2,FALSE)</f>
        <v>2</v>
      </c>
      <c r="AE304" s="2">
        <f t="shared" ref="AE304:AE305" si="632">AB304/AD304</f>
        <v>140</v>
      </c>
      <c r="AF304" s="7"/>
      <c r="AG304" s="8" t="str">
        <f t="shared" ref="AG304:AG305" si="633">F304</f>
        <v>Oncorhynchus clarkii</v>
      </c>
      <c r="AH304" s="2" t="str">
        <f t="shared" ref="AH304:AH305" si="634">P304</f>
        <v>LC50</v>
      </c>
      <c r="AI304" s="2" t="str">
        <f t="shared" ref="AI304:AI305" si="635">S304</f>
        <v>Acute</v>
      </c>
      <c r="AJ304" s="2"/>
      <c r="AK304" s="2">
        <f>VLOOKUP(SUM(AA304,AD304),Tables!J$5:K$10,2,FALSE)</f>
        <v>4</v>
      </c>
      <c r="AL304" s="66" t="str">
        <f t="shared" ref="AL304:AL305" si="636">IF(AK304=MIN($AK$304:$AK$305),"YES!!!","Reject")</f>
        <v>YES!!!</v>
      </c>
      <c r="AM304" s="3" t="str">
        <f t="shared" ref="AM304:AM305" si="637">O304</f>
        <v>Mortality</v>
      </c>
      <c r="AN304" s="2" t="s">
        <v>118</v>
      </c>
      <c r="AO304" s="2" t="str">
        <f t="shared" ref="AO304:AO305" si="638">CONCATENATE(Q304," ",R304)</f>
        <v>96 Hour</v>
      </c>
      <c r="AP304" s="2" t="s">
        <v>119</v>
      </c>
      <c r="AQ304" s="2"/>
      <c r="AR304" s="2">
        <f t="shared" ref="AR304:AR305" si="639">AE304</f>
        <v>140</v>
      </c>
      <c r="AS304" s="70">
        <f>GEOMEAN(AR304:AR305)</f>
        <v>99.699548644916135</v>
      </c>
      <c r="AT304" s="81">
        <f t="shared" ref="AT304:AU304" si="640">MIN(AS304)</f>
        <v>99.699548644916135</v>
      </c>
      <c r="AU304" s="81">
        <f t="shared" si="640"/>
        <v>99.699548644916135</v>
      </c>
      <c r="AV304" s="67" t="s">
        <v>120</v>
      </c>
      <c r="AW304" s="2"/>
      <c r="AX304" s="2"/>
      <c r="AY304" s="2"/>
      <c r="AZ304" s="2" t="str">
        <f>I304</f>
        <v>Fish</v>
      </c>
      <c r="BA304" s="68" t="str">
        <f t="shared" ref="BA304:BC304" si="641">F304</f>
        <v>Oncorhynchus clarkii</v>
      </c>
      <c r="BB304" s="2" t="str">
        <f t="shared" si="641"/>
        <v>Chordata</v>
      </c>
      <c r="BC304" s="2" t="str">
        <f t="shared" si="641"/>
        <v>Actinopterygii</v>
      </c>
      <c r="BD304" s="2" t="str">
        <f>J304</f>
        <v>Heterotroph</v>
      </c>
      <c r="BE304" s="2">
        <f>AK304</f>
        <v>4</v>
      </c>
      <c r="BF304" s="70">
        <f>AU304</f>
        <v>99.699548644916135</v>
      </c>
      <c r="BG304" s="67" t="s">
        <v>120</v>
      </c>
      <c r="BH304" s="67" t="s">
        <v>120</v>
      </c>
      <c r="BI304" s="2"/>
      <c r="BJ304" s="2"/>
      <c r="BK304" s="2"/>
      <c r="BL304" s="112"/>
      <c r="BM304" s="116"/>
      <c r="BN304" s="112"/>
      <c r="BO304" s="112"/>
      <c r="BP304" s="112"/>
      <c r="BQ304" s="112"/>
      <c r="BR304" s="112"/>
      <c r="BS304" s="112"/>
      <c r="BT304" s="114"/>
      <c r="BU304" s="114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</row>
    <row r="305" spans="1:85" ht="14.25" customHeight="1" thickTop="1" thickBot="1" x14ac:dyDescent="0.3">
      <c r="A305" s="2">
        <v>1897</v>
      </c>
      <c r="B305" s="2" t="s">
        <v>502</v>
      </c>
      <c r="C305" s="2"/>
      <c r="D305" s="2"/>
      <c r="E305" s="2" t="s">
        <v>121</v>
      </c>
      <c r="F305" s="63" t="s">
        <v>361</v>
      </c>
      <c r="G305" s="2" t="s">
        <v>248</v>
      </c>
      <c r="H305" s="2" t="s">
        <v>249</v>
      </c>
      <c r="I305" s="2" t="s">
        <v>250</v>
      </c>
      <c r="J305" s="2" t="s">
        <v>153</v>
      </c>
      <c r="K305" s="2" t="s">
        <v>112</v>
      </c>
      <c r="L305" s="2"/>
      <c r="M305" s="64" t="s">
        <v>191</v>
      </c>
      <c r="N305" s="64" t="s">
        <v>191</v>
      </c>
      <c r="O305" s="65" t="s">
        <v>191</v>
      </c>
      <c r="P305" s="2" t="s">
        <v>40</v>
      </c>
      <c r="Q305" s="2">
        <v>96</v>
      </c>
      <c r="R305" s="2" t="s">
        <v>116</v>
      </c>
      <c r="S305" s="2" t="s">
        <v>48</v>
      </c>
      <c r="T305" s="2"/>
      <c r="U305" s="2">
        <v>0.71</v>
      </c>
      <c r="V305" s="2" t="s">
        <v>26</v>
      </c>
      <c r="W305" s="2">
        <f>VLOOKUP(V305,Tables!$M$5:$N$8,2,FALSE)</f>
        <v>1000</v>
      </c>
      <c r="X305" s="2">
        <f t="shared" si="628"/>
        <v>710</v>
      </c>
      <c r="Y305" s="2"/>
      <c r="Z305" s="2" t="str">
        <f t="shared" si="629"/>
        <v>LC50</v>
      </c>
      <c r="AA305" s="2">
        <f>VLOOKUP(Z305,Tables!C$5:D$21,2,FALSE)</f>
        <v>5</v>
      </c>
      <c r="AB305" s="2">
        <f t="shared" si="630"/>
        <v>142</v>
      </c>
      <c r="AC305" s="2" t="str">
        <f t="shared" si="631"/>
        <v>Acute</v>
      </c>
      <c r="AD305" s="2">
        <f>VLOOKUP(AC305,Tables!C$24:D$25,2,FALSE)</f>
        <v>2</v>
      </c>
      <c r="AE305" s="2">
        <f t="shared" si="632"/>
        <v>71</v>
      </c>
      <c r="AF305" s="7"/>
      <c r="AG305" s="8" t="str">
        <f t="shared" si="633"/>
        <v>Oncorhynchus clarkii</v>
      </c>
      <c r="AH305" s="2" t="str">
        <f t="shared" si="634"/>
        <v>LC50</v>
      </c>
      <c r="AI305" s="2" t="str">
        <f t="shared" si="635"/>
        <v>Acute</v>
      </c>
      <c r="AJ305" s="2"/>
      <c r="AK305" s="2">
        <f>VLOOKUP(SUM(AA305,AD305),Tables!J$5:K$10,2,FALSE)</f>
        <v>4</v>
      </c>
      <c r="AL305" s="66" t="str">
        <f t="shared" si="636"/>
        <v>YES!!!</v>
      </c>
      <c r="AM305" s="3" t="str">
        <f t="shared" si="637"/>
        <v>Mortality</v>
      </c>
      <c r="AN305" s="2" t="s">
        <v>118</v>
      </c>
      <c r="AO305" s="2" t="str">
        <f t="shared" si="638"/>
        <v>96 Hour</v>
      </c>
      <c r="AP305" s="2" t="s">
        <v>119</v>
      </c>
      <c r="AQ305" s="2"/>
      <c r="AR305" s="2">
        <f t="shared" si="639"/>
        <v>71</v>
      </c>
      <c r="AS305" s="2"/>
      <c r="AT305" s="2"/>
      <c r="AU305" s="2"/>
      <c r="AV305" s="67" t="s">
        <v>120</v>
      </c>
      <c r="AW305" s="2"/>
      <c r="AX305" s="2"/>
      <c r="AY305" s="2"/>
      <c r="AZ305" s="2"/>
      <c r="BA305" s="68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112"/>
      <c r="BM305" s="116"/>
      <c r="BN305" s="112"/>
      <c r="BO305" s="112"/>
      <c r="BP305" s="112"/>
      <c r="BQ305" s="112"/>
      <c r="BR305" s="112"/>
      <c r="BS305" s="112"/>
      <c r="BT305" s="114"/>
      <c r="BU305" s="114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</row>
    <row r="306" spans="1:85" ht="14.25" customHeight="1" thickTop="1" thickBot="1" x14ac:dyDescent="0.3">
      <c r="A306" s="7"/>
      <c r="B306" s="7"/>
      <c r="C306" s="7"/>
      <c r="D306" s="71"/>
      <c r="E306" s="7"/>
      <c r="F306" s="72"/>
      <c r="G306" s="7"/>
      <c r="H306" s="7"/>
      <c r="I306" s="7"/>
      <c r="J306" s="7"/>
      <c r="K306" s="7"/>
      <c r="L306" s="7"/>
      <c r="M306" s="73"/>
      <c r="N306" s="73"/>
      <c r="O306" s="7"/>
      <c r="P306" s="7"/>
      <c r="Q306" s="7"/>
      <c r="R306" s="7"/>
      <c r="S306" s="7"/>
      <c r="T306" s="74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5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3"/>
      <c r="AW306" s="76"/>
      <c r="AX306" s="76"/>
      <c r="AY306" s="76"/>
      <c r="AZ306" s="77"/>
      <c r="BA306" s="78"/>
      <c r="BB306" s="7"/>
      <c r="BC306" s="7"/>
      <c r="BD306" s="7"/>
      <c r="BE306" s="7"/>
      <c r="BF306" s="7"/>
      <c r="BG306" s="7"/>
      <c r="BH306" s="7"/>
      <c r="BI306" s="2"/>
      <c r="BJ306" s="2"/>
      <c r="BK306" s="2"/>
      <c r="BL306" s="112"/>
      <c r="BM306" s="116"/>
      <c r="BN306" s="112"/>
      <c r="BO306" s="112"/>
      <c r="BP306" s="112"/>
      <c r="BQ306" s="112"/>
      <c r="BR306" s="112"/>
      <c r="BS306" s="112"/>
      <c r="BT306" s="114"/>
      <c r="BU306" s="114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</row>
    <row r="307" spans="1:85" ht="14.25" customHeight="1" thickTop="1" thickBot="1" x14ac:dyDescent="0.3">
      <c r="A307" s="2" t="s">
        <v>200</v>
      </c>
      <c r="B307" s="2">
        <v>200879</v>
      </c>
      <c r="C307" s="2"/>
      <c r="D307" s="2"/>
      <c r="E307" s="2" t="s">
        <v>121</v>
      </c>
      <c r="F307" s="63" t="s">
        <v>363</v>
      </c>
      <c r="G307" s="2" t="s">
        <v>248</v>
      </c>
      <c r="H307" s="2" t="s">
        <v>249</v>
      </c>
      <c r="I307" s="2" t="s">
        <v>250</v>
      </c>
      <c r="J307" s="2" t="s">
        <v>153</v>
      </c>
      <c r="K307" s="2" t="s">
        <v>112</v>
      </c>
      <c r="L307" s="2"/>
      <c r="M307" s="64" t="s">
        <v>191</v>
      </c>
      <c r="N307" s="64" t="s">
        <v>191</v>
      </c>
      <c r="O307" s="65" t="s">
        <v>191</v>
      </c>
      <c r="P307" s="2" t="s">
        <v>40</v>
      </c>
      <c r="Q307" s="2">
        <v>48</v>
      </c>
      <c r="R307" s="2" t="s">
        <v>116</v>
      </c>
      <c r="S307" s="2" t="s">
        <v>48</v>
      </c>
      <c r="T307" s="2"/>
      <c r="U307" s="2">
        <v>16000</v>
      </c>
      <c r="V307" s="2" t="s">
        <v>17</v>
      </c>
      <c r="W307" s="2">
        <f>VLOOKUP(V307,Tables!$M$4:$N$7,2,FALSE)</f>
        <v>1</v>
      </c>
      <c r="X307" s="2">
        <f t="shared" ref="X307:X308" si="642">U307*W307</f>
        <v>16000</v>
      </c>
      <c r="Y307" s="2"/>
      <c r="Z307" s="2" t="str">
        <f t="shared" ref="Z307:Z308" si="643">P307</f>
        <v>LC50</v>
      </c>
      <c r="AA307" s="2">
        <f>VLOOKUP(Z307,Tables!C$5:D$21,2,FALSE)</f>
        <v>5</v>
      </c>
      <c r="AB307" s="2">
        <f t="shared" ref="AB307:AB308" si="644">X307/AA307</f>
        <v>3200</v>
      </c>
      <c r="AC307" s="2" t="str">
        <f t="shared" ref="AC307:AC308" si="645">S307</f>
        <v>Acute</v>
      </c>
      <c r="AD307" s="2">
        <f>VLOOKUP(AC307,Tables!C$24:D$25,2,FALSE)</f>
        <v>2</v>
      </c>
      <c r="AE307" s="2">
        <f t="shared" ref="AE307:AE308" si="646">AB307/AD307</f>
        <v>1600</v>
      </c>
      <c r="AF307" s="7"/>
      <c r="AG307" s="8" t="str">
        <f t="shared" ref="AG307:AG308" si="647">F307</f>
        <v xml:space="preserve">Oncorhynchus kisutch </v>
      </c>
      <c r="AH307" s="2" t="str">
        <f t="shared" ref="AH307:AH308" si="648">P307</f>
        <v>LC50</v>
      </c>
      <c r="AI307" s="2" t="str">
        <f t="shared" ref="AI307:AI308" si="649">S307</f>
        <v>Acute</v>
      </c>
      <c r="AJ307" s="2"/>
      <c r="AK307" s="2">
        <f>VLOOKUP(SUM(AA307,AD307),Tables!J$5:K$10,2,FALSE)</f>
        <v>4</v>
      </c>
      <c r="AL307" s="66" t="str">
        <f t="shared" ref="AL307:AL308" si="650">IF(AK307=MIN($AK$308),"YES!!!","Reject")</f>
        <v>YES!!!</v>
      </c>
      <c r="AM307" s="3" t="str">
        <f t="shared" ref="AM307:AM308" si="651">O307</f>
        <v>Mortality</v>
      </c>
      <c r="AN307" s="2" t="s">
        <v>118</v>
      </c>
      <c r="AO307" s="2" t="str">
        <f t="shared" ref="AO307:AO308" si="652">CONCATENATE(Q307," ",R307)</f>
        <v>48 Hour</v>
      </c>
      <c r="AP307" s="2" t="s">
        <v>119</v>
      </c>
      <c r="AQ307" s="2"/>
      <c r="AR307" s="2">
        <f t="shared" ref="AR307:AR308" si="653">AE307</f>
        <v>1600</v>
      </c>
      <c r="AS307" s="2">
        <f t="shared" ref="AS307:AS308" si="654">GEOMEAN(AR307)</f>
        <v>1600</v>
      </c>
      <c r="AT307" s="3">
        <f>MIN(AS307:AS308)</f>
        <v>240</v>
      </c>
      <c r="AU307" s="3">
        <f>MIN(AT307)</f>
        <v>240</v>
      </c>
      <c r="AV307" s="67" t="s">
        <v>120</v>
      </c>
      <c r="AW307" s="2"/>
      <c r="AX307" s="2"/>
      <c r="AY307" s="2"/>
      <c r="AZ307" s="2" t="str">
        <f>I307</f>
        <v>Fish</v>
      </c>
      <c r="BA307" s="68" t="str">
        <f t="shared" ref="BA307:BC307" si="655">F307</f>
        <v xml:space="preserve">Oncorhynchus kisutch </v>
      </c>
      <c r="BB307" s="2" t="str">
        <f t="shared" si="655"/>
        <v>Chordata</v>
      </c>
      <c r="BC307" s="2" t="str">
        <f t="shared" si="655"/>
        <v>Actinopterygii</v>
      </c>
      <c r="BD307" s="2" t="str">
        <f>J307</f>
        <v>Heterotroph</v>
      </c>
      <c r="BE307" s="2">
        <f>AK307</f>
        <v>4</v>
      </c>
      <c r="BF307" s="2">
        <f>AU307</f>
        <v>240</v>
      </c>
      <c r="BG307" s="67" t="s">
        <v>120</v>
      </c>
      <c r="BH307" s="67" t="s">
        <v>120</v>
      </c>
      <c r="BI307" s="2"/>
      <c r="BJ307" s="2"/>
      <c r="BK307" s="2"/>
      <c r="BL307" s="117"/>
      <c r="BM307" s="118"/>
      <c r="BN307" s="117"/>
      <c r="BO307" s="117"/>
      <c r="BP307" s="117"/>
      <c r="BQ307" s="117"/>
      <c r="BR307" s="117"/>
      <c r="BS307" s="117"/>
      <c r="BT307" s="114"/>
      <c r="BU307" s="114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</row>
    <row r="308" spans="1:85" ht="14.25" customHeight="1" thickTop="1" thickBot="1" x14ac:dyDescent="0.3">
      <c r="A308" s="2">
        <v>1896</v>
      </c>
      <c r="B308" s="2" t="s">
        <v>502</v>
      </c>
      <c r="C308" s="2"/>
      <c r="D308" s="2"/>
      <c r="E308" s="2" t="s">
        <v>121</v>
      </c>
      <c r="F308" s="63" t="s">
        <v>522</v>
      </c>
      <c r="G308" s="2" t="s">
        <v>248</v>
      </c>
      <c r="H308" s="2" t="s">
        <v>249</v>
      </c>
      <c r="I308" s="2" t="s">
        <v>250</v>
      </c>
      <c r="J308" s="2" t="s">
        <v>153</v>
      </c>
      <c r="K308" s="2" t="s">
        <v>112</v>
      </c>
      <c r="L308" s="2"/>
      <c r="M308" s="64" t="s">
        <v>191</v>
      </c>
      <c r="N308" s="64" t="s">
        <v>191</v>
      </c>
      <c r="O308" s="65" t="s">
        <v>191</v>
      </c>
      <c r="P308" s="2" t="s">
        <v>40</v>
      </c>
      <c r="Q308" s="2">
        <v>96</v>
      </c>
      <c r="R308" s="2" t="s">
        <v>116</v>
      </c>
      <c r="S308" s="2" t="s">
        <v>48</v>
      </c>
      <c r="T308" s="2"/>
      <c r="U308" s="2">
        <v>2.4</v>
      </c>
      <c r="V308" s="2" t="s">
        <v>26</v>
      </c>
      <c r="W308" s="2">
        <f>VLOOKUP(V308,Tables!$M$5:$N$8,2,FALSE)</f>
        <v>1000</v>
      </c>
      <c r="X308" s="2">
        <f t="shared" si="642"/>
        <v>2400</v>
      </c>
      <c r="Y308" s="2"/>
      <c r="Z308" s="2" t="str">
        <f t="shared" si="643"/>
        <v>LC50</v>
      </c>
      <c r="AA308" s="2">
        <f>VLOOKUP(Z308,Tables!C$5:D$21,2,FALSE)</f>
        <v>5</v>
      </c>
      <c r="AB308" s="2">
        <f t="shared" si="644"/>
        <v>480</v>
      </c>
      <c r="AC308" s="2" t="str">
        <f t="shared" si="645"/>
        <v>Acute</v>
      </c>
      <c r="AD308" s="2">
        <f>VLOOKUP(AC308,Tables!C$24:D$25,2,FALSE)</f>
        <v>2</v>
      </c>
      <c r="AE308" s="2">
        <f t="shared" si="646"/>
        <v>240</v>
      </c>
      <c r="AF308" s="7"/>
      <c r="AG308" s="8" t="str">
        <f t="shared" si="647"/>
        <v>Oncorhynchus kisutch</v>
      </c>
      <c r="AH308" s="2" t="str">
        <f t="shared" si="648"/>
        <v>LC50</v>
      </c>
      <c r="AI308" s="2" t="str">
        <f t="shared" si="649"/>
        <v>Acute</v>
      </c>
      <c r="AJ308" s="2"/>
      <c r="AK308" s="2">
        <f>VLOOKUP(SUM(AA308,AD308),Tables!J$5:K$10,2,FALSE)</f>
        <v>4</v>
      </c>
      <c r="AL308" s="66" t="str">
        <f t="shared" si="650"/>
        <v>YES!!!</v>
      </c>
      <c r="AM308" s="3" t="str">
        <f t="shared" si="651"/>
        <v>Mortality</v>
      </c>
      <c r="AN308" s="2" t="s">
        <v>118</v>
      </c>
      <c r="AO308" s="2" t="str">
        <f t="shared" si="652"/>
        <v>96 Hour</v>
      </c>
      <c r="AP308" s="2" t="s">
        <v>319</v>
      </c>
      <c r="AQ308" s="2"/>
      <c r="AR308" s="2">
        <f t="shared" si="653"/>
        <v>240</v>
      </c>
      <c r="AS308" s="2">
        <f t="shared" si="654"/>
        <v>240</v>
      </c>
      <c r="AT308" s="2"/>
      <c r="AU308" s="2"/>
      <c r="AV308" s="67" t="s">
        <v>120</v>
      </c>
      <c r="AW308" s="2"/>
      <c r="AX308" s="2"/>
      <c r="AY308" s="2"/>
      <c r="AZ308" s="2"/>
      <c r="BA308" s="68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117"/>
      <c r="BM308" s="118"/>
      <c r="BN308" s="117"/>
      <c r="BO308" s="117"/>
      <c r="BP308" s="117"/>
      <c r="BQ308" s="117"/>
      <c r="BR308" s="117"/>
      <c r="BS308" s="117"/>
      <c r="BT308" s="114"/>
      <c r="BU308" s="114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</row>
    <row r="309" spans="1:85" ht="14.25" customHeight="1" thickTop="1" thickBot="1" x14ac:dyDescent="0.3">
      <c r="A309" s="7"/>
      <c r="B309" s="7"/>
      <c r="C309" s="7"/>
      <c r="D309" s="71"/>
      <c r="E309" s="7"/>
      <c r="F309" s="72"/>
      <c r="G309" s="7"/>
      <c r="H309" s="7"/>
      <c r="I309" s="7"/>
      <c r="J309" s="7"/>
      <c r="K309" s="7"/>
      <c r="L309" s="7"/>
      <c r="M309" s="73"/>
      <c r="N309" s="73"/>
      <c r="O309" s="7"/>
      <c r="P309" s="7"/>
      <c r="Q309" s="7"/>
      <c r="R309" s="7"/>
      <c r="S309" s="7"/>
      <c r="T309" s="74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5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3"/>
      <c r="AW309" s="76"/>
      <c r="AX309" s="76"/>
      <c r="AY309" s="76"/>
      <c r="AZ309" s="77"/>
      <c r="BA309" s="78"/>
      <c r="BB309" s="7"/>
      <c r="BC309" s="7"/>
      <c r="BD309" s="7"/>
      <c r="BE309" s="7"/>
      <c r="BF309" s="7"/>
      <c r="BG309" s="7"/>
      <c r="BH309" s="7"/>
      <c r="BI309" s="2"/>
      <c r="BJ309" s="2"/>
      <c r="BK309" s="2"/>
      <c r="BL309" s="112"/>
      <c r="BM309" s="116"/>
      <c r="BN309" s="112"/>
      <c r="BO309" s="112"/>
      <c r="BP309" s="112"/>
      <c r="BQ309" s="112"/>
      <c r="BR309" s="112"/>
      <c r="BS309" s="112"/>
      <c r="BT309" s="114"/>
      <c r="BU309" s="114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</row>
    <row r="310" spans="1:85" ht="14.25" customHeight="1" thickTop="1" thickBot="1" x14ac:dyDescent="0.3">
      <c r="A310" s="2" t="s">
        <v>523</v>
      </c>
      <c r="B310" s="2" t="s">
        <v>524</v>
      </c>
      <c r="C310" s="2"/>
      <c r="D310" s="2"/>
      <c r="E310" s="2" t="s">
        <v>121</v>
      </c>
      <c r="F310" s="63" t="s">
        <v>303</v>
      </c>
      <c r="G310" s="2" t="s">
        <v>248</v>
      </c>
      <c r="H310" s="2" t="s">
        <v>249</v>
      </c>
      <c r="I310" s="2" t="s">
        <v>250</v>
      </c>
      <c r="J310" s="2" t="s">
        <v>153</v>
      </c>
      <c r="K310" s="2" t="s">
        <v>525</v>
      </c>
      <c r="L310" s="2"/>
      <c r="M310" s="64" t="s">
        <v>191</v>
      </c>
      <c r="N310" s="64" t="s">
        <v>191</v>
      </c>
      <c r="O310" s="65" t="s">
        <v>191</v>
      </c>
      <c r="P310" s="2" t="s">
        <v>40</v>
      </c>
      <c r="Q310" s="2">
        <v>7</v>
      </c>
      <c r="R310" s="2" t="s">
        <v>157</v>
      </c>
      <c r="S310" s="2" t="s">
        <v>48</v>
      </c>
      <c r="T310" s="2"/>
      <c r="U310" s="2">
        <v>74</v>
      </c>
      <c r="V310" s="2" t="s">
        <v>23</v>
      </c>
      <c r="W310" s="2">
        <f>VLOOKUP(V310,Tables!$M$4:$N$7,2,FALSE)</f>
        <v>1000</v>
      </c>
      <c r="X310" s="2">
        <f t="shared" ref="X310:X319" si="656">U310*W310</f>
        <v>74000</v>
      </c>
      <c r="Y310" s="2"/>
      <c r="Z310" s="2" t="str">
        <f t="shared" ref="Z310:Z319" si="657">P310</f>
        <v>LC50</v>
      </c>
      <c r="AA310" s="2">
        <f>VLOOKUP(Z310,Tables!C$5:D$21,2,FALSE)</f>
        <v>5</v>
      </c>
      <c r="AB310" s="2">
        <f t="shared" ref="AB310:AB319" si="658">X310/AA310</f>
        <v>14800</v>
      </c>
      <c r="AC310" s="2" t="str">
        <f t="shared" ref="AC310:AC319" si="659">S310</f>
        <v>Acute</v>
      </c>
      <c r="AD310" s="2">
        <f>VLOOKUP(AC310,Tables!C$24:D$25,2,FALSE)</f>
        <v>2</v>
      </c>
      <c r="AE310" s="2">
        <f t="shared" ref="AE310:AE319" si="660">AB310/AD310</f>
        <v>7400</v>
      </c>
      <c r="AF310" s="7"/>
      <c r="AG310" s="8" t="str">
        <f t="shared" ref="AG310:AG319" si="661">F310</f>
        <v>Oncorhynchus mykiss</v>
      </c>
      <c r="AH310" s="2" t="str">
        <f t="shared" ref="AH310:AH319" si="662">P310</f>
        <v>LC50</v>
      </c>
      <c r="AI310" s="2" t="str">
        <f t="shared" ref="AI310:AI319" si="663">S310</f>
        <v>Acute</v>
      </c>
      <c r="AJ310" s="2"/>
      <c r="AK310" s="2">
        <f>VLOOKUP(SUM(AA310,AD310),Tables!J$5:K$10,2,FALSE)</f>
        <v>4</v>
      </c>
      <c r="AL310" s="66" t="str">
        <f t="shared" ref="AL310:AL319" si="664">IF(AK310=MIN($AK$310:$AK$319),"YES!!!","Reject")</f>
        <v>Reject</v>
      </c>
      <c r="AM310" s="2"/>
      <c r="AN310" s="2"/>
      <c r="AO310" s="2"/>
      <c r="AP310" s="2"/>
      <c r="AQ310" s="2"/>
      <c r="AR310" s="2"/>
      <c r="AS310" s="2"/>
      <c r="AT310" s="2"/>
      <c r="AU310" s="2"/>
      <c r="AV310" s="67" t="s">
        <v>120</v>
      </c>
      <c r="AW310" s="2"/>
      <c r="AX310" s="2"/>
      <c r="AY310" s="2"/>
      <c r="AZ310" s="2"/>
      <c r="BA310" s="68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112"/>
      <c r="BM310" s="116"/>
      <c r="BN310" s="112"/>
      <c r="BO310" s="112"/>
      <c r="BP310" s="112"/>
      <c r="BQ310" s="112"/>
      <c r="BR310" s="112"/>
      <c r="BS310" s="112"/>
      <c r="BT310" s="114"/>
      <c r="BU310" s="114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</row>
    <row r="311" spans="1:85" ht="14.25" customHeight="1" thickTop="1" thickBot="1" x14ac:dyDescent="0.3">
      <c r="A311" s="2" t="s">
        <v>523</v>
      </c>
      <c r="B311" s="2" t="s">
        <v>526</v>
      </c>
      <c r="C311" s="2"/>
      <c r="D311" s="2"/>
      <c r="E311" s="2" t="s">
        <v>121</v>
      </c>
      <c r="F311" s="63" t="s">
        <v>303</v>
      </c>
      <c r="G311" s="2" t="s">
        <v>248</v>
      </c>
      <c r="H311" s="2" t="s">
        <v>249</v>
      </c>
      <c r="I311" s="2" t="s">
        <v>250</v>
      </c>
      <c r="J311" s="2" t="s">
        <v>153</v>
      </c>
      <c r="K311" s="2" t="s">
        <v>525</v>
      </c>
      <c r="L311" s="2"/>
      <c r="M311" s="64" t="s">
        <v>191</v>
      </c>
      <c r="N311" s="64" t="s">
        <v>191</v>
      </c>
      <c r="O311" s="65" t="s">
        <v>191</v>
      </c>
      <c r="P311" s="2" t="s">
        <v>40</v>
      </c>
      <c r="Q311" s="2">
        <v>14</v>
      </c>
      <c r="R311" s="2" t="s">
        <v>157</v>
      </c>
      <c r="S311" s="2" t="s">
        <v>48</v>
      </c>
      <c r="T311" s="2"/>
      <c r="U311" s="2">
        <v>15</v>
      </c>
      <c r="V311" s="2" t="s">
        <v>23</v>
      </c>
      <c r="W311" s="2">
        <f>VLOOKUP(V311,Tables!$M$4:$N$7,2,FALSE)</f>
        <v>1000</v>
      </c>
      <c r="X311" s="2">
        <f t="shared" si="656"/>
        <v>15000</v>
      </c>
      <c r="Y311" s="2"/>
      <c r="Z311" s="2" t="str">
        <f t="shared" si="657"/>
        <v>LC50</v>
      </c>
      <c r="AA311" s="2">
        <f>VLOOKUP(Z311,Tables!C$5:D$21,2,FALSE)</f>
        <v>5</v>
      </c>
      <c r="AB311" s="2">
        <f t="shared" si="658"/>
        <v>3000</v>
      </c>
      <c r="AC311" s="2" t="str">
        <f t="shared" si="659"/>
        <v>Acute</v>
      </c>
      <c r="AD311" s="2">
        <f>VLOOKUP(AC311,Tables!C$24:D$25,2,FALSE)</f>
        <v>2</v>
      </c>
      <c r="AE311" s="2">
        <f t="shared" si="660"/>
        <v>1500</v>
      </c>
      <c r="AF311" s="7"/>
      <c r="AG311" s="8" t="str">
        <f t="shared" si="661"/>
        <v>Oncorhynchus mykiss</v>
      </c>
      <c r="AH311" s="2" t="str">
        <f t="shared" si="662"/>
        <v>LC50</v>
      </c>
      <c r="AI311" s="2" t="str">
        <f t="shared" si="663"/>
        <v>Acute</v>
      </c>
      <c r="AJ311" s="2"/>
      <c r="AK311" s="2">
        <f>VLOOKUP(SUM(AA311,AD311),Tables!J$5:K$10,2,FALSE)</f>
        <v>4</v>
      </c>
      <c r="AL311" s="66" t="str">
        <f t="shared" si="664"/>
        <v>Reject</v>
      </c>
      <c r="AM311" s="2"/>
      <c r="AN311" s="2"/>
      <c r="AO311" s="2"/>
      <c r="AP311" s="2"/>
      <c r="AQ311" s="2"/>
      <c r="AR311" s="2"/>
      <c r="AS311" s="2"/>
      <c r="AT311" s="2"/>
      <c r="AU311" s="2"/>
      <c r="AV311" s="67" t="s">
        <v>120</v>
      </c>
      <c r="AW311" s="2"/>
      <c r="AX311" s="2"/>
      <c r="AY311" s="2"/>
      <c r="AZ311" s="2"/>
      <c r="BA311" s="68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112"/>
      <c r="BM311" s="116"/>
      <c r="BN311" s="112"/>
      <c r="BO311" s="112"/>
      <c r="BP311" s="112"/>
      <c r="BQ311" s="112"/>
      <c r="BR311" s="112"/>
      <c r="BS311" s="112"/>
      <c r="BT311" s="114"/>
      <c r="BU311" s="114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</row>
    <row r="312" spans="1:85" ht="14.25" customHeight="1" thickTop="1" thickBot="1" x14ac:dyDescent="0.3">
      <c r="A312" s="2" t="s">
        <v>523</v>
      </c>
      <c r="B312" s="2" t="s">
        <v>527</v>
      </c>
      <c r="C312" s="2"/>
      <c r="D312" s="2"/>
      <c r="E312" s="2" t="s">
        <v>121</v>
      </c>
      <c r="F312" s="63" t="s">
        <v>303</v>
      </c>
      <c r="G312" s="2" t="s">
        <v>248</v>
      </c>
      <c r="H312" s="2" t="s">
        <v>249</v>
      </c>
      <c r="I312" s="2" t="s">
        <v>250</v>
      </c>
      <c r="J312" s="2" t="s">
        <v>153</v>
      </c>
      <c r="K312" s="2" t="s">
        <v>525</v>
      </c>
      <c r="L312" s="2"/>
      <c r="M312" s="64" t="s">
        <v>191</v>
      </c>
      <c r="N312" s="64" t="s">
        <v>191</v>
      </c>
      <c r="O312" s="65" t="s">
        <v>191</v>
      </c>
      <c r="P312" s="2" t="s">
        <v>40</v>
      </c>
      <c r="Q312" s="2">
        <v>21</v>
      </c>
      <c r="R312" s="2" t="s">
        <v>157</v>
      </c>
      <c r="S312" s="2" t="s">
        <v>47</v>
      </c>
      <c r="T312" s="2"/>
      <c r="U312" s="2">
        <v>5.9</v>
      </c>
      <c r="V312" s="2" t="s">
        <v>23</v>
      </c>
      <c r="W312" s="2">
        <f>VLOOKUP(V312,Tables!$M$4:$N$7,2,FALSE)</f>
        <v>1000</v>
      </c>
      <c r="X312" s="125">
        <f t="shared" si="656"/>
        <v>5900</v>
      </c>
      <c r="Y312" s="2"/>
      <c r="Z312" s="2" t="str">
        <f t="shared" si="657"/>
        <v>LC50</v>
      </c>
      <c r="AA312" s="2">
        <f>VLOOKUP(Z312,Tables!C$5:D$21,2,FALSE)</f>
        <v>5</v>
      </c>
      <c r="AB312" s="2">
        <f t="shared" si="658"/>
        <v>1180</v>
      </c>
      <c r="AC312" s="2" t="str">
        <f t="shared" si="659"/>
        <v>Chronic</v>
      </c>
      <c r="AD312" s="2">
        <f>VLOOKUP(AC312,Tables!C$24:D$25,2,FALSE)</f>
        <v>1</v>
      </c>
      <c r="AE312" s="2">
        <f t="shared" si="660"/>
        <v>1180</v>
      </c>
      <c r="AF312" s="7"/>
      <c r="AG312" s="8" t="str">
        <f t="shared" si="661"/>
        <v>Oncorhynchus mykiss</v>
      </c>
      <c r="AH312" s="2" t="str">
        <f t="shared" si="662"/>
        <v>LC50</v>
      </c>
      <c r="AI312" s="2" t="str">
        <f t="shared" si="663"/>
        <v>Chronic</v>
      </c>
      <c r="AJ312" s="2"/>
      <c r="AK312" s="2">
        <f>VLOOKUP(SUM(AA312,AD312),Tables!J$5:K$10,2,FALSE)</f>
        <v>2</v>
      </c>
      <c r="AL312" s="66" t="str">
        <f t="shared" si="664"/>
        <v>YES!!!</v>
      </c>
      <c r="AM312" s="3" t="str">
        <f t="shared" ref="AM312:AM313" si="665">O312</f>
        <v>Mortality</v>
      </c>
      <c r="AN312" s="2" t="s">
        <v>118</v>
      </c>
      <c r="AO312" s="2" t="str">
        <f t="shared" ref="AO312:AO313" si="666">CONCATENATE(Q312," ",R312)</f>
        <v>21 Day</v>
      </c>
      <c r="AP312" s="2" t="s">
        <v>119</v>
      </c>
      <c r="AQ312" s="2"/>
      <c r="AR312" s="2">
        <f t="shared" ref="AR312:AR313" si="667">AE312</f>
        <v>1180</v>
      </c>
      <c r="AS312" s="2">
        <f t="shared" ref="AS312:AS313" si="668">GEOMEAN(AR312)</f>
        <v>1180</v>
      </c>
      <c r="AT312" s="3">
        <f>MIN(AS312:AS313)</f>
        <v>46</v>
      </c>
      <c r="AU312" s="3">
        <f>MIN(AT312)</f>
        <v>46</v>
      </c>
      <c r="AV312" s="67" t="s">
        <v>120</v>
      </c>
      <c r="AW312" s="2"/>
      <c r="AX312" s="2"/>
      <c r="AY312" s="2"/>
      <c r="AZ312" s="2" t="str">
        <f>I312</f>
        <v>Fish</v>
      </c>
      <c r="BA312" s="68" t="str">
        <f t="shared" ref="BA312:BC312" si="669">F312</f>
        <v>Oncorhynchus mykiss</v>
      </c>
      <c r="BB312" s="2" t="str">
        <f t="shared" si="669"/>
        <v>Chordata</v>
      </c>
      <c r="BC312" s="2" t="str">
        <f t="shared" si="669"/>
        <v>Actinopterygii</v>
      </c>
      <c r="BD312" s="2" t="str">
        <f>J312</f>
        <v>Heterotroph</v>
      </c>
      <c r="BE312" s="2">
        <f>AK312</f>
        <v>2</v>
      </c>
      <c r="BF312" s="2">
        <f>AU312</f>
        <v>46</v>
      </c>
      <c r="BG312" s="67" t="s">
        <v>120</v>
      </c>
      <c r="BH312" s="67" t="s">
        <v>120</v>
      </c>
      <c r="BI312" s="2"/>
      <c r="BJ312" s="2"/>
      <c r="BK312" s="2"/>
      <c r="BL312" s="117"/>
      <c r="BM312" s="118"/>
      <c r="BN312" s="117"/>
      <c r="BO312" s="117"/>
      <c r="BP312" s="117"/>
      <c r="BQ312" s="117"/>
      <c r="BR312" s="117"/>
      <c r="BS312" s="117"/>
      <c r="BT312" s="114"/>
      <c r="BU312" s="114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</row>
    <row r="313" spans="1:85" ht="14.25" customHeight="1" thickTop="1" thickBot="1" x14ac:dyDescent="0.3">
      <c r="A313" s="2" t="s">
        <v>523</v>
      </c>
      <c r="B313" s="2" t="s">
        <v>528</v>
      </c>
      <c r="C313" s="2"/>
      <c r="D313" s="2"/>
      <c r="E313" s="2" t="s">
        <v>121</v>
      </c>
      <c r="F313" s="63" t="s">
        <v>303</v>
      </c>
      <c r="G313" s="2" t="s">
        <v>248</v>
      </c>
      <c r="H313" s="2" t="s">
        <v>249</v>
      </c>
      <c r="I313" s="2" t="s">
        <v>250</v>
      </c>
      <c r="J313" s="2" t="s">
        <v>153</v>
      </c>
      <c r="K313" s="2" t="s">
        <v>525</v>
      </c>
      <c r="L313" s="2"/>
      <c r="M313" s="64" t="s">
        <v>191</v>
      </c>
      <c r="N313" s="64" t="s">
        <v>191</v>
      </c>
      <c r="O313" s="65" t="s">
        <v>191</v>
      </c>
      <c r="P313" s="2" t="s">
        <v>40</v>
      </c>
      <c r="Q313" s="2">
        <v>28</v>
      </c>
      <c r="R313" s="2" t="s">
        <v>157</v>
      </c>
      <c r="S313" s="2" t="s">
        <v>47</v>
      </c>
      <c r="T313" s="2"/>
      <c r="U313" s="2">
        <v>0.23</v>
      </c>
      <c r="V313" s="2" t="s">
        <v>23</v>
      </c>
      <c r="W313" s="2">
        <f>VLOOKUP(V313,Tables!$M$4:$N$7,2,FALSE)</f>
        <v>1000</v>
      </c>
      <c r="X313" s="125">
        <f t="shared" si="656"/>
        <v>230</v>
      </c>
      <c r="Y313" s="2"/>
      <c r="Z313" s="2" t="str">
        <f t="shared" si="657"/>
        <v>LC50</v>
      </c>
      <c r="AA313" s="2">
        <f>VLOOKUP(Z313,Tables!C$5:D$21,2,FALSE)</f>
        <v>5</v>
      </c>
      <c r="AB313" s="2">
        <f t="shared" si="658"/>
        <v>46</v>
      </c>
      <c r="AC313" s="2" t="str">
        <f t="shared" si="659"/>
        <v>Chronic</v>
      </c>
      <c r="AD313" s="2">
        <f>VLOOKUP(AC313,Tables!C$24:D$25,2,FALSE)</f>
        <v>1</v>
      </c>
      <c r="AE313" s="2">
        <f t="shared" si="660"/>
        <v>46</v>
      </c>
      <c r="AF313" s="7"/>
      <c r="AG313" s="8" t="str">
        <f t="shared" si="661"/>
        <v>Oncorhynchus mykiss</v>
      </c>
      <c r="AH313" s="2" t="str">
        <f t="shared" si="662"/>
        <v>LC50</v>
      </c>
      <c r="AI313" s="2" t="str">
        <f t="shared" si="663"/>
        <v>Chronic</v>
      </c>
      <c r="AJ313" s="2"/>
      <c r="AK313" s="2">
        <f>VLOOKUP(SUM(AA313,AD313),Tables!J$5:K$10,2,FALSE)</f>
        <v>2</v>
      </c>
      <c r="AL313" s="66" t="str">
        <f t="shared" si="664"/>
        <v>YES!!!</v>
      </c>
      <c r="AM313" s="3" t="str">
        <f t="shared" si="665"/>
        <v>Mortality</v>
      </c>
      <c r="AN313" s="2" t="s">
        <v>118</v>
      </c>
      <c r="AO313" s="2" t="str">
        <f t="shared" si="666"/>
        <v>28 Day</v>
      </c>
      <c r="AP313" s="2" t="s">
        <v>319</v>
      </c>
      <c r="AQ313" s="2"/>
      <c r="AR313" s="2">
        <f t="shared" si="667"/>
        <v>46</v>
      </c>
      <c r="AS313" s="2">
        <f t="shared" si="668"/>
        <v>46</v>
      </c>
      <c r="AT313" s="2"/>
      <c r="AU313" s="2"/>
      <c r="AV313" s="67" t="s">
        <v>120</v>
      </c>
      <c r="AW313" s="2"/>
      <c r="AX313" s="2"/>
      <c r="AY313" s="2"/>
      <c r="AZ313" s="2"/>
      <c r="BA313" s="68"/>
      <c r="BB313" s="2"/>
      <c r="BC313" s="2"/>
      <c r="BD313" s="2"/>
      <c r="BE313" s="2"/>
      <c r="BF313" s="2"/>
      <c r="BG313" s="2"/>
      <c r="BH313" s="2"/>
      <c r="BI313" s="76"/>
      <c r="BJ313" s="76"/>
      <c r="BK313" s="2"/>
      <c r="BL313" s="112"/>
      <c r="BM313" s="116"/>
      <c r="BN313" s="112"/>
      <c r="BO313" s="112"/>
      <c r="BP313" s="112"/>
      <c r="BQ313" s="112"/>
      <c r="BR313" s="112"/>
      <c r="BS313" s="112"/>
      <c r="BT313" s="114"/>
      <c r="BU313" s="114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</row>
    <row r="314" spans="1:85" ht="14.25" customHeight="1" thickTop="1" thickBot="1" x14ac:dyDescent="0.3">
      <c r="A314" s="2">
        <v>1891</v>
      </c>
      <c r="B314" s="2" t="s">
        <v>529</v>
      </c>
      <c r="C314" s="2"/>
      <c r="D314" s="2"/>
      <c r="E314" s="2" t="s">
        <v>121</v>
      </c>
      <c r="F314" s="63" t="s">
        <v>303</v>
      </c>
      <c r="G314" s="2" t="s">
        <v>248</v>
      </c>
      <c r="H314" s="2" t="s">
        <v>249</v>
      </c>
      <c r="I314" s="2" t="s">
        <v>250</v>
      </c>
      <c r="J314" s="2" t="s">
        <v>153</v>
      </c>
      <c r="K314" s="2" t="s">
        <v>112</v>
      </c>
      <c r="L314" s="2"/>
      <c r="M314" s="64" t="s">
        <v>191</v>
      </c>
      <c r="N314" s="64" t="s">
        <v>191</v>
      </c>
      <c r="O314" s="65" t="s">
        <v>191</v>
      </c>
      <c r="P314" s="2" t="s">
        <v>40</v>
      </c>
      <c r="Q314" s="2">
        <v>96</v>
      </c>
      <c r="R314" s="2" t="s">
        <v>116</v>
      </c>
      <c r="S314" s="2" t="s">
        <v>48</v>
      </c>
      <c r="T314" s="2"/>
      <c r="U314" s="2">
        <v>1.95</v>
      </c>
      <c r="V314" s="2" t="s">
        <v>26</v>
      </c>
      <c r="W314" s="2">
        <f>VLOOKUP(V314,Tables!$M$5:$N$8,2,FALSE)</f>
        <v>1000</v>
      </c>
      <c r="X314" s="2">
        <f t="shared" si="656"/>
        <v>1950</v>
      </c>
      <c r="Y314" s="2"/>
      <c r="Z314" s="2" t="str">
        <f t="shared" si="657"/>
        <v>LC50</v>
      </c>
      <c r="AA314" s="2">
        <f>VLOOKUP(Z314,Tables!C$5:D$21,2,FALSE)</f>
        <v>5</v>
      </c>
      <c r="AB314" s="2">
        <f t="shared" si="658"/>
        <v>390</v>
      </c>
      <c r="AC314" s="2" t="str">
        <f t="shared" si="659"/>
        <v>Acute</v>
      </c>
      <c r="AD314" s="2">
        <f>VLOOKUP(AC314,Tables!C$24:D$25,2,FALSE)</f>
        <v>2</v>
      </c>
      <c r="AE314" s="2">
        <f t="shared" si="660"/>
        <v>195</v>
      </c>
      <c r="AF314" s="7"/>
      <c r="AG314" s="8" t="str">
        <f t="shared" si="661"/>
        <v>Oncorhynchus mykiss</v>
      </c>
      <c r="AH314" s="2" t="str">
        <f t="shared" si="662"/>
        <v>LC50</v>
      </c>
      <c r="AI314" s="2" t="str">
        <f t="shared" si="663"/>
        <v>Acute</v>
      </c>
      <c r="AJ314" s="2"/>
      <c r="AK314" s="2">
        <f>VLOOKUP(SUM(AA314,AD314),Tables!J$5:K$10,2,FALSE)</f>
        <v>4</v>
      </c>
      <c r="AL314" s="66" t="str">
        <f t="shared" si="664"/>
        <v>Reject</v>
      </c>
      <c r="AM314" s="2"/>
      <c r="AN314" s="2"/>
      <c r="AO314" s="2"/>
      <c r="AP314" s="2"/>
      <c r="AQ314" s="2"/>
      <c r="AR314" s="2"/>
      <c r="AS314" s="2"/>
      <c r="AT314" s="2"/>
      <c r="AU314" s="2"/>
      <c r="AV314" s="67" t="s">
        <v>120</v>
      </c>
      <c r="AW314" s="2"/>
      <c r="AX314" s="2"/>
      <c r="AY314" s="2"/>
      <c r="AZ314" s="2"/>
      <c r="BA314" s="68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112"/>
      <c r="BM314" s="116"/>
      <c r="BN314" s="112"/>
      <c r="BO314" s="112"/>
      <c r="BP314" s="112"/>
      <c r="BQ314" s="112"/>
      <c r="BR314" s="112"/>
      <c r="BS314" s="112"/>
      <c r="BT314" s="114"/>
      <c r="BU314" s="114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</row>
    <row r="315" spans="1:85" ht="14.25" customHeight="1" thickTop="1" thickBot="1" x14ac:dyDescent="0.3">
      <c r="A315" s="2" t="s">
        <v>200</v>
      </c>
      <c r="B315" s="2">
        <v>200666</v>
      </c>
      <c r="C315" s="2"/>
      <c r="D315" s="2"/>
      <c r="E315" s="2" t="s">
        <v>121</v>
      </c>
      <c r="F315" s="63" t="s">
        <v>303</v>
      </c>
      <c r="G315" s="2" t="s">
        <v>248</v>
      </c>
      <c r="H315" s="2" t="s">
        <v>249</v>
      </c>
      <c r="I315" s="2" t="s">
        <v>250</v>
      </c>
      <c r="J315" s="2" t="s">
        <v>153</v>
      </c>
      <c r="K315" s="2" t="s">
        <v>112</v>
      </c>
      <c r="L315" s="2"/>
      <c r="M315" s="64" t="s">
        <v>191</v>
      </c>
      <c r="N315" s="64" t="s">
        <v>191</v>
      </c>
      <c r="O315" s="65" t="s">
        <v>191</v>
      </c>
      <c r="P315" s="2" t="s">
        <v>40</v>
      </c>
      <c r="Q315" s="2">
        <v>96</v>
      </c>
      <c r="R315" s="2" t="s">
        <v>116</v>
      </c>
      <c r="S315" s="2" t="s">
        <v>48</v>
      </c>
      <c r="T315" s="2"/>
      <c r="U315" s="2">
        <v>4900</v>
      </c>
      <c r="V315" s="2" t="s">
        <v>17</v>
      </c>
      <c r="W315" s="2">
        <f>VLOOKUP(V315,Tables!$M$4:$N$7,2,FALSE)</f>
        <v>1</v>
      </c>
      <c r="X315" s="2">
        <f t="shared" si="656"/>
        <v>4900</v>
      </c>
      <c r="Y315" s="2"/>
      <c r="Z315" s="2" t="str">
        <f t="shared" si="657"/>
        <v>LC50</v>
      </c>
      <c r="AA315" s="2">
        <f>VLOOKUP(Z315,Tables!C$5:D$21,2,FALSE)</f>
        <v>5</v>
      </c>
      <c r="AB315" s="2">
        <f t="shared" si="658"/>
        <v>980</v>
      </c>
      <c r="AC315" s="2" t="str">
        <f t="shared" si="659"/>
        <v>Acute</v>
      </c>
      <c r="AD315" s="2">
        <f>VLOOKUP(AC315,Tables!C$24:D$25,2,FALSE)</f>
        <v>2</v>
      </c>
      <c r="AE315" s="2">
        <f t="shared" si="660"/>
        <v>490</v>
      </c>
      <c r="AF315" s="7"/>
      <c r="AG315" s="8" t="str">
        <f t="shared" si="661"/>
        <v>Oncorhynchus mykiss</v>
      </c>
      <c r="AH315" s="2" t="str">
        <f t="shared" si="662"/>
        <v>LC50</v>
      </c>
      <c r="AI315" s="2" t="str">
        <f t="shared" si="663"/>
        <v>Acute</v>
      </c>
      <c r="AJ315" s="2"/>
      <c r="AK315" s="2">
        <f>VLOOKUP(SUM(AA315,AD315),Tables!J$5:K$10,2,FALSE)</f>
        <v>4</v>
      </c>
      <c r="AL315" s="66" t="str">
        <f t="shared" si="664"/>
        <v>Reject</v>
      </c>
      <c r="AM315" s="2"/>
      <c r="AN315" s="2"/>
      <c r="AO315" s="2"/>
      <c r="AP315" s="2"/>
      <c r="AQ315" s="2"/>
      <c r="AR315" s="2"/>
      <c r="AS315" s="2"/>
      <c r="AT315" s="2"/>
      <c r="AU315" s="2"/>
      <c r="AV315" s="67" t="s">
        <v>120</v>
      </c>
      <c r="AW315" s="2"/>
      <c r="AX315" s="2"/>
      <c r="AY315" s="2"/>
      <c r="AZ315" s="2"/>
      <c r="BA315" s="68"/>
      <c r="BB315" s="2"/>
      <c r="BC315" s="2"/>
      <c r="BD315" s="2"/>
      <c r="BE315" s="2"/>
      <c r="BF315" s="2"/>
      <c r="BG315" s="2"/>
      <c r="BH315" s="2"/>
      <c r="BI315" s="76"/>
      <c r="BJ315" s="76"/>
      <c r="BK315" s="2"/>
      <c r="BL315" s="112"/>
      <c r="BM315" s="116"/>
      <c r="BN315" s="112"/>
      <c r="BO315" s="112"/>
      <c r="BP315" s="112"/>
      <c r="BQ315" s="112"/>
      <c r="BR315" s="112"/>
      <c r="BS315" s="112"/>
      <c r="BT315" s="114"/>
      <c r="BU315" s="114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</row>
    <row r="316" spans="1:85" ht="14.25" customHeight="1" thickTop="1" thickBot="1" x14ac:dyDescent="0.3">
      <c r="A316" s="2" t="s">
        <v>200</v>
      </c>
      <c r="B316" s="2">
        <v>200344</v>
      </c>
      <c r="C316" s="2"/>
      <c r="D316" s="2"/>
      <c r="E316" s="2" t="s">
        <v>121</v>
      </c>
      <c r="F316" s="63" t="s">
        <v>303</v>
      </c>
      <c r="G316" s="2" t="s">
        <v>248</v>
      </c>
      <c r="H316" s="2" t="s">
        <v>249</v>
      </c>
      <c r="I316" s="2" t="s">
        <v>250</v>
      </c>
      <c r="J316" s="2" t="s">
        <v>153</v>
      </c>
      <c r="K316" s="2" t="s">
        <v>112</v>
      </c>
      <c r="L316" s="2"/>
      <c r="M316" s="64" t="s">
        <v>191</v>
      </c>
      <c r="N316" s="64" t="s">
        <v>191</v>
      </c>
      <c r="O316" s="65" t="s">
        <v>191</v>
      </c>
      <c r="P316" s="2" t="s">
        <v>40</v>
      </c>
      <c r="Q316" s="2">
        <v>96</v>
      </c>
      <c r="R316" s="2" t="s">
        <v>116</v>
      </c>
      <c r="S316" s="2" t="s">
        <v>48</v>
      </c>
      <c r="T316" s="2"/>
      <c r="U316" s="2">
        <v>19600</v>
      </c>
      <c r="V316" s="2" t="s">
        <v>17</v>
      </c>
      <c r="W316" s="2">
        <f>VLOOKUP(V316,Tables!$M$4:$N$7,2,FALSE)</f>
        <v>1</v>
      </c>
      <c r="X316" s="2">
        <f t="shared" si="656"/>
        <v>19600</v>
      </c>
      <c r="Y316" s="2"/>
      <c r="Z316" s="2" t="str">
        <f t="shared" si="657"/>
        <v>LC50</v>
      </c>
      <c r="AA316" s="2">
        <f>VLOOKUP(Z316,Tables!C$5:D$21,2,FALSE)</f>
        <v>5</v>
      </c>
      <c r="AB316" s="2">
        <f t="shared" si="658"/>
        <v>3920</v>
      </c>
      <c r="AC316" s="2" t="str">
        <f t="shared" si="659"/>
        <v>Acute</v>
      </c>
      <c r="AD316" s="2">
        <f>VLOOKUP(AC316,Tables!C$24:D$25,2,FALSE)</f>
        <v>2</v>
      </c>
      <c r="AE316" s="2">
        <f t="shared" si="660"/>
        <v>1960</v>
      </c>
      <c r="AF316" s="7"/>
      <c r="AG316" s="8" t="str">
        <f t="shared" si="661"/>
        <v>Oncorhynchus mykiss</v>
      </c>
      <c r="AH316" s="2" t="str">
        <f t="shared" si="662"/>
        <v>LC50</v>
      </c>
      <c r="AI316" s="2" t="str">
        <f t="shared" si="663"/>
        <v>Acute</v>
      </c>
      <c r="AJ316" s="2"/>
      <c r="AK316" s="2">
        <f>VLOOKUP(SUM(AA316,AD316),Tables!J$5:K$10,2,FALSE)</f>
        <v>4</v>
      </c>
      <c r="AL316" s="66" t="str">
        <f t="shared" si="664"/>
        <v>Reject</v>
      </c>
      <c r="AM316" s="2"/>
      <c r="AN316" s="2"/>
      <c r="AO316" s="2"/>
      <c r="AP316" s="2"/>
      <c r="AQ316" s="2"/>
      <c r="AR316" s="2"/>
      <c r="AS316" s="2"/>
      <c r="AT316" s="2"/>
      <c r="AU316" s="2"/>
      <c r="AV316" s="67" t="s">
        <v>120</v>
      </c>
      <c r="AW316" s="2"/>
      <c r="AX316" s="2"/>
      <c r="AY316" s="2"/>
      <c r="AZ316" s="2"/>
      <c r="BA316" s="68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112"/>
      <c r="BM316" s="116"/>
      <c r="BN316" s="112"/>
      <c r="BO316" s="112"/>
      <c r="BP316" s="112"/>
      <c r="BQ316" s="112"/>
      <c r="BR316" s="112"/>
      <c r="BS316" s="112"/>
      <c r="BT316" s="114"/>
      <c r="BU316" s="114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</row>
    <row r="317" spans="1:85" ht="14.25" customHeight="1" thickTop="1" thickBot="1" x14ac:dyDescent="0.3">
      <c r="A317" s="2" t="s">
        <v>200</v>
      </c>
      <c r="B317" s="2">
        <v>200344</v>
      </c>
      <c r="C317" s="2"/>
      <c r="D317" s="2"/>
      <c r="E317" s="2" t="s">
        <v>121</v>
      </c>
      <c r="F317" s="63" t="s">
        <v>303</v>
      </c>
      <c r="G317" s="2" t="s">
        <v>248</v>
      </c>
      <c r="H317" s="2" t="s">
        <v>249</v>
      </c>
      <c r="I317" s="2" t="s">
        <v>250</v>
      </c>
      <c r="J317" s="2" t="s">
        <v>153</v>
      </c>
      <c r="K317" s="2" t="s">
        <v>112</v>
      </c>
      <c r="L317" s="2"/>
      <c r="M317" s="64" t="s">
        <v>191</v>
      </c>
      <c r="N317" s="64" t="s">
        <v>191</v>
      </c>
      <c r="O317" s="65" t="s">
        <v>191</v>
      </c>
      <c r="P317" s="2" t="s">
        <v>40</v>
      </c>
      <c r="Q317" s="2">
        <v>96</v>
      </c>
      <c r="R317" s="2" t="s">
        <v>116</v>
      </c>
      <c r="S317" s="2" t="s">
        <v>48</v>
      </c>
      <c r="T317" s="2"/>
      <c r="U317" s="2">
        <v>23800</v>
      </c>
      <c r="V317" s="2" t="s">
        <v>17</v>
      </c>
      <c r="W317" s="2">
        <f>VLOOKUP(V317,Tables!$M$4:$N$7,2,FALSE)</f>
        <v>1</v>
      </c>
      <c r="X317" s="2">
        <f t="shared" si="656"/>
        <v>23800</v>
      </c>
      <c r="Y317" s="2"/>
      <c r="Z317" s="2" t="str">
        <f t="shared" si="657"/>
        <v>LC50</v>
      </c>
      <c r="AA317" s="2">
        <f>VLOOKUP(Z317,Tables!C$5:D$21,2,FALSE)</f>
        <v>5</v>
      </c>
      <c r="AB317" s="2">
        <f t="shared" si="658"/>
        <v>4760</v>
      </c>
      <c r="AC317" s="2" t="str">
        <f t="shared" si="659"/>
        <v>Acute</v>
      </c>
      <c r="AD317" s="2">
        <f>VLOOKUP(AC317,Tables!C$24:D$25,2,FALSE)</f>
        <v>2</v>
      </c>
      <c r="AE317" s="2">
        <f t="shared" si="660"/>
        <v>2380</v>
      </c>
      <c r="AF317" s="7"/>
      <c r="AG317" s="8" t="str">
        <f t="shared" si="661"/>
        <v>Oncorhynchus mykiss</v>
      </c>
      <c r="AH317" s="2" t="str">
        <f t="shared" si="662"/>
        <v>LC50</v>
      </c>
      <c r="AI317" s="2" t="str">
        <f t="shared" si="663"/>
        <v>Acute</v>
      </c>
      <c r="AJ317" s="2"/>
      <c r="AK317" s="2">
        <f>VLOOKUP(SUM(AA317,AD317),Tables!J$5:K$10,2,FALSE)</f>
        <v>4</v>
      </c>
      <c r="AL317" s="66" t="str">
        <f t="shared" si="664"/>
        <v>Reject</v>
      </c>
      <c r="AM317" s="2"/>
      <c r="AN317" s="2"/>
      <c r="AO317" s="2"/>
      <c r="AP317" s="2"/>
      <c r="AQ317" s="2"/>
      <c r="AR317" s="2"/>
      <c r="AS317" s="2"/>
      <c r="AT317" s="2"/>
      <c r="AU317" s="2"/>
      <c r="AV317" s="67" t="s">
        <v>120</v>
      </c>
      <c r="AW317" s="2"/>
      <c r="AX317" s="2"/>
      <c r="AY317" s="2"/>
      <c r="AZ317" s="2"/>
      <c r="BA317" s="68"/>
      <c r="BB317" s="2"/>
      <c r="BC317" s="2"/>
      <c r="BD317" s="2"/>
      <c r="BE317" s="2"/>
      <c r="BF317" s="2"/>
      <c r="BG317" s="2"/>
      <c r="BH317" s="2"/>
      <c r="BI317" s="76"/>
      <c r="BJ317" s="76"/>
      <c r="BK317" s="2"/>
      <c r="BL317" s="112"/>
      <c r="BM317" s="116"/>
      <c r="BN317" s="112"/>
      <c r="BO317" s="112"/>
      <c r="BP317" s="112"/>
      <c r="BQ317" s="112"/>
      <c r="BR317" s="112"/>
      <c r="BS317" s="112"/>
      <c r="BT317" s="114"/>
      <c r="BU317" s="114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</row>
    <row r="318" spans="1:85" ht="14.25" customHeight="1" thickTop="1" thickBot="1" x14ac:dyDescent="0.3">
      <c r="A318" s="2" t="s">
        <v>200</v>
      </c>
      <c r="B318" s="2">
        <v>200666</v>
      </c>
      <c r="C318" s="2"/>
      <c r="D318" s="2"/>
      <c r="E318" s="2" t="s">
        <v>121</v>
      </c>
      <c r="F318" s="63" t="s">
        <v>303</v>
      </c>
      <c r="G318" s="2" t="s">
        <v>248</v>
      </c>
      <c r="H318" s="2" t="s">
        <v>249</v>
      </c>
      <c r="I318" s="2" t="s">
        <v>250</v>
      </c>
      <c r="J318" s="2" t="s">
        <v>153</v>
      </c>
      <c r="K318" s="2" t="s">
        <v>112</v>
      </c>
      <c r="L318" s="2"/>
      <c r="M318" s="64" t="s">
        <v>191</v>
      </c>
      <c r="N318" s="64" t="s">
        <v>191</v>
      </c>
      <c r="O318" s="65" t="s">
        <v>191</v>
      </c>
      <c r="P318" s="2" t="s">
        <v>40</v>
      </c>
      <c r="Q318" s="2">
        <v>96</v>
      </c>
      <c r="R318" s="2" t="s">
        <v>116</v>
      </c>
      <c r="S318" s="2" t="s">
        <v>48</v>
      </c>
      <c r="T318" s="2"/>
      <c r="U318" s="2">
        <v>16000</v>
      </c>
      <c r="V318" s="2" t="s">
        <v>17</v>
      </c>
      <c r="W318" s="2">
        <f>VLOOKUP(V318,Tables!$M$4:$N$7,2,FALSE)</f>
        <v>1</v>
      </c>
      <c r="X318" s="2">
        <f t="shared" si="656"/>
        <v>16000</v>
      </c>
      <c r="Y318" s="2"/>
      <c r="Z318" s="2" t="str">
        <f t="shared" si="657"/>
        <v>LC50</v>
      </c>
      <c r="AA318" s="2">
        <f>VLOOKUP(Z318,Tables!C$5:D$21,2,FALSE)</f>
        <v>5</v>
      </c>
      <c r="AB318" s="2">
        <f t="shared" si="658"/>
        <v>3200</v>
      </c>
      <c r="AC318" s="2" t="str">
        <f t="shared" si="659"/>
        <v>Acute</v>
      </c>
      <c r="AD318" s="2">
        <f>VLOOKUP(AC318,Tables!C$24:D$25,2,FALSE)</f>
        <v>2</v>
      </c>
      <c r="AE318" s="2">
        <f t="shared" si="660"/>
        <v>1600</v>
      </c>
      <c r="AF318" s="7"/>
      <c r="AG318" s="8" t="str">
        <f t="shared" si="661"/>
        <v>Oncorhynchus mykiss</v>
      </c>
      <c r="AH318" s="2" t="str">
        <f t="shared" si="662"/>
        <v>LC50</v>
      </c>
      <c r="AI318" s="2" t="str">
        <f t="shared" si="663"/>
        <v>Acute</v>
      </c>
      <c r="AJ318" s="2"/>
      <c r="AK318" s="2">
        <f>VLOOKUP(SUM(AA318,AD318),Tables!J$5:K$10,2,FALSE)</f>
        <v>4</v>
      </c>
      <c r="AL318" s="66" t="str">
        <f t="shared" si="664"/>
        <v>Reject</v>
      </c>
      <c r="AM318" s="2"/>
      <c r="AN318" s="2"/>
      <c r="AO318" s="2"/>
      <c r="AP318" s="2"/>
      <c r="AQ318" s="2"/>
      <c r="AR318" s="2"/>
      <c r="AS318" s="2"/>
      <c r="AT318" s="2"/>
      <c r="AU318" s="2"/>
      <c r="AV318" s="67" t="s">
        <v>120</v>
      </c>
      <c r="AW318" s="2"/>
      <c r="AX318" s="2"/>
      <c r="AY318" s="2"/>
      <c r="AZ318" s="2"/>
      <c r="BA318" s="68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114"/>
      <c r="BM318" s="121"/>
      <c r="BN318" s="114"/>
      <c r="BO318" s="114"/>
      <c r="BP318" s="114"/>
      <c r="BQ318" s="114"/>
      <c r="BR318" s="114"/>
      <c r="BS318" s="114"/>
      <c r="BT318" s="114"/>
      <c r="BU318" s="114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</row>
    <row r="319" spans="1:85" ht="14.25" customHeight="1" thickTop="1" thickBot="1" x14ac:dyDescent="0.3">
      <c r="A319" s="2" t="s">
        <v>200</v>
      </c>
      <c r="B319" s="2">
        <v>200344</v>
      </c>
      <c r="C319" s="2"/>
      <c r="D319" s="2"/>
      <c r="E319" s="2" t="s">
        <v>121</v>
      </c>
      <c r="F319" s="63" t="s">
        <v>303</v>
      </c>
      <c r="G319" s="2" t="s">
        <v>248</v>
      </c>
      <c r="H319" s="2" t="s">
        <v>249</v>
      </c>
      <c r="I319" s="2" t="s">
        <v>250</v>
      </c>
      <c r="J319" s="2" t="s">
        <v>153</v>
      </c>
      <c r="K319" s="2" t="s">
        <v>112</v>
      </c>
      <c r="L319" s="2"/>
      <c r="M319" s="64" t="s">
        <v>191</v>
      </c>
      <c r="N319" s="64" t="s">
        <v>191</v>
      </c>
      <c r="O319" s="65" t="s">
        <v>191</v>
      </c>
      <c r="P319" s="2" t="s">
        <v>40</v>
      </c>
      <c r="Q319" s="2">
        <v>96</v>
      </c>
      <c r="R319" s="2" t="s">
        <v>116</v>
      </c>
      <c r="S319" s="2" t="s">
        <v>48</v>
      </c>
      <c r="T319" s="2"/>
      <c r="U319" s="2">
        <v>16000</v>
      </c>
      <c r="V319" s="2" t="s">
        <v>17</v>
      </c>
      <c r="W319" s="2">
        <f>VLOOKUP(V319,Tables!$M$4:$N$7,2,FALSE)</f>
        <v>1</v>
      </c>
      <c r="X319" s="2">
        <f t="shared" si="656"/>
        <v>16000</v>
      </c>
      <c r="Y319" s="2"/>
      <c r="Z319" s="2" t="str">
        <f t="shared" si="657"/>
        <v>LC50</v>
      </c>
      <c r="AA319" s="2">
        <f>VLOOKUP(Z319,Tables!C$5:D$21,2,FALSE)</f>
        <v>5</v>
      </c>
      <c r="AB319" s="2">
        <f t="shared" si="658"/>
        <v>3200</v>
      </c>
      <c r="AC319" s="2" t="str">
        <f t="shared" si="659"/>
        <v>Acute</v>
      </c>
      <c r="AD319" s="2">
        <f>VLOOKUP(AC319,Tables!C$24:D$25,2,FALSE)</f>
        <v>2</v>
      </c>
      <c r="AE319" s="2">
        <f t="shared" si="660"/>
        <v>1600</v>
      </c>
      <c r="AF319" s="7"/>
      <c r="AG319" s="8" t="str">
        <f t="shared" si="661"/>
        <v>Oncorhynchus mykiss</v>
      </c>
      <c r="AH319" s="2" t="str">
        <f t="shared" si="662"/>
        <v>LC50</v>
      </c>
      <c r="AI319" s="2" t="str">
        <f t="shared" si="663"/>
        <v>Acute</v>
      </c>
      <c r="AJ319" s="2"/>
      <c r="AK319" s="2">
        <f>VLOOKUP(SUM(AA319,AD319),Tables!J$5:K$10,2,FALSE)</f>
        <v>4</v>
      </c>
      <c r="AL319" s="66" t="str">
        <f t="shared" si="664"/>
        <v>Reject</v>
      </c>
      <c r="AM319" s="2"/>
      <c r="AN319" s="2"/>
      <c r="AO319" s="2"/>
      <c r="AP319" s="2"/>
      <c r="AQ319" s="2"/>
      <c r="AR319" s="2"/>
      <c r="AS319" s="2"/>
      <c r="AT319" s="2"/>
      <c r="AU319" s="2"/>
      <c r="AV319" s="67" t="s">
        <v>120</v>
      </c>
      <c r="AW319" s="2"/>
      <c r="AX319" s="2"/>
      <c r="AY319" s="2"/>
      <c r="AZ319" s="2"/>
      <c r="BA319" s="68"/>
      <c r="BB319" s="2"/>
      <c r="BC319" s="2"/>
      <c r="BD319" s="2"/>
      <c r="BE319" s="2"/>
      <c r="BF319" s="2"/>
      <c r="BG319" s="2"/>
      <c r="BH319" s="2"/>
      <c r="BI319" s="76"/>
      <c r="BJ319" s="76"/>
      <c r="BK319" s="2"/>
      <c r="BL319" s="117"/>
      <c r="BM319" s="118"/>
      <c r="BN319" s="117"/>
      <c r="BO319" s="117"/>
      <c r="BP319" s="117"/>
      <c r="BQ319" s="117"/>
      <c r="BR319" s="117"/>
      <c r="BS319" s="117"/>
      <c r="BT319" s="114"/>
      <c r="BU319" s="114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</row>
    <row r="320" spans="1:85" ht="14.25" customHeight="1" thickTop="1" thickBot="1" x14ac:dyDescent="0.3">
      <c r="A320" s="7"/>
      <c r="B320" s="7"/>
      <c r="C320" s="7"/>
      <c r="D320" s="71"/>
      <c r="E320" s="7"/>
      <c r="F320" s="72"/>
      <c r="G320" s="7"/>
      <c r="H320" s="7"/>
      <c r="I320" s="7"/>
      <c r="J320" s="7"/>
      <c r="K320" s="7"/>
      <c r="L320" s="7"/>
      <c r="M320" s="73"/>
      <c r="N320" s="73"/>
      <c r="O320" s="7"/>
      <c r="P320" s="7"/>
      <c r="Q320" s="7"/>
      <c r="R320" s="7"/>
      <c r="S320" s="7"/>
      <c r="T320" s="74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5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3"/>
      <c r="AW320" s="76"/>
      <c r="AX320" s="76"/>
      <c r="AY320" s="76"/>
      <c r="AZ320" s="77"/>
      <c r="BA320" s="78"/>
      <c r="BB320" s="7"/>
      <c r="BC320" s="7"/>
      <c r="BD320" s="7"/>
      <c r="BE320" s="7"/>
      <c r="BF320" s="7"/>
      <c r="BG320" s="7"/>
      <c r="BH320" s="7"/>
      <c r="BI320" s="2"/>
      <c r="BJ320" s="2"/>
      <c r="BK320" s="2"/>
      <c r="BL320" s="117"/>
      <c r="BM320" s="118"/>
      <c r="BN320" s="117"/>
      <c r="BO320" s="117"/>
      <c r="BP320" s="117"/>
      <c r="BQ320" s="117"/>
      <c r="BR320" s="117"/>
      <c r="BS320" s="117"/>
      <c r="BT320" s="114"/>
      <c r="BU320" s="114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</row>
    <row r="321" spans="1:85" ht="14.25" customHeight="1" thickTop="1" thickBot="1" x14ac:dyDescent="0.3">
      <c r="A321" s="2" t="s">
        <v>200</v>
      </c>
      <c r="B321" s="2">
        <v>215192</v>
      </c>
      <c r="C321" s="2"/>
      <c r="D321" s="2"/>
      <c r="E321" s="2" t="s">
        <v>121</v>
      </c>
      <c r="F321" s="63" t="s">
        <v>364</v>
      </c>
      <c r="G321" s="2" t="s">
        <v>248</v>
      </c>
      <c r="H321" s="2" t="s">
        <v>249</v>
      </c>
      <c r="I321" s="2" t="s">
        <v>301</v>
      </c>
      <c r="J321" s="2" t="s">
        <v>153</v>
      </c>
      <c r="K321" s="2" t="s">
        <v>112</v>
      </c>
      <c r="L321" s="2"/>
      <c r="M321" s="64" t="s">
        <v>191</v>
      </c>
      <c r="N321" s="64" t="s">
        <v>191</v>
      </c>
      <c r="O321" s="65" t="s">
        <v>191</v>
      </c>
      <c r="P321" s="2" t="s">
        <v>40</v>
      </c>
      <c r="Q321" s="2">
        <v>48</v>
      </c>
      <c r="R321" s="2" t="s">
        <v>116</v>
      </c>
      <c r="S321" s="2" t="s">
        <v>48</v>
      </c>
      <c r="T321" s="2"/>
      <c r="U321" s="2">
        <v>3500</v>
      </c>
      <c r="V321" s="2" t="s">
        <v>17</v>
      </c>
      <c r="W321" s="2">
        <f>VLOOKUP(V321,Tables!$M$4:$N$7,2,FALSE)</f>
        <v>1</v>
      </c>
      <c r="X321" s="2">
        <f>U321*W321</f>
        <v>3500</v>
      </c>
      <c r="Y321" s="2"/>
      <c r="Z321" s="2" t="str">
        <f>P321</f>
        <v>LC50</v>
      </c>
      <c r="AA321" s="2">
        <f>VLOOKUP(Z321,Tables!C$5:D$21,2,FALSE)</f>
        <v>5</v>
      </c>
      <c r="AB321" s="2">
        <f>X321/AA321</f>
        <v>700</v>
      </c>
      <c r="AC321" s="2" t="str">
        <f>S321</f>
        <v>Acute</v>
      </c>
      <c r="AD321" s="2">
        <f>VLOOKUP(AC321,Tables!C$24:D$25,2,FALSE)</f>
        <v>2</v>
      </c>
      <c r="AE321" s="2">
        <f>AB321/AD321</f>
        <v>350</v>
      </c>
      <c r="AF321" s="7"/>
      <c r="AG321" s="8" t="str">
        <f>F321</f>
        <v>Oryzias latipes</v>
      </c>
      <c r="AH321" s="2" t="str">
        <f>P321</f>
        <v>LC50</v>
      </c>
      <c r="AI321" s="2" t="str">
        <f>S321</f>
        <v>Acute</v>
      </c>
      <c r="AJ321" s="2"/>
      <c r="AK321" s="2">
        <f>VLOOKUP(SUM(AA321,AD321),Tables!J$5:K$10,2,FALSE)</f>
        <v>4</v>
      </c>
      <c r="AL321" s="66" t="str">
        <f>IF(AK321=MIN($AK$321),"YES!!!","Reject")</f>
        <v>YES!!!</v>
      </c>
      <c r="AM321" s="3" t="str">
        <f>O321</f>
        <v>Mortality</v>
      </c>
      <c r="AN321" s="2" t="s">
        <v>118</v>
      </c>
      <c r="AO321" s="2" t="str">
        <f>CONCATENATE(Q321," ",R321)</f>
        <v>48 Hour</v>
      </c>
      <c r="AP321" s="2" t="s">
        <v>119</v>
      </c>
      <c r="AQ321" s="2"/>
      <c r="AR321" s="2">
        <f>AE321</f>
        <v>350</v>
      </c>
      <c r="AS321" s="2">
        <f>GEOMEAN(AR321)</f>
        <v>350</v>
      </c>
      <c r="AT321" s="3">
        <f t="shared" ref="AT321:AU321" si="670">MIN(AS321)</f>
        <v>350</v>
      </c>
      <c r="AU321" s="3">
        <f t="shared" si="670"/>
        <v>350</v>
      </c>
      <c r="AV321" s="67" t="s">
        <v>120</v>
      </c>
      <c r="AW321" s="2"/>
      <c r="AX321" s="2"/>
      <c r="AY321" s="2"/>
      <c r="AZ321" s="2" t="str">
        <f>I321</f>
        <v xml:space="preserve">Fish </v>
      </c>
      <c r="BA321" s="68" t="str">
        <f t="shared" ref="BA321:BC321" si="671">F321</f>
        <v>Oryzias latipes</v>
      </c>
      <c r="BB321" s="2" t="str">
        <f t="shared" si="671"/>
        <v>Chordata</v>
      </c>
      <c r="BC321" s="2" t="str">
        <f t="shared" si="671"/>
        <v>Actinopterygii</v>
      </c>
      <c r="BD321" s="2" t="str">
        <f>J321</f>
        <v>Heterotroph</v>
      </c>
      <c r="BE321" s="2">
        <f>AK321</f>
        <v>4</v>
      </c>
      <c r="BF321" s="2">
        <f>AU321</f>
        <v>350</v>
      </c>
      <c r="BG321" s="67" t="s">
        <v>120</v>
      </c>
      <c r="BH321" s="67" t="s">
        <v>120</v>
      </c>
      <c r="BI321" s="76"/>
      <c r="BJ321" s="76"/>
      <c r="BK321" s="2"/>
      <c r="BL321" s="112"/>
      <c r="BM321" s="116"/>
      <c r="BN321" s="112"/>
      <c r="BO321" s="112"/>
      <c r="BP321" s="112"/>
      <c r="BQ321" s="112"/>
      <c r="BR321" s="112"/>
      <c r="BS321" s="112"/>
      <c r="BT321" s="114"/>
      <c r="BU321" s="114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</row>
    <row r="322" spans="1:85" ht="14.25" customHeight="1" thickTop="1" thickBot="1" x14ac:dyDescent="0.3">
      <c r="A322" s="7"/>
      <c r="B322" s="7"/>
      <c r="C322" s="7"/>
      <c r="D322" s="71"/>
      <c r="E322" s="7"/>
      <c r="F322" s="72"/>
      <c r="G322" s="7"/>
      <c r="H322" s="7"/>
      <c r="I322" s="7"/>
      <c r="J322" s="7"/>
      <c r="K322" s="7"/>
      <c r="L322" s="7"/>
      <c r="M322" s="73"/>
      <c r="N322" s="73"/>
      <c r="O322" s="7"/>
      <c r="P322" s="7"/>
      <c r="Q322" s="7"/>
      <c r="R322" s="7"/>
      <c r="S322" s="7"/>
      <c r="T322" s="74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5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3"/>
      <c r="AW322" s="76"/>
      <c r="AX322" s="76"/>
      <c r="AY322" s="76"/>
      <c r="AZ322" s="77"/>
      <c r="BA322" s="78"/>
      <c r="BB322" s="7"/>
      <c r="BC322" s="7"/>
      <c r="BD322" s="7"/>
      <c r="BE322" s="7"/>
      <c r="BF322" s="7"/>
      <c r="BG322" s="7"/>
      <c r="BH322" s="7"/>
      <c r="BI322" s="2"/>
      <c r="BJ322" s="2"/>
      <c r="BK322" s="2"/>
      <c r="BL322" s="117"/>
      <c r="BM322" s="118"/>
      <c r="BN322" s="117"/>
      <c r="BO322" s="117"/>
      <c r="BP322" s="117"/>
      <c r="BQ322" s="117"/>
      <c r="BR322" s="117"/>
      <c r="BS322" s="117"/>
      <c r="BT322" s="114"/>
      <c r="BU322" s="114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</row>
    <row r="323" spans="1:85" ht="14.25" customHeight="1" thickTop="1" thickBot="1" x14ac:dyDescent="0.3">
      <c r="A323" s="2" t="s">
        <v>188</v>
      </c>
      <c r="B323" s="2" t="s">
        <v>530</v>
      </c>
      <c r="C323" s="2"/>
      <c r="D323" s="2"/>
      <c r="E323" s="2" t="s">
        <v>121</v>
      </c>
      <c r="F323" s="63" t="s">
        <v>367</v>
      </c>
      <c r="G323" s="2" t="s">
        <v>248</v>
      </c>
      <c r="H323" s="2" t="s">
        <v>249</v>
      </c>
      <c r="I323" s="2" t="s">
        <v>301</v>
      </c>
      <c r="J323" s="2" t="s">
        <v>153</v>
      </c>
      <c r="K323" s="2" t="s">
        <v>165</v>
      </c>
      <c r="L323" s="2"/>
      <c r="M323" s="64" t="s">
        <v>191</v>
      </c>
      <c r="N323" s="64" t="s">
        <v>191</v>
      </c>
      <c r="O323" s="65" t="s">
        <v>191</v>
      </c>
      <c r="P323" s="2" t="s">
        <v>40</v>
      </c>
      <c r="Q323" s="2">
        <v>96</v>
      </c>
      <c r="R323" s="2" t="s">
        <v>116</v>
      </c>
      <c r="S323" s="2" t="s">
        <v>48</v>
      </c>
      <c r="T323" s="2"/>
      <c r="U323" s="2">
        <v>7800</v>
      </c>
      <c r="V323" s="2" t="s">
        <v>17</v>
      </c>
      <c r="W323" s="2">
        <f>VLOOKUP(V323,Tables!$M$4:$N$7,2,FALSE)</f>
        <v>1</v>
      </c>
      <c r="X323" s="2">
        <f>U323*W323</f>
        <v>7800</v>
      </c>
      <c r="Y323" s="2"/>
      <c r="Z323" s="2" t="str">
        <f>P323</f>
        <v>LC50</v>
      </c>
      <c r="AA323" s="2">
        <f>VLOOKUP(Z323,Tables!C$5:D$21,2,FALSE)</f>
        <v>5</v>
      </c>
      <c r="AB323" s="2">
        <f>X323/AA323</f>
        <v>1560</v>
      </c>
      <c r="AC323" s="2" t="str">
        <f>S323</f>
        <v>Acute</v>
      </c>
      <c r="AD323" s="2">
        <f>VLOOKUP(AC323,Tables!C$24:D$25,2,FALSE)</f>
        <v>2</v>
      </c>
      <c r="AE323" s="2">
        <f>AB323/AD323</f>
        <v>780</v>
      </c>
      <c r="AF323" s="7"/>
      <c r="AG323" s="8" t="str">
        <f>F323</f>
        <v>Oryzias melastigma</v>
      </c>
      <c r="AH323" s="2" t="str">
        <f>P323</f>
        <v>LC50</v>
      </c>
      <c r="AI323" s="2" t="str">
        <f>S323</f>
        <v>Acute</v>
      </c>
      <c r="AJ323" s="2"/>
      <c r="AK323" s="2">
        <f>VLOOKUP(SUM(AA323,AD323),Tables!J$5:K$10,2,FALSE)</f>
        <v>4</v>
      </c>
      <c r="AL323" s="66" t="str">
        <f>IF(AK323=MIN($AK$323),"YES!!!","Reject")</f>
        <v>YES!!!</v>
      </c>
      <c r="AM323" s="3" t="str">
        <f>O323</f>
        <v>Mortality</v>
      </c>
      <c r="AN323" s="2" t="s">
        <v>118</v>
      </c>
      <c r="AO323" s="2" t="str">
        <f>CONCATENATE(Q323," ",R323)</f>
        <v>96 Hour</v>
      </c>
      <c r="AP323" s="2" t="s">
        <v>119</v>
      </c>
      <c r="AQ323" s="2"/>
      <c r="AR323" s="2">
        <f>AE323</f>
        <v>780</v>
      </c>
      <c r="AS323" s="2">
        <f>GEOMEAN(AR323)</f>
        <v>780</v>
      </c>
      <c r="AT323" s="3">
        <f t="shared" ref="AT323:AU323" si="672">MIN(AS323)</f>
        <v>780</v>
      </c>
      <c r="AU323" s="3">
        <f t="shared" si="672"/>
        <v>780</v>
      </c>
      <c r="AV323" s="67" t="s">
        <v>120</v>
      </c>
      <c r="AW323" s="2"/>
      <c r="AX323" s="2"/>
      <c r="AY323" s="2"/>
      <c r="AZ323" s="2" t="str">
        <f>I323</f>
        <v xml:space="preserve">Fish </v>
      </c>
      <c r="BA323" s="68" t="str">
        <f t="shared" ref="BA323:BC323" si="673">F323</f>
        <v>Oryzias melastigma</v>
      </c>
      <c r="BB323" s="2" t="str">
        <f t="shared" si="673"/>
        <v>Chordata</v>
      </c>
      <c r="BC323" s="2" t="str">
        <f t="shared" si="673"/>
        <v>Actinopterygii</v>
      </c>
      <c r="BD323" s="2" t="str">
        <f>J323</f>
        <v>Heterotroph</v>
      </c>
      <c r="BE323" s="2">
        <f>AK323</f>
        <v>4</v>
      </c>
      <c r="BF323" s="2">
        <f>AU323</f>
        <v>780</v>
      </c>
      <c r="BG323" s="67" t="s">
        <v>120</v>
      </c>
      <c r="BH323" s="67" t="s">
        <v>120</v>
      </c>
      <c r="BI323" s="76"/>
      <c r="BJ323" s="76"/>
      <c r="BK323" s="2"/>
      <c r="BL323" s="117"/>
      <c r="BM323" s="118"/>
      <c r="BN323" s="117"/>
      <c r="BO323" s="117"/>
      <c r="BP323" s="117"/>
      <c r="BQ323" s="117"/>
      <c r="BR323" s="117"/>
      <c r="BS323" s="117"/>
      <c r="BT323" s="114"/>
      <c r="BU323" s="114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</row>
    <row r="324" spans="1:85" ht="14.25" customHeight="1" thickTop="1" thickBot="1" x14ac:dyDescent="0.3">
      <c r="A324" s="7"/>
      <c r="B324" s="7"/>
      <c r="C324" s="7"/>
      <c r="D324" s="71"/>
      <c r="E324" s="7"/>
      <c r="F324" s="72"/>
      <c r="G324" s="7"/>
      <c r="H324" s="7"/>
      <c r="I324" s="7"/>
      <c r="J324" s="7"/>
      <c r="K324" s="7"/>
      <c r="L324" s="7"/>
      <c r="M324" s="73"/>
      <c r="N324" s="73"/>
      <c r="O324" s="7"/>
      <c r="P324" s="7"/>
      <c r="Q324" s="7"/>
      <c r="R324" s="7"/>
      <c r="S324" s="7"/>
      <c r="T324" s="74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5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3"/>
      <c r="AW324" s="76"/>
      <c r="AX324" s="76"/>
      <c r="AY324" s="76"/>
      <c r="AZ324" s="77"/>
      <c r="BA324" s="78"/>
      <c r="BB324" s="7"/>
      <c r="BC324" s="7"/>
      <c r="BD324" s="7"/>
      <c r="BE324" s="7"/>
      <c r="BF324" s="7"/>
      <c r="BG324" s="7"/>
      <c r="BH324" s="7"/>
      <c r="BI324" s="2"/>
      <c r="BJ324" s="2"/>
      <c r="BK324" s="2"/>
      <c r="BL324" s="112"/>
      <c r="BM324" s="116"/>
      <c r="BN324" s="112"/>
      <c r="BO324" s="112"/>
      <c r="BP324" s="112"/>
      <c r="BQ324" s="112"/>
      <c r="BR324" s="112"/>
      <c r="BS324" s="112"/>
      <c r="BT324" s="114"/>
      <c r="BU324" s="114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</row>
    <row r="325" spans="1:85" ht="14.25" customHeight="1" thickTop="1" thickBot="1" x14ac:dyDescent="0.3">
      <c r="A325" s="2" t="s">
        <v>531</v>
      </c>
      <c r="B325" s="2" t="s">
        <v>532</v>
      </c>
      <c r="C325" s="2"/>
      <c r="D325" s="2"/>
      <c r="E325" s="2" t="s">
        <v>106</v>
      </c>
      <c r="F325" s="63" t="s">
        <v>326</v>
      </c>
      <c r="G325" s="2" t="s">
        <v>248</v>
      </c>
      <c r="H325" s="2" t="s">
        <v>249</v>
      </c>
      <c r="I325" s="2" t="s">
        <v>250</v>
      </c>
      <c r="J325" s="2" t="s">
        <v>153</v>
      </c>
      <c r="K325" s="2" t="s">
        <v>533</v>
      </c>
      <c r="L325" s="2"/>
      <c r="M325" s="64" t="s">
        <v>534</v>
      </c>
      <c r="N325" s="64" t="s">
        <v>260</v>
      </c>
      <c r="O325" s="65" t="s">
        <v>534</v>
      </c>
      <c r="P325" s="2" t="s">
        <v>27</v>
      </c>
      <c r="Q325" s="2">
        <v>36</v>
      </c>
      <c r="R325" s="2" t="s">
        <v>116</v>
      </c>
      <c r="S325" s="2" t="s">
        <v>48</v>
      </c>
      <c r="T325" s="2"/>
      <c r="U325" s="2">
        <v>50</v>
      </c>
      <c r="V325" s="2" t="s">
        <v>17</v>
      </c>
      <c r="W325" s="2">
        <f>VLOOKUP(V325,Tables!$M$4:$N$7,2,FALSE)</f>
        <v>1</v>
      </c>
      <c r="X325" s="2">
        <f>U325*W325</f>
        <v>50</v>
      </c>
      <c r="Y325" s="2"/>
      <c r="Z325" s="2" t="str">
        <f>P325</f>
        <v>NOEC</v>
      </c>
      <c r="AA325" s="2">
        <f>VLOOKUP(Z325,Tables!C$5:D$21,2,FALSE)</f>
        <v>1</v>
      </c>
      <c r="AB325" s="2">
        <f>X325/AA325</f>
        <v>50</v>
      </c>
      <c r="AC325" s="2" t="str">
        <f>S325</f>
        <v>Acute</v>
      </c>
      <c r="AD325" s="2">
        <f>VLOOKUP(AC325,Tables!C$24:D$25,2,FALSE)</f>
        <v>2</v>
      </c>
      <c r="AE325" s="2">
        <f>AB325/AD325</f>
        <v>25</v>
      </c>
      <c r="AF325" s="7"/>
      <c r="AG325" s="8" t="str">
        <f>F325</f>
        <v>Pagrus auratus</v>
      </c>
      <c r="AH325" s="2" t="str">
        <f>P325</f>
        <v>NOEC</v>
      </c>
      <c r="AI325" s="2" t="str">
        <f>S325</f>
        <v>Acute</v>
      </c>
      <c r="AJ325" s="2"/>
      <c r="AK325" s="2">
        <f>VLOOKUP(SUM(AA325,AD325),Tables!J$5:K$10,2,FALSE)</f>
        <v>3</v>
      </c>
      <c r="AL325" s="66" t="str">
        <f>IF(AK325=MIN($AK$325),"YES!!!","Reject")</f>
        <v>YES!!!</v>
      </c>
      <c r="AM325" s="3" t="str">
        <f>O325</f>
        <v>Hatching success</v>
      </c>
      <c r="AN325" s="2" t="s">
        <v>118</v>
      </c>
      <c r="AO325" s="2" t="str">
        <f>CONCATENATE(Q325," ",R325)</f>
        <v>36 Hour</v>
      </c>
      <c r="AP325" s="2" t="s">
        <v>119</v>
      </c>
      <c r="AQ325" s="2"/>
      <c r="AR325" s="2">
        <f>AE325</f>
        <v>25</v>
      </c>
      <c r="AS325" s="2">
        <f>GEOMEAN(AR325)</f>
        <v>25</v>
      </c>
      <c r="AT325" s="3">
        <f t="shared" ref="AT325:AU325" si="674">MIN(AS325)</f>
        <v>25</v>
      </c>
      <c r="AU325" s="3">
        <f t="shared" si="674"/>
        <v>25</v>
      </c>
      <c r="AV325" s="67" t="s">
        <v>120</v>
      </c>
      <c r="AW325" s="2"/>
      <c r="AX325" s="2"/>
      <c r="AY325" s="2"/>
      <c r="AZ325" s="2" t="str">
        <f>I325</f>
        <v>Fish</v>
      </c>
      <c r="BA325" s="68" t="str">
        <f t="shared" ref="BA325:BC325" si="675">F325</f>
        <v>Pagrus auratus</v>
      </c>
      <c r="BB325" s="2" t="str">
        <f t="shared" si="675"/>
        <v>Chordata</v>
      </c>
      <c r="BC325" s="2" t="str">
        <f t="shared" si="675"/>
        <v>Actinopterygii</v>
      </c>
      <c r="BD325" s="2" t="str">
        <f>J325</f>
        <v>Heterotroph</v>
      </c>
      <c r="BE325" s="2">
        <f>AK325</f>
        <v>3</v>
      </c>
      <c r="BF325" s="2">
        <f>AU325</f>
        <v>25</v>
      </c>
      <c r="BG325" s="67" t="s">
        <v>120</v>
      </c>
      <c r="BH325" s="67" t="s">
        <v>120</v>
      </c>
      <c r="BI325" s="2"/>
      <c r="BJ325" s="2"/>
      <c r="BK325" s="2"/>
      <c r="BL325" s="117"/>
      <c r="BM325" s="118"/>
      <c r="BN325" s="117"/>
      <c r="BO325" s="117"/>
      <c r="BP325" s="117"/>
      <c r="BQ325" s="117"/>
      <c r="BR325" s="117"/>
      <c r="BS325" s="117"/>
      <c r="BT325" s="114"/>
      <c r="BU325" s="114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</row>
    <row r="326" spans="1:85" ht="14.25" customHeight="1" thickTop="1" thickBot="1" x14ac:dyDescent="0.3">
      <c r="A326" s="7"/>
      <c r="B326" s="7"/>
      <c r="C326" s="7"/>
      <c r="D326" s="71"/>
      <c r="E326" s="7"/>
      <c r="F326" s="72"/>
      <c r="G326" s="7"/>
      <c r="H326" s="7"/>
      <c r="I326" s="7"/>
      <c r="J326" s="7"/>
      <c r="K326" s="7"/>
      <c r="L326" s="7"/>
      <c r="M326" s="73"/>
      <c r="N326" s="73"/>
      <c r="O326" s="7"/>
      <c r="P326" s="7"/>
      <c r="Q326" s="7"/>
      <c r="R326" s="7"/>
      <c r="S326" s="7"/>
      <c r="T326" s="74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5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3"/>
      <c r="AW326" s="76"/>
      <c r="AX326" s="76"/>
      <c r="AY326" s="76"/>
      <c r="AZ326" s="77"/>
      <c r="BA326" s="78"/>
      <c r="BB326" s="7"/>
      <c r="BC326" s="7"/>
      <c r="BD326" s="7"/>
      <c r="BE326" s="7"/>
      <c r="BF326" s="7"/>
      <c r="BG326" s="7"/>
      <c r="BH326" s="7"/>
      <c r="BI326" s="76"/>
      <c r="BJ326" s="76"/>
      <c r="BK326" s="2"/>
      <c r="BL326" s="117"/>
      <c r="BM326" s="118"/>
      <c r="BN326" s="117"/>
      <c r="BO326" s="117"/>
      <c r="BP326" s="117"/>
      <c r="BQ326" s="117"/>
      <c r="BR326" s="117"/>
      <c r="BS326" s="117"/>
      <c r="BT326" s="114"/>
      <c r="BU326" s="114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</row>
    <row r="327" spans="1:85" ht="14.25" customHeight="1" thickTop="1" thickBot="1" x14ac:dyDescent="0.3">
      <c r="A327" s="2" t="s">
        <v>535</v>
      </c>
      <c r="B327" s="2" t="s">
        <v>536</v>
      </c>
      <c r="C327" s="2"/>
      <c r="D327" s="2"/>
      <c r="E327" s="2" t="s">
        <v>121</v>
      </c>
      <c r="F327" s="63" t="s">
        <v>368</v>
      </c>
      <c r="G327" s="2" t="s">
        <v>202</v>
      </c>
      <c r="H327" s="2" t="s">
        <v>209</v>
      </c>
      <c r="I327" s="2" t="s">
        <v>204</v>
      </c>
      <c r="J327" s="2" t="s">
        <v>153</v>
      </c>
      <c r="K327" s="2" t="s">
        <v>112</v>
      </c>
      <c r="L327" s="2"/>
      <c r="M327" s="64" t="s">
        <v>537</v>
      </c>
      <c r="N327" s="64" t="s">
        <v>191</v>
      </c>
      <c r="O327" s="65" t="s">
        <v>191</v>
      </c>
      <c r="P327" s="2" t="s">
        <v>40</v>
      </c>
      <c r="Q327" s="2">
        <v>96</v>
      </c>
      <c r="R327" s="2" t="s">
        <v>116</v>
      </c>
      <c r="S327" s="2" t="s">
        <v>48</v>
      </c>
      <c r="T327" s="2"/>
      <c r="U327" s="2">
        <v>8800</v>
      </c>
      <c r="V327" s="2" t="s">
        <v>17</v>
      </c>
      <c r="W327" s="2">
        <f>VLOOKUP(V327,Tables!$M$4:$N$7,2,FALSE)</f>
        <v>1</v>
      </c>
      <c r="X327" s="2">
        <f>U327*W327</f>
        <v>8800</v>
      </c>
      <c r="Y327" s="2"/>
      <c r="Z327" s="2" t="str">
        <f>P327</f>
        <v>LC50</v>
      </c>
      <c r="AA327" s="2">
        <f>VLOOKUP(Z327,Tables!C$5:D$21,2,FALSE)</f>
        <v>5</v>
      </c>
      <c r="AB327" s="2">
        <f>X327/AA327</f>
        <v>1760</v>
      </c>
      <c r="AC327" s="2" t="str">
        <f>S327</f>
        <v>Acute</v>
      </c>
      <c r="AD327" s="2">
        <f>VLOOKUP(AC327,Tables!C$24:D$25,2,FALSE)</f>
        <v>2</v>
      </c>
      <c r="AE327" s="2">
        <f>AB327/AD327</f>
        <v>880</v>
      </c>
      <c r="AF327" s="7"/>
      <c r="AG327" s="8" t="str">
        <f>F327</f>
        <v>Paratya australiensis</v>
      </c>
      <c r="AH327" s="2" t="str">
        <f>P327</f>
        <v>LC50</v>
      </c>
      <c r="AI327" s="2" t="str">
        <f>S327</f>
        <v>Acute</v>
      </c>
      <c r="AJ327" s="2"/>
      <c r="AK327" s="2">
        <f>VLOOKUP(SUM(AA327,AD327),Tables!J$5:K$10,2,FALSE)</f>
        <v>4</v>
      </c>
      <c r="AL327" s="66" t="str">
        <f>IF(AK327=MIN($AK$327),"YES!!!","Reject")</f>
        <v>YES!!!</v>
      </c>
      <c r="AM327" s="3" t="str">
        <f>O327</f>
        <v>Mortality</v>
      </c>
      <c r="AN327" s="2" t="s">
        <v>118</v>
      </c>
      <c r="AO327" s="2" t="str">
        <f>CONCATENATE(Q327," ",R327)</f>
        <v>96 Hour</v>
      </c>
      <c r="AP327" s="2" t="s">
        <v>119</v>
      </c>
      <c r="AQ327" s="2"/>
      <c r="AR327" s="2">
        <f>AE327</f>
        <v>880</v>
      </c>
      <c r="AS327" s="2">
        <f>GEOMEAN(AR327)</f>
        <v>880</v>
      </c>
      <c r="AT327" s="3">
        <f t="shared" ref="AT327:AU327" si="676">MIN(AS327)</f>
        <v>880</v>
      </c>
      <c r="AU327" s="3">
        <f t="shared" si="676"/>
        <v>880</v>
      </c>
      <c r="AV327" s="67" t="s">
        <v>120</v>
      </c>
      <c r="AW327" s="2"/>
      <c r="AX327" s="2"/>
      <c r="AY327" s="2"/>
      <c r="AZ327" s="2" t="str">
        <f>I327</f>
        <v>Macroinvertebrate</v>
      </c>
      <c r="BA327" s="68" t="str">
        <f t="shared" ref="BA327:BC327" si="677">F327</f>
        <v>Paratya australiensis</v>
      </c>
      <c r="BB327" s="2" t="str">
        <f t="shared" si="677"/>
        <v>Arthropoda</v>
      </c>
      <c r="BC327" s="2" t="str">
        <f t="shared" si="677"/>
        <v>Malacostraca</v>
      </c>
      <c r="BD327" s="2" t="str">
        <f>J327</f>
        <v>Heterotroph</v>
      </c>
      <c r="BE327" s="2">
        <f>AK327</f>
        <v>4</v>
      </c>
      <c r="BF327" s="2">
        <f>AU327</f>
        <v>880</v>
      </c>
      <c r="BG327" s="67" t="s">
        <v>120</v>
      </c>
      <c r="BH327" s="67" t="s">
        <v>120</v>
      </c>
      <c r="BI327" s="2"/>
      <c r="BJ327" s="2"/>
      <c r="BK327" s="2"/>
      <c r="BL327" s="112"/>
      <c r="BM327" s="116"/>
      <c r="BN327" s="112"/>
      <c r="BO327" s="112"/>
      <c r="BP327" s="112"/>
      <c r="BQ327" s="112"/>
      <c r="BR327" s="112"/>
      <c r="BS327" s="112"/>
      <c r="BT327" s="114"/>
      <c r="BU327" s="114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</row>
    <row r="328" spans="1:85" ht="14.25" customHeight="1" thickTop="1" thickBot="1" x14ac:dyDescent="0.3">
      <c r="A328" s="7"/>
      <c r="B328" s="7"/>
      <c r="C328" s="7"/>
      <c r="D328" s="71"/>
      <c r="E328" s="7"/>
      <c r="F328" s="72"/>
      <c r="G328" s="7"/>
      <c r="H328" s="7"/>
      <c r="I328" s="7"/>
      <c r="J328" s="7"/>
      <c r="K328" s="7"/>
      <c r="L328" s="7"/>
      <c r="M328" s="73"/>
      <c r="N328" s="73"/>
      <c r="O328" s="7"/>
      <c r="P328" s="7"/>
      <c r="Q328" s="7"/>
      <c r="R328" s="7"/>
      <c r="S328" s="7"/>
      <c r="T328" s="74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5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3"/>
      <c r="AW328" s="76"/>
      <c r="AX328" s="76"/>
      <c r="AY328" s="76"/>
      <c r="AZ328" s="77"/>
      <c r="BA328" s="78"/>
      <c r="BB328" s="7"/>
      <c r="BC328" s="7"/>
      <c r="BD328" s="7"/>
      <c r="BE328" s="7"/>
      <c r="BF328" s="7"/>
      <c r="BG328" s="7"/>
      <c r="BH328" s="7"/>
      <c r="BI328" s="2"/>
      <c r="BJ328" s="2"/>
      <c r="BK328" s="2"/>
      <c r="BL328" s="112"/>
      <c r="BM328" s="116"/>
      <c r="BN328" s="112"/>
      <c r="BO328" s="112"/>
      <c r="BP328" s="112"/>
      <c r="BQ328" s="112"/>
      <c r="BR328" s="112"/>
      <c r="BS328" s="112"/>
      <c r="BT328" s="114"/>
      <c r="BU328" s="114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</row>
    <row r="329" spans="1:85" ht="14.25" customHeight="1" thickTop="1" thickBot="1" x14ac:dyDescent="0.3">
      <c r="A329" s="2">
        <v>10473</v>
      </c>
      <c r="B329" s="2" t="s">
        <v>105</v>
      </c>
      <c r="C329" s="2"/>
      <c r="D329" s="2"/>
      <c r="E329" s="2" t="s">
        <v>106</v>
      </c>
      <c r="F329" s="63" t="s">
        <v>371</v>
      </c>
      <c r="G329" s="2" t="s">
        <v>202</v>
      </c>
      <c r="H329" s="2" t="s">
        <v>209</v>
      </c>
      <c r="I329" s="2" t="s">
        <v>204</v>
      </c>
      <c r="J329" s="2" t="s">
        <v>153</v>
      </c>
      <c r="K329" s="2" t="s">
        <v>437</v>
      </c>
      <c r="L329" s="2"/>
      <c r="M329" s="64" t="s">
        <v>191</v>
      </c>
      <c r="N329" s="64" t="s">
        <v>191</v>
      </c>
      <c r="O329" s="65" t="s">
        <v>191</v>
      </c>
      <c r="P329" s="2" t="s">
        <v>40</v>
      </c>
      <c r="Q329" s="2">
        <v>48</v>
      </c>
      <c r="R329" s="2" t="s">
        <v>116</v>
      </c>
      <c r="S329" s="2" t="s">
        <v>48</v>
      </c>
      <c r="T329" s="2"/>
      <c r="U329" s="2" t="s">
        <v>538</v>
      </c>
      <c r="V329" s="2" t="s">
        <v>26</v>
      </c>
      <c r="W329" s="2">
        <f>VLOOKUP(V329,Tables!$M$5:$N$8,2,FALSE)</f>
        <v>1000</v>
      </c>
      <c r="X329" s="2">
        <f>U329*W329</f>
        <v>1000</v>
      </c>
      <c r="Y329" s="2"/>
      <c r="Z329" s="2" t="str">
        <f>P329</f>
        <v>LC50</v>
      </c>
      <c r="AA329" s="2">
        <f>VLOOKUP(Z329,Tables!C$5:D$21,2,FALSE)</f>
        <v>5</v>
      </c>
      <c r="AB329" s="2">
        <f>X329/AA329</f>
        <v>200</v>
      </c>
      <c r="AC329" s="2" t="str">
        <f>S329</f>
        <v>Acute</v>
      </c>
      <c r="AD329" s="2">
        <f>VLOOKUP(AC329,Tables!C$24:D$25,2,FALSE)</f>
        <v>2</v>
      </c>
      <c r="AE329" s="2">
        <f>AB329/AD329</f>
        <v>100</v>
      </c>
      <c r="AF329" s="7"/>
      <c r="AG329" s="8" t="str">
        <f>F329</f>
        <v>Penaeus aztecus</v>
      </c>
      <c r="AH329" s="2" t="str">
        <f>P329</f>
        <v>LC50</v>
      </c>
      <c r="AI329" s="2" t="str">
        <f>S329</f>
        <v>Acute</v>
      </c>
      <c r="AJ329" s="2"/>
      <c r="AK329" s="2">
        <f>VLOOKUP(SUM(AA329,AD329),Tables!J$5:K$10,2,FALSE)</f>
        <v>4</v>
      </c>
      <c r="AL329" s="66" t="str">
        <f>IF(AK329=MIN($AK$329),"YES!!!","Reject")</f>
        <v>YES!!!</v>
      </c>
      <c r="AM329" s="3" t="str">
        <f>O329</f>
        <v>Mortality</v>
      </c>
      <c r="AN329" s="2" t="s">
        <v>118</v>
      </c>
      <c r="AO329" s="2" t="str">
        <f>CONCATENATE(Q329," ",R329)</f>
        <v>48 Hour</v>
      </c>
      <c r="AP329" s="2" t="s">
        <v>119</v>
      </c>
      <c r="AQ329" s="2"/>
      <c r="AR329" s="2">
        <f>AE329</f>
        <v>100</v>
      </c>
      <c r="AS329" s="2">
        <f>GEOMEAN(AR329)</f>
        <v>100</v>
      </c>
      <c r="AT329" s="3">
        <f t="shared" ref="AT329:AU329" si="678">MIN(AS329)</f>
        <v>100</v>
      </c>
      <c r="AU329" s="3">
        <f t="shared" si="678"/>
        <v>100</v>
      </c>
      <c r="AV329" s="67" t="s">
        <v>120</v>
      </c>
      <c r="AW329" s="2"/>
      <c r="AX329" s="2"/>
      <c r="AY329" s="2"/>
      <c r="AZ329" s="2" t="str">
        <f>I329</f>
        <v>Macroinvertebrate</v>
      </c>
      <c r="BA329" s="68" t="str">
        <f t="shared" ref="BA329:BC329" si="679">F329</f>
        <v>Penaeus aztecus</v>
      </c>
      <c r="BB329" s="2" t="str">
        <f t="shared" si="679"/>
        <v>Arthropoda</v>
      </c>
      <c r="BC329" s="2" t="str">
        <f t="shared" si="679"/>
        <v>Malacostraca</v>
      </c>
      <c r="BD329" s="2" t="str">
        <f>J329</f>
        <v>Heterotroph</v>
      </c>
      <c r="BE329" s="2">
        <f>AK329</f>
        <v>4</v>
      </c>
      <c r="BF329" s="2">
        <f>AU329</f>
        <v>100</v>
      </c>
      <c r="BG329" s="67" t="s">
        <v>120</v>
      </c>
      <c r="BH329" s="67" t="s">
        <v>120</v>
      </c>
      <c r="BI329" s="76"/>
      <c r="BJ329" s="76"/>
      <c r="BK329" s="2"/>
      <c r="BL329" s="117"/>
      <c r="BM329" s="118"/>
      <c r="BN329" s="117"/>
      <c r="BO329" s="117"/>
      <c r="BP329" s="117"/>
      <c r="BQ329" s="117"/>
      <c r="BR329" s="117"/>
      <c r="BS329" s="117"/>
      <c r="BT329" s="114"/>
      <c r="BU329" s="114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</row>
    <row r="330" spans="1:85" ht="14.25" customHeight="1" thickTop="1" thickBot="1" x14ac:dyDescent="0.3">
      <c r="A330" s="7"/>
      <c r="B330" s="7"/>
      <c r="C330" s="7"/>
      <c r="D330" s="71"/>
      <c r="E330" s="7"/>
      <c r="F330" s="72"/>
      <c r="G330" s="7"/>
      <c r="H330" s="7"/>
      <c r="I330" s="7"/>
      <c r="J330" s="7"/>
      <c r="K330" s="7"/>
      <c r="L330" s="7"/>
      <c r="M330" s="73"/>
      <c r="N330" s="73"/>
      <c r="O330" s="7"/>
      <c r="P330" s="7"/>
      <c r="Q330" s="7"/>
      <c r="R330" s="7"/>
      <c r="S330" s="7"/>
      <c r="T330" s="74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5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3"/>
      <c r="AW330" s="76"/>
      <c r="AX330" s="76"/>
      <c r="AY330" s="76"/>
      <c r="AZ330" s="77"/>
      <c r="BA330" s="78"/>
      <c r="BB330" s="7"/>
      <c r="BC330" s="7"/>
      <c r="BD330" s="7"/>
      <c r="BE330" s="7"/>
      <c r="BF330" s="7"/>
      <c r="BG330" s="7"/>
      <c r="BH330" s="7"/>
      <c r="BI330" s="2"/>
      <c r="BJ330" s="2"/>
      <c r="BK330" s="2"/>
      <c r="BL330" s="112"/>
      <c r="BM330" s="116"/>
      <c r="BN330" s="112"/>
      <c r="BO330" s="112"/>
      <c r="BP330" s="112"/>
      <c r="BQ330" s="112"/>
      <c r="BR330" s="112"/>
      <c r="BS330" s="112"/>
      <c r="BT330" s="114"/>
      <c r="BU330" s="114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</row>
    <row r="331" spans="1:85" ht="14.25" customHeight="1" thickTop="1" thickBot="1" x14ac:dyDescent="0.3">
      <c r="A331" s="2">
        <v>1874</v>
      </c>
      <c r="B331" s="2" t="s">
        <v>105</v>
      </c>
      <c r="C331" s="2"/>
      <c r="D331" s="2"/>
      <c r="E331" s="2" t="s">
        <v>106</v>
      </c>
      <c r="F331" s="63" t="s">
        <v>245</v>
      </c>
      <c r="G331" s="2" t="s">
        <v>108</v>
      </c>
      <c r="H331" s="2" t="s">
        <v>246</v>
      </c>
      <c r="I331" s="2" t="s">
        <v>110</v>
      </c>
      <c r="J331" s="2" t="s">
        <v>111</v>
      </c>
      <c r="K331" s="2" t="s">
        <v>112</v>
      </c>
      <c r="L331" s="2"/>
      <c r="M331" s="64" t="s">
        <v>113</v>
      </c>
      <c r="N331" s="64" t="s">
        <v>114</v>
      </c>
      <c r="O331" s="65" t="s">
        <v>115</v>
      </c>
      <c r="P331" s="2" t="s">
        <v>38</v>
      </c>
      <c r="Q331" s="2">
        <v>10</v>
      </c>
      <c r="R331" s="2" t="s">
        <v>157</v>
      </c>
      <c r="S331" s="2" t="s">
        <v>47</v>
      </c>
      <c r="T331" s="2"/>
      <c r="U331" s="2" t="s">
        <v>486</v>
      </c>
      <c r="V331" s="2" t="s">
        <v>20</v>
      </c>
      <c r="W331" s="2">
        <f>VLOOKUP(V331,Tables!$M$4:$N$7,2,FALSE)</f>
        <v>1</v>
      </c>
      <c r="X331" s="2">
        <f t="shared" ref="X331:X332" si="680">U331*W331</f>
        <v>10</v>
      </c>
      <c r="Y331" s="2"/>
      <c r="Z331" s="2" t="str">
        <f t="shared" ref="Z331:Z332" si="681">P331</f>
        <v>EC50</v>
      </c>
      <c r="AA331" s="2">
        <f>VLOOKUP(Z331,Tables!C$5:D$21,2,FALSE)</f>
        <v>5</v>
      </c>
      <c r="AB331" s="2">
        <f t="shared" ref="AB331:AB332" si="682">X331/AA331</f>
        <v>2</v>
      </c>
      <c r="AC331" s="2" t="str">
        <f t="shared" ref="AC331:AC332" si="683">S331</f>
        <v>Chronic</v>
      </c>
      <c r="AD331" s="2">
        <f>VLOOKUP(AC331,Tables!C$24:D$25,2,FALSE)</f>
        <v>1</v>
      </c>
      <c r="AE331" s="2">
        <f t="shared" ref="AE331:AE332" si="684">AB331/AD331</f>
        <v>2</v>
      </c>
      <c r="AF331" s="7"/>
      <c r="AG331" s="8" t="str">
        <f t="shared" ref="AG331:AG332" si="685">F331</f>
        <v>Phaeodactylum tricornutum</v>
      </c>
      <c r="AH331" s="2" t="str">
        <f t="shared" ref="AH331:AH332" si="686">P331</f>
        <v>EC50</v>
      </c>
      <c r="AI331" s="2" t="str">
        <f t="shared" ref="AI331:AI332" si="687">S331</f>
        <v>Chronic</v>
      </c>
      <c r="AJ331" s="2"/>
      <c r="AK331" s="2">
        <f>VLOOKUP(SUM(AA331,AD331),Tables!J$5:K$10,2,FALSE)</f>
        <v>2</v>
      </c>
      <c r="AL331" s="66" t="str">
        <f t="shared" ref="AL331:AL332" si="688">IF(AK331=MIN($AK$331:$AK$332),"YES!!!","Reject")</f>
        <v>YES!!!</v>
      </c>
      <c r="AM331" s="3" t="str">
        <f t="shared" ref="AM331:AM332" si="689">O331</f>
        <v>Biomass Yield, Growth Rate, AUC</v>
      </c>
      <c r="AN331" s="2" t="s">
        <v>118</v>
      </c>
      <c r="AO331" s="2" t="str">
        <f t="shared" ref="AO331:AO332" si="690">CONCATENATE(Q331," ",R331)</f>
        <v>10 Day</v>
      </c>
      <c r="AP331" s="2" t="s">
        <v>119</v>
      </c>
      <c r="AQ331" s="2"/>
      <c r="AR331" s="2">
        <f t="shared" ref="AR331:AR332" si="691">AE331</f>
        <v>2</v>
      </c>
      <c r="AS331" s="2">
        <f t="shared" ref="AS331:AS332" si="692">GEOMEAN(AR331)</f>
        <v>2</v>
      </c>
      <c r="AT331" s="3">
        <f>MIN(AS331:AS332)</f>
        <v>2</v>
      </c>
      <c r="AU331" s="3">
        <f>MIN(AT331)</f>
        <v>2</v>
      </c>
      <c r="AV331" s="67" t="s">
        <v>120</v>
      </c>
      <c r="AW331" s="2"/>
      <c r="AX331" s="2"/>
      <c r="AY331" s="2"/>
      <c r="AZ331" s="2" t="str">
        <f>I331</f>
        <v>Microalgae</v>
      </c>
      <c r="BA331" s="68" t="str">
        <f t="shared" ref="BA331:BC331" si="693">F331</f>
        <v>Phaeodactylum tricornutum</v>
      </c>
      <c r="BB331" s="2" t="str">
        <f t="shared" si="693"/>
        <v>Bacillariophyta</v>
      </c>
      <c r="BC331" s="2" t="str">
        <f t="shared" si="693"/>
        <v>Bacillariophyta incertae sedis</v>
      </c>
      <c r="BD331" s="2" t="str">
        <f>J331</f>
        <v>Phototroph</v>
      </c>
      <c r="BE331" s="2">
        <f>AK331</f>
        <v>2</v>
      </c>
      <c r="BF331" s="2">
        <f>AU331</f>
        <v>2</v>
      </c>
      <c r="BG331" s="67" t="s">
        <v>120</v>
      </c>
      <c r="BH331" s="67" t="s">
        <v>120</v>
      </c>
      <c r="BI331" s="2"/>
      <c r="BJ331" s="2"/>
      <c r="BK331" s="2"/>
      <c r="BL331" s="112"/>
      <c r="BM331" s="116"/>
      <c r="BN331" s="112"/>
      <c r="BO331" s="112"/>
      <c r="BP331" s="112"/>
      <c r="BQ331" s="112"/>
      <c r="BR331" s="112"/>
      <c r="BS331" s="112"/>
      <c r="BT331" s="114"/>
      <c r="BU331" s="114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</row>
    <row r="332" spans="1:85" ht="14.25" customHeight="1" thickTop="1" thickBot="1" x14ac:dyDescent="0.3">
      <c r="A332" s="2">
        <v>708</v>
      </c>
      <c r="B332" s="2">
        <v>1507</v>
      </c>
      <c r="C332" s="2"/>
      <c r="D332" s="2"/>
      <c r="E332" s="2" t="s">
        <v>106</v>
      </c>
      <c r="F332" s="63" t="s">
        <v>245</v>
      </c>
      <c r="G332" s="2" t="s">
        <v>108</v>
      </c>
      <c r="H332" s="2" t="s">
        <v>246</v>
      </c>
      <c r="I332" s="2" t="s">
        <v>110</v>
      </c>
      <c r="J332" s="2" t="s">
        <v>111</v>
      </c>
      <c r="K332" s="2" t="s">
        <v>112</v>
      </c>
      <c r="L332" s="2"/>
      <c r="M332" s="64" t="s">
        <v>224</v>
      </c>
      <c r="N332" s="64" t="s">
        <v>254</v>
      </c>
      <c r="O332" s="65" t="s">
        <v>254</v>
      </c>
      <c r="P332" s="2" t="s">
        <v>38</v>
      </c>
      <c r="Q332" s="2">
        <v>3</v>
      </c>
      <c r="R332" s="2" t="s">
        <v>157</v>
      </c>
      <c r="S332" s="2" t="s">
        <v>47</v>
      </c>
      <c r="T332" s="2"/>
      <c r="U332" s="2">
        <v>0.09</v>
      </c>
      <c r="V332" s="2" t="s">
        <v>293</v>
      </c>
      <c r="W332" s="2">
        <v>233.1</v>
      </c>
      <c r="X332" s="2">
        <f t="shared" si="680"/>
        <v>20.978999999999999</v>
      </c>
      <c r="Y332" s="2"/>
      <c r="Z332" s="2" t="str">
        <f t="shared" si="681"/>
        <v>EC50</v>
      </c>
      <c r="AA332" s="2">
        <f>VLOOKUP(Z332,Tables!C$5:D$21,2,FALSE)</f>
        <v>5</v>
      </c>
      <c r="AB332" s="2">
        <f t="shared" si="682"/>
        <v>4.1958000000000002</v>
      </c>
      <c r="AC332" s="2" t="str">
        <f t="shared" si="683"/>
        <v>Chronic</v>
      </c>
      <c r="AD332" s="2">
        <f>VLOOKUP(AC332,Tables!C$24:D$25,2,FALSE)</f>
        <v>1</v>
      </c>
      <c r="AE332" s="2">
        <f t="shared" si="684"/>
        <v>4.1958000000000002</v>
      </c>
      <c r="AF332" s="7"/>
      <c r="AG332" s="8" t="str">
        <f t="shared" si="685"/>
        <v>Phaeodactylum tricornutum</v>
      </c>
      <c r="AH332" s="2" t="str">
        <f t="shared" si="686"/>
        <v>EC50</v>
      </c>
      <c r="AI332" s="2" t="str">
        <f t="shared" si="687"/>
        <v>Chronic</v>
      </c>
      <c r="AJ332" s="2"/>
      <c r="AK332" s="2">
        <f>VLOOKUP(SUM(AA332,AD332),Tables!J$5:K$10,2,FALSE)</f>
        <v>2</v>
      </c>
      <c r="AL332" s="66" t="str">
        <f t="shared" si="688"/>
        <v>YES!!!</v>
      </c>
      <c r="AM332" s="3" t="str">
        <f t="shared" si="689"/>
        <v>Growth</v>
      </c>
      <c r="AN332" s="2" t="s">
        <v>171</v>
      </c>
      <c r="AO332" s="2" t="str">
        <f t="shared" si="690"/>
        <v>3 Day</v>
      </c>
      <c r="AP332" s="2" t="s">
        <v>172</v>
      </c>
      <c r="AQ332" s="2"/>
      <c r="AR332" s="70">
        <f t="shared" si="691"/>
        <v>4.1958000000000002</v>
      </c>
      <c r="AS332" s="70">
        <f t="shared" si="692"/>
        <v>4.1958000000000002</v>
      </c>
      <c r="AT332" s="2"/>
      <c r="AU332" s="2"/>
      <c r="AV332" s="67" t="s">
        <v>120</v>
      </c>
      <c r="AW332" s="2"/>
      <c r="AX332" s="2"/>
      <c r="AY332" s="2"/>
      <c r="AZ332" s="2"/>
      <c r="BA332" s="68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112"/>
      <c r="BM332" s="116"/>
      <c r="BN332" s="112"/>
      <c r="BO332" s="112"/>
      <c r="BP332" s="112"/>
      <c r="BQ332" s="112"/>
      <c r="BR332" s="112"/>
      <c r="BS332" s="112"/>
      <c r="BT332" s="114"/>
      <c r="BU332" s="114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</row>
    <row r="333" spans="1:85" ht="14.25" customHeight="1" thickTop="1" thickBot="1" x14ac:dyDescent="0.3">
      <c r="A333" s="7"/>
      <c r="B333" s="7"/>
      <c r="C333" s="7"/>
      <c r="D333" s="71"/>
      <c r="E333" s="7"/>
      <c r="F333" s="72"/>
      <c r="G333" s="7"/>
      <c r="H333" s="7"/>
      <c r="I333" s="7"/>
      <c r="J333" s="7"/>
      <c r="K333" s="7"/>
      <c r="L333" s="7"/>
      <c r="M333" s="73"/>
      <c r="N333" s="73"/>
      <c r="O333" s="7"/>
      <c r="P333" s="7"/>
      <c r="Q333" s="7"/>
      <c r="R333" s="7"/>
      <c r="S333" s="7"/>
      <c r="T333" s="74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5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3"/>
      <c r="AW333" s="76"/>
      <c r="AX333" s="76"/>
      <c r="AY333" s="76"/>
      <c r="AZ333" s="77"/>
      <c r="BA333" s="78"/>
      <c r="BB333" s="7"/>
      <c r="BC333" s="7"/>
      <c r="BD333" s="7"/>
      <c r="BE333" s="7"/>
      <c r="BF333" s="7"/>
      <c r="BG333" s="7"/>
      <c r="BH333" s="7"/>
      <c r="BI333" s="70"/>
      <c r="BJ333" s="70"/>
      <c r="BK333" s="2"/>
      <c r="BL333" s="112"/>
      <c r="BM333" s="116"/>
      <c r="BN333" s="112"/>
      <c r="BO333" s="112"/>
      <c r="BP333" s="112"/>
      <c r="BQ333" s="112"/>
      <c r="BR333" s="112"/>
      <c r="BS333" s="112"/>
      <c r="BT333" s="114"/>
      <c r="BU333" s="114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</row>
    <row r="334" spans="1:85" ht="14.25" customHeight="1" thickTop="1" thickBot="1" x14ac:dyDescent="0.3">
      <c r="A334" s="2" t="s">
        <v>278</v>
      </c>
      <c r="B334" s="2" t="s">
        <v>539</v>
      </c>
      <c r="C334" s="2"/>
      <c r="D334" s="2"/>
      <c r="E334" s="2" t="s">
        <v>121</v>
      </c>
      <c r="F334" s="63" t="s">
        <v>327</v>
      </c>
      <c r="G334" s="2" t="s">
        <v>317</v>
      </c>
      <c r="H334" s="2" t="s">
        <v>328</v>
      </c>
      <c r="I334" s="2" t="s">
        <v>204</v>
      </c>
      <c r="J334" s="2" t="s">
        <v>153</v>
      </c>
      <c r="K334" s="2" t="s">
        <v>540</v>
      </c>
      <c r="L334" s="2"/>
      <c r="M334" s="64" t="s">
        <v>286</v>
      </c>
      <c r="N334" s="64" t="s">
        <v>254</v>
      </c>
      <c r="O334" s="65" t="s">
        <v>287</v>
      </c>
      <c r="P334" s="2" t="s">
        <v>34</v>
      </c>
      <c r="Q334" s="2">
        <v>10</v>
      </c>
      <c r="R334" s="2" t="s">
        <v>157</v>
      </c>
      <c r="S334" s="2" t="s">
        <v>48</v>
      </c>
      <c r="T334" s="2"/>
      <c r="U334" s="2">
        <v>22.8</v>
      </c>
      <c r="V334" s="2" t="s">
        <v>17</v>
      </c>
      <c r="W334" s="2">
        <f>VLOOKUP(V334,Tables!$M$4:$N$7,2,FALSE)</f>
        <v>1</v>
      </c>
      <c r="X334" s="2">
        <f t="shared" ref="X334:X335" si="694">U334*W334</f>
        <v>22.8</v>
      </c>
      <c r="Y334" s="2"/>
      <c r="Z334" s="2" t="str">
        <f t="shared" ref="Z334:Z335" si="695">P334</f>
        <v>LOAEL</v>
      </c>
      <c r="AA334" s="2">
        <f>VLOOKUP(Z334,Tables!C$5:D$21,2,FALSE)</f>
        <v>2.5</v>
      </c>
      <c r="AB334" s="2">
        <f t="shared" ref="AB334:AB335" si="696">X334/AA334</f>
        <v>9.120000000000001</v>
      </c>
      <c r="AC334" s="2" t="str">
        <f t="shared" ref="AC334:AC335" si="697">S334</f>
        <v>Acute</v>
      </c>
      <c r="AD334" s="2">
        <f>VLOOKUP(AC334,Tables!C$24:D$25,2,FALSE)</f>
        <v>2</v>
      </c>
      <c r="AE334" s="2">
        <f t="shared" ref="AE334:AE335" si="698">AB334/AD334</f>
        <v>4.5600000000000005</v>
      </c>
      <c r="AF334" s="7"/>
      <c r="AG334" s="8" t="str">
        <f t="shared" ref="AG334:AG335" si="699">F334</f>
        <v>Physa gyrina</v>
      </c>
      <c r="AH334" s="2" t="str">
        <f t="shared" ref="AH334:AH335" si="700">P334</f>
        <v>LOAEL</v>
      </c>
      <c r="AI334" s="2" t="str">
        <f t="shared" ref="AI334:AI335" si="701">S334</f>
        <v>Acute</v>
      </c>
      <c r="AJ334" s="2"/>
      <c r="AK334" s="2">
        <f>VLOOKUP(SUM(AA334,AD334),Tables!J$5:K$10,2,FALSE)</f>
        <v>4</v>
      </c>
      <c r="AL334" s="66" t="str">
        <f t="shared" ref="AL334:AL335" si="702">IF(AK334=MIN($AK$334:$AK$335),"YES!!!","Reject")</f>
        <v>Reject</v>
      </c>
      <c r="AM334" s="2"/>
      <c r="AN334" s="2"/>
      <c r="AO334" s="2"/>
      <c r="AP334" s="2"/>
      <c r="AQ334" s="2"/>
      <c r="AR334" s="2"/>
      <c r="AS334" s="2"/>
      <c r="AT334" s="2"/>
      <c r="AU334" s="2"/>
      <c r="AV334" s="67" t="s">
        <v>120</v>
      </c>
      <c r="AW334" s="2"/>
      <c r="AX334" s="2"/>
      <c r="AY334" s="2"/>
      <c r="AZ334" s="2"/>
      <c r="BA334" s="68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112"/>
      <c r="BM334" s="116"/>
      <c r="BN334" s="112"/>
      <c r="BO334" s="112"/>
      <c r="BP334" s="112"/>
      <c r="BQ334" s="112"/>
      <c r="BR334" s="112"/>
      <c r="BS334" s="112"/>
      <c r="BT334" s="114"/>
      <c r="BU334" s="114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</row>
    <row r="335" spans="1:85" ht="14.25" customHeight="1" thickTop="1" thickBot="1" x14ac:dyDescent="0.3">
      <c r="A335" s="2" t="s">
        <v>278</v>
      </c>
      <c r="B335" s="2" t="s">
        <v>541</v>
      </c>
      <c r="C335" s="2"/>
      <c r="D335" s="2"/>
      <c r="E335" s="2" t="s">
        <v>121</v>
      </c>
      <c r="F335" s="63" t="s">
        <v>327</v>
      </c>
      <c r="G335" s="2" t="s">
        <v>317</v>
      </c>
      <c r="H335" s="2" t="s">
        <v>328</v>
      </c>
      <c r="I335" s="2" t="s">
        <v>204</v>
      </c>
      <c r="J335" s="2" t="s">
        <v>153</v>
      </c>
      <c r="K335" s="2" t="s">
        <v>540</v>
      </c>
      <c r="L335" s="2"/>
      <c r="M335" s="64" t="s">
        <v>286</v>
      </c>
      <c r="N335" s="64" t="s">
        <v>254</v>
      </c>
      <c r="O335" s="65" t="s">
        <v>287</v>
      </c>
      <c r="P335" s="2" t="s">
        <v>31</v>
      </c>
      <c r="Q335" s="2">
        <v>10</v>
      </c>
      <c r="R335" s="2" t="s">
        <v>157</v>
      </c>
      <c r="S335" s="2" t="s">
        <v>48</v>
      </c>
      <c r="T335" s="2"/>
      <c r="U335" s="2">
        <v>13.4</v>
      </c>
      <c r="V335" s="2" t="s">
        <v>17</v>
      </c>
      <c r="W335" s="2">
        <f>VLOOKUP(V335,Tables!$M$4:$N$7,2,FALSE)</f>
        <v>1</v>
      </c>
      <c r="X335" s="2">
        <f t="shared" si="694"/>
        <v>13.4</v>
      </c>
      <c r="Y335" s="2"/>
      <c r="Z335" s="2" t="str">
        <f t="shared" si="695"/>
        <v>NOAEL</v>
      </c>
      <c r="AA335" s="2">
        <f>VLOOKUP(Z335,Tables!C$5:D$21,2,FALSE)</f>
        <v>1</v>
      </c>
      <c r="AB335" s="2">
        <f t="shared" si="696"/>
        <v>13.4</v>
      </c>
      <c r="AC335" s="2" t="str">
        <f t="shared" si="697"/>
        <v>Acute</v>
      </c>
      <c r="AD335" s="2">
        <f>VLOOKUP(AC335,Tables!C$24:D$25,2,FALSE)</f>
        <v>2</v>
      </c>
      <c r="AE335" s="2">
        <f t="shared" si="698"/>
        <v>6.7</v>
      </c>
      <c r="AF335" s="7"/>
      <c r="AG335" s="8" t="str">
        <f t="shared" si="699"/>
        <v>Physa gyrina</v>
      </c>
      <c r="AH335" s="2" t="str">
        <f t="shared" si="700"/>
        <v>NOAEL</v>
      </c>
      <c r="AI335" s="2" t="str">
        <f t="shared" si="701"/>
        <v>Acute</v>
      </c>
      <c r="AJ335" s="2"/>
      <c r="AK335" s="2">
        <f>VLOOKUP(SUM(AA335,AD335),Tables!J$5:K$10,2,FALSE)</f>
        <v>3</v>
      </c>
      <c r="AL335" s="66" t="str">
        <f t="shared" si="702"/>
        <v>YES!!!</v>
      </c>
      <c r="AM335" s="3" t="str">
        <f>O335</f>
        <v>Reduced weight</v>
      </c>
      <c r="AN335" s="2" t="s">
        <v>118</v>
      </c>
      <c r="AO335" s="2" t="str">
        <f>CONCATENATE(Q335," ",R335)</f>
        <v>10 Day</v>
      </c>
      <c r="AP335" s="2" t="s">
        <v>119</v>
      </c>
      <c r="AQ335" s="2"/>
      <c r="AR335" s="2">
        <f>AE335</f>
        <v>6.7</v>
      </c>
      <c r="AS335" s="2">
        <f>GEOMEAN(AR335)</f>
        <v>6.7</v>
      </c>
      <c r="AT335" s="3">
        <f t="shared" ref="AT335:AU335" si="703">MIN(AS335)</f>
        <v>6.7</v>
      </c>
      <c r="AU335" s="3">
        <f t="shared" si="703"/>
        <v>6.7</v>
      </c>
      <c r="AV335" s="67" t="s">
        <v>120</v>
      </c>
      <c r="AW335" s="2"/>
      <c r="AX335" s="2"/>
      <c r="AY335" s="2"/>
      <c r="AZ335" s="2" t="str">
        <f>I335</f>
        <v>Macroinvertebrate</v>
      </c>
      <c r="BA335" s="68" t="str">
        <f t="shared" ref="BA335:BC335" si="704">F335</f>
        <v>Physa gyrina</v>
      </c>
      <c r="BB335" s="2" t="str">
        <f t="shared" si="704"/>
        <v>Mollusca</v>
      </c>
      <c r="BC335" s="2" t="str">
        <f t="shared" si="704"/>
        <v>Gastropoda</v>
      </c>
      <c r="BD335" s="2" t="str">
        <f>J335</f>
        <v>Heterotroph</v>
      </c>
      <c r="BE335" s="2">
        <f>AK335</f>
        <v>3</v>
      </c>
      <c r="BF335" s="2">
        <f>AU335</f>
        <v>6.7</v>
      </c>
      <c r="BG335" s="67" t="s">
        <v>120</v>
      </c>
      <c r="BH335" s="67" t="s">
        <v>120</v>
      </c>
      <c r="BI335" s="2"/>
      <c r="BJ335" s="2"/>
      <c r="BK335" s="2"/>
      <c r="BL335" s="117"/>
      <c r="BM335" s="118"/>
      <c r="BN335" s="117"/>
      <c r="BO335" s="117"/>
      <c r="BP335" s="117"/>
      <c r="BQ335" s="117"/>
      <c r="BR335" s="117"/>
      <c r="BS335" s="117"/>
      <c r="BT335" s="114"/>
      <c r="BU335" s="114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</row>
    <row r="336" spans="1:85" ht="14.25" customHeight="1" thickTop="1" thickBot="1" x14ac:dyDescent="0.3">
      <c r="A336" s="7"/>
      <c r="B336" s="7"/>
      <c r="C336" s="7"/>
      <c r="D336" s="71"/>
      <c r="E336" s="7"/>
      <c r="F336" s="72"/>
      <c r="G336" s="7"/>
      <c r="H336" s="7"/>
      <c r="I336" s="7"/>
      <c r="J336" s="7"/>
      <c r="K336" s="7"/>
      <c r="L336" s="7"/>
      <c r="M336" s="73"/>
      <c r="N336" s="73"/>
      <c r="O336" s="7"/>
      <c r="P336" s="7"/>
      <c r="Q336" s="7"/>
      <c r="R336" s="7"/>
      <c r="S336" s="7"/>
      <c r="T336" s="74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5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3"/>
      <c r="AW336" s="76"/>
      <c r="AX336" s="76"/>
      <c r="AY336" s="76"/>
      <c r="AZ336" s="77"/>
      <c r="BA336" s="78"/>
      <c r="BB336" s="7"/>
      <c r="BC336" s="7"/>
      <c r="BD336" s="7"/>
      <c r="BE336" s="7"/>
      <c r="BF336" s="7"/>
      <c r="BG336" s="7"/>
      <c r="BH336" s="7"/>
      <c r="BI336" s="2"/>
      <c r="BJ336" s="2"/>
      <c r="BK336" s="2"/>
      <c r="BL336" s="112"/>
      <c r="BM336" s="116"/>
      <c r="BN336" s="112"/>
      <c r="BO336" s="112"/>
      <c r="BP336" s="112"/>
      <c r="BQ336" s="112"/>
      <c r="BR336" s="112"/>
      <c r="BS336" s="112"/>
      <c r="BT336" s="114"/>
      <c r="BU336" s="114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</row>
    <row r="337" spans="1:85" ht="14.25" customHeight="1" thickTop="1" thickBot="1" x14ac:dyDescent="0.3">
      <c r="A337" s="2" t="s">
        <v>278</v>
      </c>
      <c r="B337" s="2" t="s">
        <v>542</v>
      </c>
      <c r="C337" s="2"/>
      <c r="D337" s="2"/>
      <c r="E337" s="2" t="s">
        <v>121</v>
      </c>
      <c r="F337" s="63" t="s">
        <v>290</v>
      </c>
      <c r="G337" s="2" t="s">
        <v>248</v>
      </c>
      <c r="H337" s="2" t="s">
        <v>249</v>
      </c>
      <c r="I337" s="2" t="s">
        <v>250</v>
      </c>
      <c r="J337" s="2" t="s">
        <v>153</v>
      </c>
      <c r="K337" s="2" t="s">
        <v>543</v>
      </c>
      <c r="L337" s="2"/>
      <c r="M337" s="64" t="s">
        <v>191</v>
      </c>
      <c r="N337" s="64" t="s">
        <v>191</v>
      </c>
      <c r="O337" s="65" t="s">
        <v>191</v>
      </c>
      <c r="P337" s="2" t="s">
        <v>40</v>
      </c>
      <c r="Q337" s="2">
        <v>10</v>
      </c>
      <c r="R337" s="2" t="s">
        <v>157</v>
      </c>
      <c r="S337" s="2" t="s">
        <v>48</v>
      </c>
      <c r="T337" s="2"/>
      <c r="U337" s="2">
        <v>27.1</v>
      </c>
      <c r="V337" s="2" t="s">
        <v>17</v>
      </c>
      <c r="W337" s="2">
        <f>VLOOKUP(V337,Tables!$M$4:$N$7,2,FALSE)</f>
        <v>1</v>
      </c>
      <c r="X337" s="2">
        <f t="shared" ref="X337:X353" si="705">U337*W337</f>
        <v>27.1</v>
      </c>
      <c r="Y337" s="2"/>
      <c r="Z337" s="2" t="str">
        <f t="shared" ref="Z337:Z353" si="706">P337</f>
        <v>LC50</v>
      </c>
      <c r="AA337" s="2">
        <f>VLOOKUP(Z337,Tables!C$5:D$21,2,FALSE)</f>
        <v>5</v>
      </c>
      <c r="AB337" s="2">
        <f t="shared" ref="AB337:AB353" si="707">X337/AA337</f>
        <v>5.42</v>
      </c>
      <c r="AC337" s="2" t="str">
        <f t="shared" ref="AC337:AC353" si="708">S337</f>
        <v>Acute</v>
      </c>
      <c r="AD337" s="2">
        <f>VLOOKUP(AC337,Tables!C$24:D$25,2,FALSE)</f>
        <v>2</v>
      </c>
      <c r="AE337" s="2">
        <f t="shared" ref="AE337:AE353" si="709">AB337/AD337</f>
        <v>2.71</v>
      </c>
      <c r="AF337" s="7"/>
      <c r="AG337" s="8" t="str">
        <f t="shared" ref="AG337:AG353" si="710">F337</f>
        <v>Pimephales promelas</v>
      </c>
      <c r="AH337" s="2" t="str">
        <f t="shared" ref="AH337:AH353" si="711">P337</f>
        <v>LC50</v>
      </c>
      <c r="AI337" s="2" t="str">
        <f t="shared" ref="AI337:AI353" si="712">S337</f>
        <v>Acute</v>
      </c>
      <c r="AJ337" s="2"/>
      <c r="AK337" s="2">
        <f>VLOOKUP(SUM(AA337,AD337),Tables!J$5:K$10,2,FALSE)</f>
        <v>4</v>
      </c>
      <c r="AL337" s="66" t="str">
        <f t="shared" ref="AL337:AL353" si="713">IF(AK337=MIN($AK$337:$AK$353),"YES!!!","Reject")</f>
        <v>Reject</v>
      </c>
      <c r="AM337" s="2"/>
      <c r="AN337" s="2"/>
      <c r="AO337" s="2"/>
      <c r="AP337" s="2"/>
      <c r="AQ337" s="2"/>
      <c r="AR337" s="2"/>
      <c r="AS337" s="2"/>
      <c r="AT337" s="2"/>
      <c r="AU337" s="2"/>
      <c r="AV337" s="67" t="s">
        <v>120</v>
      </c>
      <c r="AW337" s="2"/>
      <c r="AX337" s="2"/>
      <c r="AY337" s="2"/>
      <c r="AZ337" s="2"/>
      <c r="BA337" s="68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112"/>
      <c r="BM337" s="116"/>
      <c r="BN337" s="112"/>
      <c r="BO337" s="112"/>
      <c r="BP337" s="112"/>
      <c r="BQ337" s="112"/>
      <c r="BR337" s="112"/>
      <c r="BS337" s="112"/>
      <c r="BT337" s="114"/>
      <c r="BU337" s="114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</row>
    <row r="338" spans="1:85" ht="14.25" customHeight="1" thickTop="1" thickBot="1" x14ac:dyDescent="0.3">
      <c r="A338" s="2" t="s">
        <v>278</v>
      </c>
      <c r="B338" s="2" t="s">
        <v>544</v>
      </c>
      <c r="C338" s="2"/>
      <c r="D338" s="2"/>
      <c r="E338" s="2" t="s">
        <v>121</v>
      </c>
      <c r="F338" s="63" t="s">
        <v>290</v>
      </c>
      <c r="G338" s="2" t="s">
        <v>248</v>
      </c>
      <c r="H338" s="2" t="s">
        <v>249</v>
      </c>
      <c r="I338" s="2" t="s">
        <v>250</v>
      </c>
      <c r="J338" s="2" t="s">
        <v>153</v>
      </c>
      <c r="K338" s="2" t="s">
        <v>543</v>
      </c>
      <c r="L338" s="2"/>
      <c r="M338" s="64" t="s">
        <v>191</v>
      </c>
      <c r="N338" s="64" t="s">
        <v>191</v>
      </c>
      <c r="O338" s="65" t="s">
        <v>191</v>
      </c>
      <c r="P338" s="2" t="s">
        <v>34</v>
      </c>
      <c r="Q338" s="2">
        <v>10</v>
      </c>
      <c r="R338" s="2" t="s">
        <v>157</v>
      </c>
      <c r="S338" s="2" t="s">
        <v>48</v>
      </c>
      <c r="T338" s="2"/>
      <c r="U338" s="2">
        <v>27.1</v>
      </c>
      <c r="V338" s="2" t="s">
        <v>17</v>
      </c>
      <c r="W338" s="2">
        <f>VLOOKUP(V338,Tables!$M$4:$N$7,2,FALSE)</f>
        <v>1</v>
      </c>
      <c r="X338" s="2">
        <f t="shared" si="705"/>
        <v>27.1</v>
      </c>
      <c r="Y338" s="2"/>
      <c r="Z338" s="2" t="str">
        <f t="shared" si="706"/>
        <v>LOAEL</v>
      </c>
      <c r="AA338" s="2">
        <f>VLOOKUP(Z338,Tables!C$5:D$21,2,FALSE)</f>
        <v>2.5</v>
      </c>
      <c r="AB338" s="2">
        <f t="shared" si="707"/>
        <v>10.84</v>
      </c>
      <c r="AC338" s="2" t="str">
        <f t="shared" si="708"/>
        <v>Acute</v>
      </c>
      <c r="AD338" s="2">
        <f>VLOOKUP(AC338,Tables!C$24:D$25,2,FALSE)</f>
        <v>2</v>
      </c>
      <c r="AE338" s="2">
        <f t="shared" si="709"/>
        <v>5.42</v>
      </c>
      <c r="AF338" s="7"/>
      <c r="AG338" s="8" t="str">
        <f t="shared" si="710"/>
        <v>Pimephales promelas</v>
      </c>
      <c r="AH338" s="2" t="str">
        <f t="shared" si="711"/>
        <v>LOAEL</v>
      </c>
      <c r="AI338" s="2" t="str">
        <f t="shared" si="712"/>
        <v>Acute</v>
      </c>
      <c r="AJ338" s="2"/>
      <c r="AK338" s="2">
        <f>VLOOKUP(SUM(AA338,AD338),Tables!J$5:K$10,2,FALSE)</f>
        <v>4</v>
      </c>
      <c r="AL338" s="66" t="str">
        <f t="shared" si="713"/>
        <v>Reject</v>
      </c>
      <c r="AM338" s="2"/>
      <c r="AN338" s="2"/>
      <c r="AO338" s="2"/>
      <c r="AP338" s="2"/>
      <c r="AQ338" s="2"/>
      <c r="AR338" s="2"/>
      <c r="AS338" s="2"/>
      <c r="AT338" s="2"/>
      <c r="AU338" s="2"/>
      <c r="AV338" s="67" t="s">
        <v>120</v>
      </c>
      <c r="AW338" s="2"/>
      <c r="AX338" s="2"/>
      <c r="AY338" s="2"/>
      <c r="AZ338" s="2"/>
      <c r="BA338" s="68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112"/>
      <c r="BM338" s="116"/>
      <c r="BN338" s="112"/>
      <c r="BO338" s="112"/>
      <c r="BP338" s="112"/>
      <c r="BQ338" s="112"/>
      <c r="BR338" s="112"/>
      <c r="BS338" s="112"/>
      <c r="BT338" s="114"/>
      <c r="BU338" s="114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</row>
    <row r="339" spans="1:85" ht="16.5" customHeight="1" thickTop="1" thickBot="1" x14ac:dyDescent="0.3">
      <c r="A339" s="2" t="s">
        <v>278</v>
      </c>
      <c r="B339" s="2" t="s">
        <v>545</v>
      </c>
      <c r="C339" s="2"/>
      <c r="D339" s="2"/>
      <c r="E339" s="2" t="s">
        <v>121</v>
      </c>
      <c r="F339" s="63" t="s">
        <v>290</v>
      </c>
      <c r="G339" s="2" t="s">
        <v>248</v>
      </c>
      <c r="H339" s="2" t="s">
        <v>249</v>
      </c>
      <c r="I339" s="2" t="s">
        <v>250</v>
      </c>
      <c r="J339" s="2" t="s">
        <v>153</v>
      </c>
      <c r="K339" s="2" t="s">
        <v>543</v>
      </c>
      <c r="L339" s="2"/>
      <c r="M339" s="64" t="s">
        <v>191</v>
      </c>
      <c r="N339" s="64" t="s">
        <v>191</v>
      </c>
      <c r="O339" s="65" t="s">
        <v>191</v>
      </c>
      <c r="P339" s="2" t="s">
        <v>31</v>
      </c>
      <c r="Q339" s="2">
        <v>10</v>
      </c>
      <c r="R339" s="2" t="s">
        <v>157</v>
      </c>
      <c r="S339" s="2" t="s">
        <v>48</v>
      </c>
      <c r="T339" s="2"/>
      <c r="U339" s="2">
        <v>20</v>
      </c>
      <c r="V339" s="2" t="s">
        <v>17</v>
      </c>
      <c r="W339" s="2">
        <f>VLOOKUP(V339,Tables!$M$4:$N$7,2,FALSE)</f>
        <v>1</v>
      </c>
      <c r="X339" s="2">
        <f t="shared" si="705"/>
        <v>20</v>
      </c>
      <c r="Y339" s="2"/>
      <c r="Z339" s="2" t="str">
        <f t="shared" si="706"/>
        <v>NOAEL</v>
      </c>
      <c r="AA339" s="2">
        <f>VLOOKUP(Z339,Tables!C$5:D$21,2,FALSE)</f>
        <v>1</v>
      </c>
      <c r="AB339" s="2">
        <f t="shared" si="707"/>
        <v>20</v>
      </c>
      <c r="AC339" s="2" t="str">
        <f t="shared" si="708"/>
        <v>Acute</v>
      </c>
      <c r="AD339" s="2">
        <f>VLOOKUP(AC339,Tables!C$24:D$25,2,FALSE)</f>
        <v>2</v>
      </c>
      <c r="AE339" s="2">
        <f t="shared" si="709"/>
        <v>10</v>
      </c>
      <c r="AF339" s="7"/>
      <c r="AG339" s="8" t="str">
        <f t="shared" si="710"/>
        <v>Pimephales promelas</v>
      </c>
      <c r="AH339" s="2" t="str">
        <f t="shared" si="711"/>
        <v>NOAEL</v>
      </c>
      <c r="AI339" s="2" t="str">
        <f t="shared" si="712"/>
        <v>Acute</v>
      </c>
      <c r="AJ339" s="2"/>
      <c r="AK339" s="2">
        <f>VLOOKUP(SUM(AA339,AD339),Tables!J$5:K$10,2,FALSE)</f>
        <v>3</v>
      </c>
      <c r="AL339" s="66" t="str">
        <f t="shared" si="713"/>
        <v>Reject</v>
      </c>
      <c r="AM339" s="3"/>
      <c r="AN339" s="2"/>
      <c r="AO339" s="2"/>
      <c r="AP339" s="2"/>
      <c r="AQ339" s="2"/>
      <c r="AR339" s="2"/>
      <c r="AS339" s="2"/>
      <c r="AT339" s="3"/>
      <c r="AU339" s="3"/>
      <c r="AV339" s="67" t="s">
        <v>120</v>
      </c>
      <c r="AW339" s="2"/>
      <c r="AX339" s="2"/>
      <c r="AY339" s="2"/>
      <c r="AZ339" s="2"/>
      <c r="BA339" s="68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117"/>
      <c r="BM339" s="118"/>
      <c r="BN339" s="117"/>
      <c r="BO339" s="117"/>
      <c r="BP339" s="117"/>
      <c r="BQ339" s="117"/>
      <c r="BR339" s="117"/>
      <c r="BS339" s="117"/>
      <c r="BT339" s="114"/>
      <c r="BU339" s="114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</row>
    <row r="340" spans="1:85" ht="14.25" customHeight="1" thickTop="1" thickBot="1" x14ac:dyDescent="0.3">
      <c r="A340" s="129">
        <v>12244</v>
      </c>
      <c r="B340" s="129" t="s">
        <v>546</v>
      </c>
      <c r="C340" s="2"/>
      <c r="D340" s="70"/>
      <c r="E340" s="2" t="s">
        <v>121</v>
      </c>
      <c r="F340" s="130" t="s">
        <v>290</v>
      </c>
      <c r="G340" s="2" t="s">
        <v>248</v>
      </c>
      <c r="H340" s="2" t="s">
        <v>249</v>
      </c>
      <c r="I340" s="2" t="s">
        <v>250</v>
      </c>
      <c r="J340" s="2" t="s">
        <v>153</v>
      </c>
      <c r="K340" s="2" t="s">
        <v>212</v>
      </c>
      <c r="L340" s="2"/>
      <c r="M340" s="64" t="s">
        <v>191</v>
      </c>
      <c r="N340" s="64" t="s">
        <v>191</v>
      </c>
      <c r="O340" s="65" t="s">
        <v>191</v>
      </c>
      <c r="P340" s="129" t="s">
        <v>24</v>
      </c>
      <c r="Q340" s="129">
        <v>60</v>
      </c>
      <c r="R340" s="129" t="s">
        <v>157</v>
      </c>
      <c r="S340" s="129" t="s">
        <v>47</v>
      </c>
      <c r="T340" s="129"/>
      <c r="U340" s="129">
        <v>26.4</v>
      </c>
      <c r="V340" s="2" t="s">
        <v>20</v>
      </c>
      <c r="W340" s="2">
        <f>VLOOKUP(V340,Tables!$M$4:$N$7,2,FALSE)</f>
        <v>1</v>
      </c>
      <c r="X340" s="125">
        <f t="shared" si="705"/>
        <v>26.4</v>
      </c>
      <c r="Y340" s="2"/>
      <c r="Z340" s="2" t="str">
        <f t="shared" si="706"/>
        <v>NOEL</v>
      </c>
      <c r="AA340" s="2">
        <f>VLOOKUP(Z340,Tables!C$5:D$21,2,FALSE)</f>
        <v>1</v>
      </c>
      <c r="AB340" s="2">
        <f t="shared" si="707"/>
        <v>26.4</v>
      </c>
      <c r="AC340" s="2" t="str">
        <f t="shared" si="708"/>
        <v>Chronic</v>
      </c>
      <c r="AD340" s="2">
        <f>VLOOKUP(AC340,Tables!C$24:D$25,2,FALSE)</f>
        <v>1</v>
      </c>
      <c r="AE340" s="2">
        <f t="shared" si="709"/>
        <v>26.4</v>
      </c>
      <c r="AF340" s="7"/>
      <c r="AG340" s="8" t="str">
        <f t="shared" si="710"/>
        <v>Pimephales promelas</v>
      </c>
      <c r="AH340" s="2" t="str">
        <f t="shared" si="711"/>
        <v>NOEL</v>
      </c>
      <c r="AI340" s="2" t="str">
        <f t="shared" si="712"/>
        <v>Chronic</v>
      </c>
      <c r="AJ340" s="2"/>
      <c r="AK340" s="2">
        <f>VLOOKUP(SUM(AA340,AD340),Tables!J$5:K$10,2,FALSE)</f>
        <v>1</v>
      </c>
      <c r="AL340" s="66" t="str">
        <f t="shared" si="713"/>
        <v>YES!!!</v>
      </c>
      <c r="AM340" s="3" t="str">
        <f t="shared" ref="AM340:AM341" si="714">O340</f>
        <v>Mortality</v>
      </c>
      <c r="AN340" s="2" t="s">
        <v>118</v>
      </c>
      <c r="AO340" s="2" t="str">
        <f t="shared" ref="AO340:AO341" si="715">CONCATENATE(Q340," ",R340)</f>
        <v>60 Day</v>
      </c>
      <c r="AP340" s="2" t="s">
        <v>119</v>
      </c>
      <c r="AQ340" s="2"/>
      <c r="AR340" s="70">
        <f t="shared" ref="AR340:AR341" si="716">AE340</f>
        <v>26.4</v>
      </c>
      <c r="AS340" s="70">
        <f>GEOMEAN(AR340,AR348)</f>
        <v>29.69444392474794</v>
      </c>
      <c r="AT340" s="81">
        <f>MIN(AS340:AS341)</f>
        <v>29.69444392474794</v>
      </c>
      <c r="AU340" s="81">
        <f>MIN(AT340)</f>
        <v>29.69444392474794</v>
      </c>
      <c r="AV340" s="67" t="s">
        <v>120</v>
      </c>
      <c r="AW340" s="2"/>
      <c r="AX340" s="2"/>
      <c r="AY340" s="2"/>
      <c r="AZ340" s="2" t="str">
        <f>I340</f>
        <v>Fish</v>
      </c>
      <c r="BA340" s="68" t="str">
        <f t="shared" ref="BA340:BC340" si="717">F340</f>
        <v>Pimephales promelas</v>
      </c>
      <c r="BB340" s="2" t="str">
        <f t="shared" si="717"/>
        <v>Chordata</v>
      </c>
      <c r="BC340" s="2" t="str">
        <f t="shared" si="717"/>
        <v>Actinopterygii</v>
      </c>
      <c r="BD340" s="2" t="str">
        <f>J340</f>
        <v>Heterotroph</v>
      </c>
      <c r="BE340" s="2">
        <f>AK340</f>
        <v>1</v>
      </c>
      <c r="BF340" s="70">
        <f>AU340</f>
        <v>29.69444392474794</v>
      </c>
      <c r="BG340" s="67" t="s">
        <v>120</v>
      </c>
      <c r="BH340" s="67" t="s">
        <v>120</v>
      </c>
      <c r="BI340" s="2"/>
      <c r="BJ340" s="2"/>
      <c r="BK340" s="2"/>
      <c r="BL340" s="112"/>
      <c r="BM340" s="116"/>
      <c r="BN340" s="112"/>
      <c r="BO340" s="112"/>
      <c r="BP340" s="112"/>
      <c r="BQ340" s="112"/>
      <c r="BR340" s="112"/>
      <c r="BS340" s="112"/>
      <c r="BT340" s="114"/>
      <c r="BU340" s="114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</row>
    <row r="341" spans="1:85" ht="14.25" customHeight="1" thickTop="1" thickBot="1" x14ac:dyDescent="0.3">
      <c r="A341" s="2" t="s">
        <v>200</v>
      </c>
      <c r="B341" s="2">
        <v>212612</v>
      </c>
      <c r="C341" s="2"/>
      <c r="D341" s="2"/>
      <c r="E341" s="2" t="s">
        <v>121</v>
      </c>
      <c r="F341" s="63" t="s">
        <v>290</v>
      </c>
      <c r="G341" s="2" t="s">
        <v>248</v>
      </c>
      <c r="H341" s="2" t="s">
        <v>249</v>
      </c>
      <c r="I341" s="2" t="s">
        <v>250</v>
      </c>
      <c r="J341" s="2" t="s">
        <v>153</v>
      </c>
      <c r="K341" s="2" t="s">
        <v>112</v>
      </c>
      <c r="L341" s="2"/>
      <c r="M341" s="64" t="s">
        <v>191</v>
      </c>
      <c r="N341" s="64" t="s">
        <v>191</v>
      </c>
      <c r="O341" s="65" t="s">
        <v>191</v>
      </c>
      <c r="P341" s="2" t="s">
        <v>27</v>
      </c>
      <c r="Q341" s="2">
        <v>1536</v>
      </c>
      <c r="R341" s="2" t="s">
        <v>116</v>
      </c>
      <c r="S341" s="2" t="s">
        <v>47</v>
      </c>
      <c r="T341" s="2"/>
      <c r="U341" s="2">
        <v>33.400001525878906</v>
      </c>
      <c r="V341" s="2" t="s">
        <v>17</v>
      </c>
      <c r="W341" s="2">
        <f>VLOOKUP(V341,Tables!$M$4:$N$7,2,FALSE)</f>
        <v>1</v>
      </c>
      <c r="X341" s="125">
        <f t="shared" si="705"/>
        <v>33.400001525878906</v>
      </c>
      <c r="Y341" s="2"/>
      <c r="Z341" s="2" t="str">
        <f t="shared" si="706"/>
        <v>NOEC</v>
      </c>
      <c r="AA341" s="2">
        <f>VLOOKUP(Z341,Tables!C$5:D$21,2,FALSE)</f>
        <v>1</v>
      </c>
      <c r="AB341" s="97">
        <f t="shared" si="707"/>
        <v>33.400001525878906</v>
      </c>
      <c r="AC341" s="2" t="str">
        <f t="shared" si="708"/>
        <v>Chronic</v>
      </c>
      <c r="AD341" s="2">
        <f>VLOOKUP(AC341,Tables!C$24:D$25,2,FALSE)</f>
        <v>1</v>
      </c>
      <c r="AE341" s="97">
        <f t="shared" si="709"/>
        <v>33.400001525878906</v>
      </c>
      <c r="AF341" s="7"/>
      <c r="AG341" s="8" t="str">
        <f t="shared" si="710"/>
        <v>Pimephales promelas</v>
      </c>
      <c r="AH341" s="2" t="str">
        <f t="shared" si="711"/>
        <v>NOEC</v>
      </c>
      <c r="AI341" s="2" t="str">
        <f t="shared" si="712"/>
        <v>Chronic</v>
      </c>
      <c r="AJ341" s="2"/>
      <c r="AK341" s="2">
        <f>VLOOKUP(SUM(AA341,AD341),Tables!J$5:K$10,2,FALSE)</f>
        <v>1</v>
      </c>
      <c r="AL341" s="66" t="str">
        <f t="shared" si="713"/>
        <v>YES!!!</v>
      </c>
      <c r="AM341" s="3" t="str">
        <f t="shared" si="714"/>
        <v>Mortality</v>
      </c>
      <c r="AN341" s="2" t="s">
        <v>118</v>
      </c>
      <c r="AO341" s="2" t="str">
        <f t="shared" si="715"/>
        <v>1536 Hour</v>
      </c>
      <c r="AP341" s="2" t="s">
        <v>319</v>
      </c>
      <c r="AQ341" s="2"/>
      <c r="AR341" s="70">
        <f t="shared" si="716"/>
        <v>33.400001525878906</v>
      </c>
      <c r="AS341" s="70">
        <f>GEOMEAN(AR341)</f>
        <v>33.400001525878906</v>
      </c>
      <c r="AT341" s="70"/>
      <c r="AU341" s="70"/>
      <c r="AV341" s="67" t="s">
        <v>120</v>
      </c>
      <c r="AW341" s="2"/>
      <c r="AX341" s="2"/>
      <c r="AY341" s="2"/>
      <c r="AZ341" s="2"/>
      <c r="BA341" s="68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112"/>
      <c r="BM341" s="116"/>
      <c r="BN341" s="112"/>
      <c r="BO341" s="112"/>
      <c r="BP341" s="112"/>
      <c r="BQ341" s="112"/>
      <c r="BR341" s="112"/>
      <c r="BS341" s="112"/>
      <c r="BT341" s="114"/>
      <c r="BU341" s="114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</row>
    <row r="342" spans="1:85" ht="14.25" customHeight="1" thickTop="1" thickBot="1" x14ac:dyDescent="0.3">
      <c r="A342" s="2" t="s">
        <v>278</v>
      </c>
      <c r="B342" s="2" t="s">
        <v>547</v>
      </c>
      <c r="C342" s="2"/>
      <c r="D342" s="2"/>
      <c r="E342" s="2" t="s">
        <v>121</v>
      </c>
      <c r="F342" s="63" t="s">
        <v>290</v>
      </c>
      <c r="G342" s="2" t="s">
        <v>248</v>
      </c>
      <c r="H342" s="2" t="s">
        <v>249</v>
      </c>
      <c r="I342" s="2" t="s">
        <v>250</v>
      </c>
      <c r="J342" s="2" t="s">
        <v>153</v>
      </c>
      <c r="K342" s="2" t="s">
        <v>548</v>
      </c>
      <c r="L342" s="2"/>
      <c r="M342" s="64" t="s">
        <v>191</v>
      </c>
      <c r="N342" s="64" t="s">
        <v>191</v>
      </c>
      <c r="O342" s="65" t="s">
        <v>191</v>
      </c>
      <c r="P342" s="2" t="s">
        <v>40</v>
      </c>
      <c r="Q342" s="2">
        <v>7</v>
      </c>
      <c r="R342" s="2" t="s">
        <v>157</v>
      </c>
      <c r="S342" s="2" t="s">
        <v>48</v>
      </c>
      <c r="T342" s="2"/>
      <c r="U342" s="2">
        <v>11.7</v>
      </c>
      <c r="V342" s="2" t="s">
        <v>17</v>
      </c>
      <c r="W342" s="2">
        <f>VLOOKUP(V342,Tables!$M$4:$N$7,2,FALSE)</f>
        <v>1</v>
      </c>
      <c r="X342" s="2">
        <f t="shared" si="705"/>
        <v>11.7</v>
      </c>
      <c r="Y342" s="2"/>
      <c r="Z342" s="2" t="str">
        <f t="shared" si="706"/>
        <v>LC50</v>
      </c>
      <c r="AA342" s="2">
        <f>VLOOKUP(Z342,Tables!C$5:D$21,2,FALSE)</f>
        <v>5</v>
      </c>
      <c r="AB342" s="2">
        <f t="shared" si="707"/>
        <v>2.34</v>
      </c>
      <c r="AC342" s="2" t="str">
        <f t="shared" si="708"/>
        <v>Acute</v>
      </c>
      <c r="AD342" s="2">
        <f>VLOOKUP(AC342,Tables!C$24:D$25,2,FALSE)</f>
        <v>2</v>
      </c>
      <c r="AE342" s="2">
        <f t="shared" si="709"/>
        <v>1.17</v>
      </c>
      <c r="AF342" s="7"/>
      <c r="AG342" s="8" t="str">
        <f t="shared" si="710"/>
        <v>Pimephales promelas</v>
      </c>
      <c r="AH342" s="2" t="str">
        <f t="shared" si="711"/>
        <v>LC50</v>
      </c>
      <c r="AI342" s="2" t="str">
        <f t="shared" si="712"/>
        <v>Acute</v>
      </c>
      <c r="AJ342" s="2"/>
      <c r="AK342" s="2">
        <f>VLOOKUP(SUM(AA342,AD342),Tables!J$5:K$10,2,FALSE)</f>
        <v>4</v>
      </c>
      <c r="AL342" s="66" t="str">
        <f t="shared" si="713"/>
        <v>Reject</v>
      </c>
      <c r="AM342" s="2"/>
      <c r="AN342" s="2"/>
      <c r="AO342" s="2"/>
      <c r="AP342" s="2"/>
      <c r="AQ342" s="2"/>
      <c r="AR342" s="2"/>
      <c r="AS342" s="2"/>
      <c r="AT342" s="2"/>
      <c r="AU342" s="2"/>
      <c r="AV342" s="67" t="s">
        <v>120</v>
      </c>
      <c r="AW342" s="2"/>
      <c r="AX342" s="2"/>
      <c r="AY342" s="2"/>
      <c r="AZ342" s="2"/>
      <c r="BA342" s="68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112"/>
      <c r="BM342" s="116"/>
      <c r="BN342" s="112"/>
      <c r="BO342" s="112"/>
      <c r="BP342" s="112"/>
      <c r="BQ342" s="112"/>
      <c r="BR342" s="112"/>
      <c r="BS342" s="112"/>
      <c r="BT342" s="114"/>
      <c r="BU342" s="114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</row>
    <row r="343" spans="1:85" ht="14.25" customHeight="1" thickTop="1" thickBot="1" x14ac:dyDescent="0.3">
      <c r="A343" s="2">
        <v>639</v>
      </c>
      <c r="B343" s="2">
        <v>287</v>
      </c>
      <c r="C343" s="2"/>
      <c r="D343" s="2"/>
      <c r="E343" s="2" t="s">
        <v>121</v>
      </c>
      <c r="F343" s="63" t="s">
        <v>290</v>
      </c>
      <c r="G343" s="2" t="s">
        <v>248</v>
      </c>
      <c r="H343" s="2" t="s">
        <v>249</v>
      </c>
      <c r="I343" s="2" t="s">
        <v>250</v>
      </c>
      <c r="J343" s="2" t="s">
        <v>153</v>
      </c>
      <c r="K343" s="2" t="s">
        <v>549</v>
      </c>
      <c r="L343" s="2"/>
      <c r="M343" s="64" t="s">
        <v>191</v>
      </c>
      <c r="N343" s="64" t="s">
        <v>170</v>
      </c>
      <c r="O343" s="65" t="s">
        <v>191</v>
      </c>
      <c r="P343" s="2" t="s">
        <v>40</v>
      </c>
      <c r="Q343" s="2">
        <v>1</v>
      </c>
      <c r="R343" s="2" t="s">
        <v>157</v>
      </c>
      <c r="S343" s="2" t="s">
        <v>48</v>
      </c>
      <c r="T343" s="2"/>
      <c r="U343" s="2">
        <v>23300</v>
      </c>
      <c r="V343" s="2" t="s">
        <v>17</v>
      </c>
      <c r="W343" s="2">
        <f>VLOOKUP(V343,Tables!$M$4:$N$7,2,FALSE)</f>
        <v>1</v>
      </c>
      <c r="X343" s="2">
        <f t="shared" si="705"/>
        <v>23300</v>
      </c>
      <c r="Y343" s="2"/>
      <c r="Z343" s="2" t="str">
        <f t="shared" si="706"/>
        <v>LC50</v>
      </c>
      <c r="AA343" s="2">
        <f>VLOOKUP(Z343,Tables!C$5:D$21,2,FALSE)</f>
        <v>5</v>
      </c>
      <c r="AB343" s="2">
        <f t="shared" si="707"/>
        <v>4660</v>
      </c>
      <c r="AC343" s="2" t="str">
        <f t="shared" si="708"/>
        <v>Acute</v>
      </c>
      <c r="AD343" s="2">
        <f>VLOOKUP(AC343,Tables!C$24:D$25,2,FALSE)</f>
        <v>2</v>
      </c>
      <c r="AE343" s="2">
        <f t="shared" si="709"/>
        <v>2330</v>
      </c>
      <c r="AF343" s="7"/>
      <c r="AG343" s="8" t="str">
        <f t="shared" si="710"/>
        <v>Pimephales promelas</v>
      </c>
      <c r="AH343" s="2" t="str">
        <f t="shared" si="711"/>
        <v>LC50</v>
      </c>
      <c r="AI343" s="2" t="str">
        <f t="shared" si="712"/>
        <v>Acute</v>
      </c>
      <c r="AJ343" s="2"/>
      <c r="AK343" s="2">
        <f>VLOOKUP(SUM(AA343,AD343),Tables!J$5:K$10,2,FALSE)</f>
        <v>4</v>
      </c>
      <c r="AL343" s="66" t="str">
        <f t="shared" si="713"/>
        <v>Reject</v>
      </c>
      <c r="AM343" s="2"/>
      <c r="AN343" s="2"/>
      <c r="AO343" s="2"/>
      <c r="AP343" s="2"/>
      <c r="AQ343" s="2"/>
      <c r="AR343" s="2"/>
      <c r="AS343" s="2"/>
      <c r="AT343" s="2"/>
      <c r="AU343" s="2"/>
      <c r="AV343" s="67" t="s">
        <v>120</v>
      </c>
      <c r="AW343" s="2"/>
      <c r="AX343" s="2"/>
      <c r="AY343" s="2"/>
      <c r="AZ343" s="2"/>
      <c r="BA343" s="68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117"/>
      <c r="BM343" s="118"/>
      <c r="BN343" s="117"/>
      <c r="BO343" s="117"/>
      <c r="BP343" s="117"/>
      <c r="BQ343" s="117"/>
      <c r="BR343" s="117"/>
      <c r="BS343" s="117"/>
      <c r="BT343" s="114"/>
      <c r="BU343" s="114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</row>
    <row r="344" spans="1:85" ht="14.25" customHeight="1" thickTop="1" thickBot="1" x14ac:dyDescent="0.3">
      <c r="A344" s="2">
        <v>639</v>
      </c>
      <c r="B344" s="2">
        <v>288</v>
      </c>
      <c r="C344" s="2"/>
      <c r="D344" s="2"/>
      <c r="E344" s="2" t="s">
        <v>121</v>
      </c>
      <c r="F344" s="63" t="s">
        <v>290</v>
      </c>
      <c r="G344" s="2" t="s">
        <v>248</v>
      </c>
      <c r="H344" s="2" t="s">
        <v>249</v>
      </c>
      <c r="I344" s="2" t="s">
        <v>250</v>
      </c>
      <c r="J344" s="2" t="s">
        <v>153</v>
      </c>
      <c r="K344" s="2" t="s">
        <v>549</v>
      </c>
      <c r="L344" s="2"/>
      <c r="M344" s="64" t="s">
        <v>191</v>
      </c>
      <c r="N344" s="64" t="s">
        <v>170</v>
      </c>
      <c r="O344" s="65" t="s">
        <v>191</v>
      </c>
      <c r="P344" s="2" t="s">
        <v>40</v>
      </c>
      <c r="Q344" s="2">
        <v>2</v>
      </c>
      <c r="R344" s="2" t="s">
        <v>157</v>
      </c>
      <c r="S344" s="2" t="s">
        <v>48</v>
      </c>
      <c r="T344" s="2"/>
      <c r="U344" s="2">
        <v>19900</v>
      </c>
      <c r="V344" s="2" t="s">
        <v>17</v>
      </c>
      <c r="W344" s="2">
        <f>VLOOKUP(V344,Tables!$M$4:$N$7,2,FALSE)</f>
        <v>1</v>
      </c>
      <c r="X344" s="2">
        <f t="shared" si="705"/>
        <v>19900</v>
      </c>
      <c r="Y344" s="2"/>
      <c r="Z344" s="2" t="str">
        <f t="shared" si="706"/>
        <v>LC50</v>
      </c>
      <c r="AA344" s="2">
        <f>VLOOKUP(Z344,Tables!C$5:D$21,2,FALSE)</f>
        <v>5</v>
      </c>
      <c r="AB344" s="2">
        <f t="shared" si="707"/>
        <v>3980</v>
      </c>
      <c r="AC344" s="2" t="str">
        <f t="shared" si="708"/>
        <v>Acute</v>
      </c>
      <c r="AD344" s="2">
        <f>VLOOKUP(AC344,Tables!C$24:D$25,2,FALSE)</f>
        <v>2</v>
      </c>
      <c r="AE344" s="2">
        <f t="shared" si="709"/>
        <v>1990</v>
      </c>
      <c r="AF344" s="7"/>
      <c r="AG344" s="8" t="str">
        <f t="shared" si="710"/>
        <v>Pimephales promelas</v>
      </c>
      <c r="AH344" s="2" t="str">
        <f t="shared" si="711"/>
        <v>LC50</v>
      </c>
      <c r="AI344" s="2" t="str">
        <f t="shared" si="712"/>
        <v>Acute</v>
      </c>
      <c r="AJ344" s="2"/>
      <c r="AK344" s="2">
        <f>VLOOKUP(SUM(AA344,AD344),Tables!J$5:K$10,2,FALSE)</f>
        <v>4</v>
      </c>
      <c r="AL344" s="66" t="str">
        <f t="shared" si="713"/>
        <v>Reject</v>
      </c>
      <c r="AM344" s="2"/>
      <c r="AN344" s="2"/>
      <c r="AO344" s="2"/>
      <c r="AP344" s="2"/>
      <c r="AQ344" s="2"/>
      <c r="AR344" s="2"/>
      <c r="AS344" s="2"/>
      <c r="AT344" s="2"/>
      <c r="AU344" s="2"/>
      <c r="AV344" s="67" t="s">
        <v>120</v>
      </c>
      <c r="AW344" s="2"/>
      <c r="AX344" s="2"/>
      <c r="AY344" s="2"/>
      <c r="AZ344" s="2"/>
      <c r="BA344" s="68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112"/>
      <c r="BM344" s="116"/>
      <c r="BN344" s="112"/>
      <c r="BO344" s="112"/>
      <c r="BP344" s="112"/>
      <c r="BQ344" s="112"/>
      <c r="BR344" s="112"/>
      <c r="BS344" s="112"/>
      <c r="BT344" s="114"/>
      <c r="BU344" s="114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</row>
    <row r="345" spans="1:85" ht="14.25" customHeight="1" thickTop="1" thickBot="1" x14ac:dyDescent="0.3">
      <c r="A345" s="2">
        <v>639</v>
      </c>
      <c r="B345" s="2">
        <v>289</v>
      </c>
      <c r="C345" s="2"/>
      <c r="D345" s="2"/>
      <c r="E345" s="2" t="s">
        <v>121</v>
      </c>
      <c r="F345" s="63" t="s">
        <v>290</v>
      </c>
      <c r="G345" s="2" t="s">
        <v>248</v>
      </c>
      <c r="H345" s="2" t="s">
        <v>249</v>
      </c>
      <c r="I345" s="2" t="s">
        <v>250</v>
      </c>
      <c r="J345" s="2" t="s">
        <v>153</v>
      </c>
      <c r="K345" s="2" t="s">
        <v>549</v>
      </c>
      <c r="L345" s="2"/>
      <c r="M345" s="64" t="s">
        <v>191</v>
      </c>
      <c r="N345" s="64" t="s">
        <v>170</v>
      </c>
      <c r="O345" s="65" t="s">
        <v>191</v>
      </c>
      <c r="P345" s="2" t="s">
        <v>40</v>
      </c>
      <c r="Q345" s="2">
        <v>4</v>
      </c>
      <c r="R345" s="2" t="s">
        <v>157</v>
      </c>
      <c r="S345" s="2" t="s">
        <v>48</v>
      </c>
      <c r="T345" s="2"/>
      <c r="U345" s="2">
        <v>14200</v>
      </c>
      <c r="V345" s="2" t="s">
        <v>17</v>
      </c>
      <c r="W345" s="2">
        <f>VLOOKUP(V345,Tables!$M$4:$N$7,2,FALSE)</f>
        <v>1</v>
      </c>
      <c r="X345" s="2">
        <f t="shared" si="705"/>
        <v>14200</v>
      </c>
      <c r="Y345" s="2"/>
      <c r="Z345" s="2" t="str">
        <f t="shared" si="706"/>
        <v>LC50</v>
      </c>
      <c r="AA345" s="2">
        <f>VLOOKUP(Z345,Tables!C$5:D$21,2,FALSE)</f>
        <v>5</v>
      </c>
      <c r="AB345" s="2">
        <f t="shared" si="707"/>
        <v>2840</v>
      </c>
      <c r="AC345" s="2" t="str">
        <f t="shared" si="708"/>
        <v>Acute</v>
      </c>
      <c r="AD345" s="2">
        <f>VLOOKUP(AC345,Tables!C$24:D$25,2,FALSE)</f>
        <v>2</v>
      </c>
      <c r="AE345" s="2">
        <f t="shared" si="709"/>
        <v>1420</v>
      </c>
      <c r="AF345" s="7"/>
      <c r="AG345" s="8" t="str">
        <f t="shared" si="710"/>
        <v>Pimephales promelas</v>
      </c>
      <c r="AH345" s="2" t="str">
        <f t="shared" si="711"/>
        <v>LC50</v>
      </c>
      <c r="AI345" s="2" t="str">
        <f t="shared" si="712"/>
        <v>Acute</v>
      </c>
      <c r="AJ345" s="2"/>
      <c r="AK345" s="2">
        <f>VLOOKUP(SUM(AA345,AD345),Tables!J$5:K$10,2,FALSE)</f>
        <v>4</v>
      </c>
      <c r="AL345" s="66" t="str">
        <f t="shared" si="713"/>
        <v>Reject</v>
      </c>
      <c r="AM345" s="2"/>
      <c r="AN345" s="2"/>
      <c r="AO345" s="2"/>
      <c r="AP345" s="2"/>
      <c r="AQ345" s="2"/>
      <c r="AR345" s="2"/>
      <c r="AS345" s="2"/>
      <c r="AT345" s="2"/>
      <c r="AU345" s="2"/>
      <c r="AV345" s="67" t="s">
        <v>120</v>
      </c>
      <c r="AW345" s="2"/>
      <c r="AX345" s="2"/>
      <c r="AY345" s="2"/>
      <c r="AZ345" s="2"/>
      <c r="BA345" s="68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117"/>
      <c r="BM345" s="118"/>
      <c r="BN345" s="117"/>
      <c r="BO345" s="117"/>
      <c r="BP345" s="117"/>
      <c r="BQ345" s="117"/>
      <c r="BR345" s="117"/>
      <c r="BS345" s="117"/>
      <c r="BT345" s="114"/>
      <c r="BU345" s="114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</row>
    <row r="346" spans="1:85" ht="14.25" customHeight="1" thickTop="1" thickBot="1" x14ac:dyDescent="0.3">
      <c r="A346" s="2">
        <v>647</v>
      </c>
      <c r="B346" s="2">
        <v>382</v>
      </c>
      <c r="C346" s="2"/>
      <c r="D346" s="2"/>
      <c r="E346" s="2" t="s">
        <v>121</v>
      </c>
      <c r="F346" s="63" t="s">
        <v>290</v>
      </c>
      <c r="G346" s="2" t="s">
        <v>248</v>
      </c>
      <c r="H346" s="2" t="s">
        <v>249</v>
      </c>
      <c r="I346" s="2" t="s">
        <v>250</v>
      </c>
      <c r="J346" s="2" t="s">
        <v>153</v>
      </c>
      <c r="K346" s="2" t="s">
        <v>165</v>
      </c>
      <c r="L346" s="2"/>
      <c r="M346" s="64" t="s">
        <v>191</v>
      </c>
      <c r="N346" s="64" t="s">
        <v>191</v>
      </c>
      <c r="O346" s="65" t="s">
        <v>191</v>
      </c>
      <c r="P346" s="2" t="s">
        <v>27</v>
      </c>
      <c r="Q346" s="2">
        <v>7</v>
      </c>
      <c r="R346" s="2" t="s">
        <v>157</v>
      </c>
      <c r="S346" s="2" t="s">
        <v>48</v>
      </c>
      <c r="T346" s="2"/>
      <c r="U346" s="2">
        <v>10</v>
      </c>
      <c r="V346" s="2" t="s">
        <v>17</v>
      </c>
      <c r="W346" s="2">
        <f>VLOOKUP(V346,Tables!$M$4:$N$7,2,FALSE)</f>
        <v>1</v>
      </c>
      <c r="X346" s="2">
        <f t="shared" si="705"/>
        <v>10</v>
      </c>
      <c r="Y346" s="2"/>
      <c r="Z346" s="2" t="str">
        <f t="shared" si="706"/>
        <v>NOEC</v>
      </c>
      <c r="AA346" s="2">
        <f>VLOOKUP(Z346,Tables!C$5:D$21,2,FALSE)</f>
        <v>1</v>
      </c>
      <c r="AB346" s="2">
        <f t="shared" si="707"/>
        <v>10</v>
      </c>
      <c r="AC346" s="2" t="str">
        <f t="shared" si="708"/>
        <v>Acute</v>
      </c>
      <c r="AD346" s="2">
        <f>VLOOKUP(AC346,Tables!C$24:D$25,2,FALSE)</f>
        <v>2</v>
      </c>
      <c r="AE346" s="2">
        <f t="shared" si="709"/>
        <v>5</v>
      </c>
      <c r="AF346" s="7"/>
      <c r="AG346" s="8" t="str">
        <f t="shared" si="710"/>
        <v>Pimephales promelas</v>
      </c>
      <c r="AH346" s="2" t="str">
        <f t="shared" si="711"/>
        <v>NOEC</v>
      </c>
      <c r="AI346" s="2" t="str">
        <f t="shared" si="712"/>
        <v>Acute</v>
      </c>
      <c r="AJ346" s="2"/>
      <c r="AK346" s="2">
        <f>VLOOKUP(SUM(AA346,AD346),Tables!J$5:K$10,2,FALSE)</f>
        <v>3</v>
      </c>
      <c r="AL346" s="66" t="str">
        <f t="shared" si="713"/>
        <v>Reject</v>
      </c>
      <c r="AM346" s="2"/>
      <c r="AN346" s="2"/>
      <c r="AO346" s="2"/>
      <c r="AP346" s="2"/>
      <c r="AQ346" s="2"/>
      <c r="AR346" s="2"/>
      <c r="AS346" s="2"/>
      <c r="AT346" s="2"/>
      <c r="AU346" s="2"/>
      <c r="AV346" s="67" t="s">
        <v>120</v>
      </c>
      <c r="AW346" s="2"/>
      <c r="AX346" s="2"/>
      <c r="AY346" s="2"/>
      <c r="AZ346" s="2"/>
      <c r="BA346" s="68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112"/>
      <c r="BM346" s="116"/>
      <c r="BN346" s="112"/>
      <c r="BO346" s="112"/>
      <c r="BP346" s="112"/>
      <c r="BQ346" s="112"/>
      <c r="BR346" s="112"/>
      <c r="BS346" s="112"/>
      <c r="BT346" s="114"/>
      <c r="BU346" s="114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</row>
    <row r="347" spans="1:85" ht="14.25" customHeight="1" thickTop="1" thickBot="1" x14ac:dyDescent="0.3">
      <c r="A347" s="2">
        <v>639</v>
      </c>
      <c r="B347" s="2">
        <v>290</v>
      </c>
      <c r="C347" s="2"/>
      <c r="D347" s="2"/>
      <c r="E347" s="2" t="s">
        <v>121</v>
      </c>
      <c r="F347" s="63" t="s">
        <v>290</v>
      </c>
      <c r="G347" s="2" t="s">
        <v>248</v>
      </c>
      <c r="H347" s="2" t="s">
        <v>249</v>
      </c>
      <c r="I347" s="2" t="s">
        <v>250</v>
      </c>
      <c r="J347" s="2" t="s">
        <v>153</v>
      </c>
      <c r="K347" s="2" t="s">
        <v>549</v>
      </c>
      <c r="L347" s="2"/>
      <c r="M347" s="64" t="s">
        <v>191</v>
      </c>
      <c r="N347" s="64" t="s">
        <v>170</v>
      </c>
      <c r="O347" s="65" t="s">
        <v>191</v>
      </c>
      <c r="P347" s="2" t="s">
        <v>40</v>
      </c>
      <c r="Q347" s="2">
        <v>8.1667000000000005</v>
      </c>
      <c r="R347" s="2" t="s">
        <v>157</v>
      </c>
      <c r="S347" s="2" t="s">
        <v>48</v>
      </c>
      <c r="T347" s="2"/>
      <c r="U347" s="2">
        <v>7700</v>
      </c>
      <c r="V347" s="2" t="s">
        <v>17</v>
      </c>
      <c r="W347" s="2">
        <f>VLOOKUP(V347,Tables!$M$4:$N$7,2,FALSE)</f>
        <v>1</v>
      </c>
      <c r="X347" s="2">
        <f t="shared" si="705"/>
        <v>7700</v>
      </c>
      <c r="Y347" s="2"/>
      <c r="Z347" s="2" t="str">
        <f t="shared" si="706"/>
        <v>LC50</v>
      </c>
      <c r="AA347" s="2">
        <f>VLOOKUP(Z347,Tables!C$5:D$21,2,FALSE)</f>
        <v>5</v>
      </c>
      <c r="AB347" s="2">
        <f t="shared" si="707"/>
        <v>1540</v>
      </c>
      <c r="AC347" s="2" t="str">
        <f t="shared" si="708"/>
        <v>Acute</v>
      </c>
      <c r="AD347" s="2">
        <f>VLOOKUP(AC347,Tables!C$24:D$25,2,FALSE)</f>
        <v>2</v>
      </c>
      <c r="AE347" s="2">
        <f t="shared" si="709"/>
        <v>770</v>
      </c>
      <c r="AF347" s="7"/>
      <c r="AG347" s="8" t="str">
        <f t="shared" si="710"/>
        <v>Pimephales promelas</v>
      </c>
      <c r="AH347" s="2" t="str">
        <f t="shared" si="711"/>
        <v>LC50</v>
      </c>
      <c r="AI347" s="2" t="str">
        <f t="shared" si="712"/>
        <v>Acute</v>
      </c>
      <c r="AJ347" s="2"/>
      <c r="AK347" s="2">
        <f>VLOOKUP(SUM(AA347,AD347),Tables!J$5:K$10,2,FALSE)</f>
        <v>4</v>
      </c>
      <c r="AL347" s="66" t="str">
        <f t="shared" si="713"/>
        <v>Reject</v>
      </c>
      <c r="AM347" s="2"/>
      <c r="AN347" s="2"/>
      <c r="AO347" s="2"/>
      <c r="AP347" s="2"/>
      <c r="AQ347" s="2"/>
      <c r="AR347" s="2"/>
      <c r="AS347" s="2"/>
      <c r="AT347" s="2"/>
      <c r="AU347" s="2"/>
      <c r="AV347" s="67" t="s">
        <v>120</v>
      </c>
      <c r="AW347" s="2"/>
      <c r="AX347" s="2"/>
      <c r="AY347" s="2"/>
      <c r="AZ347" s="2"/>
      <c r="BA347" s="68"/>
      <c r="BB347" s="2"/>
      <c r="BC347" s="2"/>
      <c r="BD347" s="2"/>
      <c r="BE347" s="2"/>
      <c r="BF347" s="2"/>
      <c r="BG347" s="2"/>
      <c r="BH347" s="2"/>
      <c r="BI347" s="76"/>
      <c r="BJ347" s="76"/>
      <c r="BK347" s="2"/>
      <c r="BL347" s="117"/>
      <c r="BM347" s="118"/>
      <c r="BN347" s="117"/>
      <c r="BO347" s="117"/>
      <c r="BP347" s="117"/>
      <c r="BQ347" s="117"/>
      <c r="BR347" s="117"/>
      <c r="BS347" s="117"/>
      <c r="BT347" s="114"/>
      <c r="BU347" s="114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</row>
    <row r="348" spans="1:85" ht="14.25" customHeight="1" thickTop="1" thickBot="1" x14ac:dyDescent="0.3">
      <c r="A348" s="129">
        <v>639</v>
      </c>
      <c r="B348" s="129">
        <v>295</v>
      </c>
      <c r="C348" s="2"/>
      <c r="D348" s="2"/>
      <c r="E348" s="2" t="s">
        <v>121</v>
      </c>
      <c r="F348" s="130" t="s">
        <v>290</v>
      </c>
      <c r="G348" s="2" t="s">
        <v>248</v>
      </c>
      <c r="H348" s="2" t="s">
        <v>249</v>
      </c>
      <c r="I348" s="2" t="s">
        <v>250</v>
      </c>
      <c r="J348" s="2" t="s">
        <v>153</v>
      </c>
      <c r="K348" s="2" t="s">
        <v>525</v>
      </c>
      <c r="L348" s="2"/>
      <c r="M348" s="65" t="s">
        <v>651</v>
      </c>
      <c r="N348" s="131" t="s">
        <v>651</v>
      </c>
      <c r="O348" s="65" t="s">
        <v>651</v>
      </c>
      <c r="P348" s="129" t="s">
        <v>27</v>
      </c>
      <c r="Q348" s="129">
        <v>60</v>
      </c>
      <c r="R348" s="129" t="s">
        <v>157</v>
      </c>
      <c r="S348" s="129" t="s">
        <v>47</v>
      </c>
      <c r="T348" s="129"/>
      <c r="U348" s="129">
        <v>33.4</v>
      </c>
      <c r="V348" s="2" t="s">
        <v>17</v>
      </c>
      <c r="W348" s="2">
        <f>VLOOKUP(V348,Tables!$M$4:$N$7,2,FALSE)</f>
        <v>1</v>
      </c>
      <c r="X348" s="125">
        <f t="shared" si="705"/>
        <v>33.4</v>
      </c>
      <c r="Y348" s="2"/>
      <c r="Z348" s="2" t="str">
        <f t="shared" si="706"/>
        <v>NOEC</v>
      </c>
      <c r="AA348" s="2">
        <f>VLOOKUP(Z348,Tables!C$5:D$21,2,FALSE)</f>
        <v>1</v>
      </c>
      <c r="AB348" s="2">
        <f t="shared" si="707"/>
        <v>33.4</v>
      </c>
      <c r="AC348" s="2" t="str">
        <f t="shared" si="708"/>
        <v>Chronic</v>
      </c>
      <c r="AD348" s="2">
        <f>VLOOKUP(AC348,Tables!C$24:D$25,2,FALSE)</f>
        <v>1</v>
      </c>
      <c r="AE348" s="2">
        <f t="shared" si="709"/>
        <v>33.4</v>
      </c>
      <c r="AF348" s="7"/>
      <c r="AG348" s="8" t="str">
        <f t="shared" si="710"/>
        <v>Pimephales promelas</v>
      </c>
      <c r="AH348" s="2" t="str">
        <f t="shared" si="711"/>
        <v>NOEC</v>
      </c>
      <c r="AI348" s="2" t="str">
        <f t="shared" si="712"/>
        <v>Chronic</v>
      </c>
      <c r="AJ348" s="2"/>
      <c r="AK348" s="2">
        <f>VLOOKUP(SUM(AA348,AD348),Tables!J$5:K$10,2,FALSE)</f>
        <v>1</v>
      </c>
      <c r="AL348" s="66" t="str">
        <f t="shared" si="713"/>
        <v>YES!!!</v>
      </c>
      <c r="AM348" s="3" t="str">
        <f>O348</f>
        <v>Abnormal development</v>
      </c>
      <c r="AN348" s="2" t="s">
        <v>118</v>
      </c>
      <c r="AO348" s="2" t="str">
        <f>CONCATENATE(Q348," ",R348)</f>
        <v>60 Day</v>
      </c>
      <c r="AP348" s="2" t="s">
        <v>119</v>
      </c>
      <c r="AQ348" s="2"/>
      <c r="AR348" s="2">
        <f>AE348</f>
        <v>33.4</v>
      </c>
      <c r="AS348" s="2"/>
      <c r="AT348" s="2"/>
      <c r="AU348" s="2"/>
      <c r="AV348" s="67" t="s">
        <v>120</v>
      </c>
      <c r="AW348" s="2"/>
      <c r="AX348" s="2"/>
      <c r="AY348" s="2"/>
      <c r="AZ348" s="2"/>
      <c r="BA348" s="68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112"/>
      <c r="BM348" s="116"/>
      <c r="BN348" s="112"/>
      <c r="BO348" s="112"/>
      <c r="BP348" s="112"/>
      <c r="BQ348" s="112"/>
      <c r="BR348" s="112"/>
      <c r="BS348" s="112"/>
      <c r="BT348" s="114"/>
      <c r="BU348" s="114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</row>
    <row r="349" spans="1:85" ht="14.25" customHeight="1" thickTop="1" thickBot="1" x14ac:dyDescent="0.3">
      <c r="A349" s="2">
        <v>1888</v>
      </c>
      <c r="B349" s="2" t="s">
        <v>546</v>
      </c>
      <c r="C349" s="2"/>
      <c r="D349" s="2"/>
      <c r="E349" s="2" t="s">
        <v>121</v>
      </c>
      <c r="F349" s="63" t="s">
        <v>290</v>
      </c>
      <c r="G349" s="2" t="s">
        <v>248</v>
      </c>
      <c r="H349" s="2" t="s">
        <v>249</v>
      </c>
      <c r="I349" s="2" t="s">
        <v>250</v>
      </c>
      <c r="J349" s="2" t="s">
        <v>153</v>
      </c>
      <c r="K349" s="2" t="s">
        <v>112</v>
      </c>
      <c r="L349" s="2"/>
      <c r="M349" s="64" t="s">
        <v>191</v>
      </c>
      <c r="N349" s="64" t="s">
        <v>191</v>
      </c>
      <c r="O349" s="65" t="s">
        <v>191</v>
      </c>
      <c r="P349" s="2" t="s">
        <v>40</v>
      </c>
      <c r="Q349" s="2">
        <v>96</v>
      </c>
      <c r="R349" s="2" t="s">
        <v>116</v>
      </c>
      <c r="S349" s="2" t="s">
        <v>48</v>
      </c>
      <c r="T349" s="2"/>
      <c r="U349" s="2">
        <v>14.2</v>
      </c>
      <c r="V349" s="2" t="s">
        <v>26</v>
      </c>
      <c r="W349" s="2">
        <f>VLOOKUP(V349,Tables!$M$5:$N$8,2,FALSE)</f>
        <v>1000</v>
      </c>
      <c r="X349" s="2">
        <f t="shared" si="705"/>
        <v>14200</v>
      </c>
      <c r="Y349" s="2"/>
      <c r="Z349" s="2" t="str">
        <f t="shared" si="706"/>
        <v>LC50</v>
      </c>
      <c r="AA349" s="2">
        <f>VLOOKUP(Z349,Tables!C$5:D$21,2,FALSE)</f>
        <v>5</v>
      </c>
      <c r="AB349" s="2">
        <f t="shared" si="707"/>
        <v>2840</v>
      </c>
      <c r="AC349" s="2" t="str">
        <f t="shared" si="708"/>
        <v>Acute</v>
      </c>
      <c r="AD349" s="2">
        <f>VLOOKUP(AC349,Tables!C$24:D$25,2,FALSE)</f>
        <v>2</v>
      </c>
      <c r="AE349" s="2">
        <f t="shared" si="709"/>
        <v>1420</v>
      </c>
      <c r="AF349" s="7"/>
      <c r="AG349" s="8" t="str">
        <f t="shared" si="710"/>
        <v>Pimephales promelas</v>
      </c>
      <c r="AH349" s="2" t="str">
        <f t="shared" si="711"/>
        <v>LC50</v>
      </c>
      <c r="AI349" s="2" t="str">
        <f t="shared" si="712"/>
        <v>Acute</v>
      </c>
      <c r="AJ349" s="2"/>
      <c r="AK349" s="2">
        <f>VLOOKUP(SUM(AA349,AD349),Tables!J$5:K$10,2,FALSE)</f>
        <v>4</v>
      </c>
      <c r="AL349" s="66" t="str">
        <f t="shared" si="713"/>
        <v>Reject</v>
      </c>
      <c r="AM349" s="2"/>
      <c r="AN349" s="2"/>
      <c r="AO349" s="2"/>
      <c r="AP349" s="2"/>
      <c r="AQ349" s="2"/>
      <c r="AR349" s="2"/>
      <c r="AS349" s="2"/>
      <c r="AT349" s="2"/>
      <c r="AU349" s="2"/>
      <c r="AV349" s="67" t="s">
        <v>120</v>
      </c>
      <c r="AW349" s="2"/>
      <c r="AX349" s="2"/>
      <c r="AY349" s="2"/>
      <c r="AZ349" s="2"/>
      <c r="BA349" s="68"/>
      <c r="BB349" s="2"/>
      <c r="BC349" s="2"/>
      <c r="BD349" s="2"/>
      <c r="BE349" s="2"/>
      <c r="BF349" s="2"/>
      <c r="BG349" s="2"/>
      <c r="BH349" s="2"/>
      <c r="BI349" s="89"/>
      <c r="BJ349" s="89"/>
      <c r="BK349" s="2"/>
      <c r="BL349" s="112"/>
      <c r="BM349" s="116"/>
      <c r="BN349" s="112"/>
      <c r="BO349" s="112"/>
      <c r="BP349" s="112"/>
      <c r="BQ349" s="112"/>
      <c r="BR349" s="112"/>
      <c r="BS349" s="112"/>
      <c r="BT349" s="114"/>
      <c r="BU349" s="114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</row>
    <row r="350" spans="1:85" ht="14.25" customHeight="1" thickTop="1" thickBot="1" x14ac:dyDescent="0.3">
      <c r="A350" s="2">
        <v>12244</v>
      </c>
      <c r="B350" s="2" t="s">
        <v>546</v>
      </c>
      <c r="C350" s="2"/>
      <c r="D350" s="2"/>
      <c r="E350" s="2" t="s">
        <v>121</v>
      </c>
      <c r="F350" s="63" t="s">
        <v>290</v>
      </c>
      <c r="G350" s="2" t="s">
        <v>248</v>
      </c>
      <c r="H350" s="2" t="s">
        <v>249</v>
      </c>
      <c r="I350" s="2" t="s">
        <v>250</v>
      </c>
      <c r="J350" s="2" t="s">
        <v>153</v>
      </c>
      <c r="K350" s="2" t="s">
        <v>373</v>
      </c>
      <c r="L350" s="2"/>
      <c r="M350" s="64" t="s">
        <v>191</v>
      </c>
      <c r="N350" s="64" t="s">
        <v>191</v>
      </c>
      <c r="O350" s="65" t="s">
        <v>191</v>
      </c>
      <c r="P350" s="2" t="s">
        <v>33</v>
      </c>
      <c r="Q350" s="2">
        <v>60</v>
      </c>
      <c r="R350" s="2" t="s">
        <v>157</v>
      </c>
      <c r="S350" s="2" t="s">
        <v>47</v>
      </c>
      <c r="T350" s="2"/>
      <c r="U350" s="2">
        <v>61.8</v>
      </c>
      <c r="V350" s="2" t="s">
        <v>20</v>
      </c>
      <c r="W350" s="2">
        <f>VLOOKUP(V350,Tables!$M$4:$N$7,2,FALSE)</f>
        <v>1</v>
      </c>
      <c r="X350" s="125">
        <f t="shared" si="705"/>
        <v>61.8</v>
      </c>
      <c r="Y350" s="2"/>
      <c r="Z350" s="2" t="str">
        <f t="shared" si="706"/>
        <v>LOEC</v>
      </c>
      <c r="AA350" s="2">
        <f>VLOOKUP(Z350,Tables!C$5:D$21,2,FALSE)</f>
        <v>2.5</v>
      </c>
      <c r="AB350" s="2">
        <f t="shared" si="707"/>
        <v>24.72</v>
      </c>
      <c r="AC350" s="2" t="str">
        <f t="shared" si="708"/>
        <v>Chronic</v>
      </c>
      <c r="AD350" s="2">
        <f>VLOOKUP(AC350,Tables!C$24:D$25,2,FALSE)</f>
        <v>1</v>
      </c>
      <c r="AE350" s="2">
        <f t="shared" si="709"/>
        <v>24.72</v>
      </c>
      <c r="AF350" s="7"/>
      <c r="AG350" s="8" t="str">
        <f t="shared" si="710"/>
        <v>Pimephales promelas</v>
      </c>
      <c r="AH350" s="2" t="str">
        <f t="shared" si="711"/>
        <v>LOEC</v>
      </c>
      <c r="AI350" s="2" t="str">
        <f t="shared" si="712"/>
        <v>Chronic</v>
      </c>
      <c r="AJ350" s="2"/>
      <c r="AK350" s="2">
        <f>VLOOKUP(SUM(AA350,AD350),Tables!J$5:K$10,2,FALSE)</f>
        <v>2</v>
      </c>
      <c r="AL350" s="66" t="str">
        <f t="shared" si="713"/>
        <v>Reject</v>
      </c>
      <c r="AM350" s="2"/>
      <c r="AN350" s="2"/>
      <c r="AO350" s="2"/>
      <c r="AP350" s="2"/>
      <c r="AQ350" s="2"/>
      <c r="AR350" s="2"/>
      <c r="AS350" s="2"/>
      <c r="AT350" s="2"/>
      <c r="AU350" s="2"/>
      <c r="AV350" s="67" t="s">
        <v>120</v>
      </c>
      <c r="AW350" s="2"/>
      <c r="AX350" s="2"/>
      <c r="AY350" s="2"/>
      <c r="AZ350" s="2"/>
      <c r="BA350" s="68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112"/>
      <c r="BM350" s="116"/>
      <c r="BN350" s="112"/>
      <c r="BO350" s="112"/>
      <c r="BP350" s="112"/>
      <c r="BQ350" s="112"/>
      <c r="BR350" s="112"/>
      <c r="BS350" s="112"/>
      <c r="BT350" s="114"/>
      <c r="BU350" s="114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</row>
    <row r="351" spans="1:85" ht="14.25" customHeight="1" thickTop="1" thickBot="1" x14ac:dyDescent="0.3">
      <c r="A351" s="2" t="s">
        <v>278</v>
      </c>
      <c r="B351" s="2" t="s">
        <v>550</v>
      </c>
      <c r="C351" s="2"/>
      <c r="D351" s="2"/>
      <c r="E351" s="2" t="s">
        <v>121</v>
      </c>
      <c r="F351" s="63" t="s">
        <v>290</v>
      </c>
      <c r="G351" s="2" t="s">
        <v>248</v>
      </c>
      <c r="H351" s="2" t="s">
        <v>249</v>
      </c>
      <c r="I351" s="2" t="s">
        <v>250</v>
      </c>
      <c r="J351" s="2" t="s">
        <v>153</v>
      </c>
      <c r="K351" s="2" t="s">
        <v>548</v>
      </c>
      <c r="L351" s="2"/>
      <c r="M351" s="64" t="s">
        <v>286</v>
      </c>
      <c r="N351" s="64" t="s">
        <v>254</v>
      </c>
      <c r="O351" s="65" t="s">
        <v>287</v>
      </c>
      <c r="P351" s="2" t="s">
        <v>34</v>
      </c>
      <c r="Q351" s="2">
        <v>7</v>
      </c>
      <c r="R351" s="2" t="s">
        <v>157</v>
      </c>
      <c r="S351" s="2" t="s">
        <v>48</v>
      </c>
      <c r="T351" s="2"/>
      <c r="U351" s="2">
        <v>8.3000000000000007</v>
      </c>
      <c r="V351" s="2" t="s">
        <v>17</v>
      </c>
      <c r="W351" s="2">
        <f>VLOOKUP(V351,Tables!$M$4:$N$7,2,FALSE)</f>
        <v>1</v>
      </c>
      <c r="X351" s="2">
        <f t="shared" si="705"/>
        <v>8.3000000000000007</v>
      </c>
      <c r="Y351" s="2"/>
      <c r="Z351" s="2" t="str">
        <f t="shared" si="706"/>
        <v>LOAEL</v>
      </c>
      <c r="AA351" s="2">
        <f>VLOOKUP(Z351,Tables!C$5:D$21,2,FALSE)</f>
        <v>2.5</v>
      </c>
      <c r="AB351" s="2">
        <f t="shared" si="707"/>
        <v>3.3200000000000003</v>
      </c>
      <c r="AC351" s="2" t="str">
        <f t="shared" si="708"/>
        <v>Acute</v>
      </c>
      <c r="AD351" s="2">
        <f>VLOOKUP(AC351,Tables!C$24:D$25,2,FALSE)</f>
        <v>2</v>
      </c>
      <c r="AE351" s="2">
        <f t="shared" si="709"/>
        <v>1.6600000000000001</v>
      </c>
      <c r="AF351" s="7"/>
      <c r="AG351" s="8" t="str">
        <f t="shared" si="710"/>
        <v>Pimephales promelas</v>
      </c>
      <c r="AH351" s="2" t="str">
        <f t="shared" si="711"/>
        <v>LOAEL</v>
      </c>
      <c r="AI351" s="2" t="str">
        <f t="shared" si="712"/>
        <v>Acute</v>
      </c>
      <c r="AJ351" s="2"/>
      <c r="AK351" s="2">
        <f>VLOOKUP(SUM(AA351,AD351),Tables!J$5:K$10,2,FALSE)</f>
        <v>4</v>
      </c>
      <c r="AL351" s="66" t="str">
        <f t="shared" si="713"/>
        <v>Reject</v>
      </c>
      <c r="AM351" s="2"/>
      <c r="AN351" s="2"/>
      <c r="AO351" s="2"/>
      <c r="AP351" s="2"/>
      <c r="AQ351" s="2"/>
      <c r="AR351" s="2"/>
      <c r="AS351" s="2"/>
      <c r="AT351" s="2"/>
      <c r="AU351" s="2"/>
      <c r="AV351" s="67" t="s">
        <v>120</v>
      </c>
      <c r="AW351" s="2"/>
      <c r="AX351" s="2"/>
      <c r="AY351" s="2"/>
      <c r="AZ351" s="2"/>
      <c r="BA351" s="68"/>
      <c r="BB351" s="2"/>
      <c r="BC351" s="2"/>
      <c r="BD351" s="2"/>
      <c r="BE351" s="2"/>
      <c r="BF351" s="2"/>
      <c r="BG351" s="2"/>
      <c r="BH351" s="2"/>
      <c r="BI351" s="89"/>
      <c r="BJ351" s="89"/>
      <c r="BK351" s="2"/>
      <c r="BL351" s="112"/>
      <c r="BM351" s="116"/>
      <c r="BN351" s="112"/>
      <c r="BO351" s="112"/>
      <c r="BP351" s="112"/>
      <c r="BQ351" s="112"/>
      <c r="BR351" s="112"/>
      <c r="BS351" s="112"/>
      <c r="BT351" s="114"/>
      <c r="BU351" s="114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</row>
    <row r="352" spans="1:85" ht="14.25" customHeight="1" thickTop="1" thickBot="1" x14ac:dyDescent="0.3">
      <c r="A352" s="2" t="s">
        <v>278</v>
      </c>
      <c r="B352" s="2" t="s">
        <v>551</v>
      </c>
      <c r="C352" s="2"/>
      <c r="D352" s="2"/>
      <c r="E352" s="2" t="s">
        <v>121</v>
      </c>
      <c r="F352" s="63" t="s">
        <v>290</v>
      </c>
      <c r="G352" s="2" t="s">
        <v>248</v>
      </c>
      <c r="H352" s="2" t="s">
        <v>249</v>
      </c>
      <c r="I352" s="2" t="s">
        <v>250</v>
      </c>
      <c r="J352" s="2" t="s">
        <v>153</v>
      </c>
      <c r="K352" s="2" t="s">
        <v>548</v>
      </c>
      <c r="L352" s="2"/>
      <c r="M352" s="64" t="s">
        <v>286</v>
      </c>
      <c r="N352" s="64" t="s">
        <v>254</v>
      </c>
      <c r="O352" s="65" t="s">
        <v>287</v>
      </c>
      <c r="P352" s="2" t="s">
        <v>31</v>
      </c>
      <c r="Q352" s="2">
        <v>7</v>
      </c>
      <c r="R352" s="2" t="s">
        <v>157</v>
      </c>
      <c r="S352" s="2" t="s">
        <v>48</v>
      </c>
      <c r="T352" s="2"/>
      <c r="U352" s="2">
        <v>4.2</v>
      </c>
      <c r="V352" s="2" t="s">
        <v>17</v>
      </c>
      <c r="W352" s="2">
        <f>VLOOKUP(V352,Tables!$M$4:$N$7,2,FALSE)</f>
        <v>1</v>
      </c>
      <c r="X352" s="2">
        <f t="shared" si="705"/>
        <v>4.2</v>
      </c>
      <c r="Y352" s="2"/>
      <c r="Z352" s="2" t="str">
        <f t="shared" si="706"/>
        <v>NOAEL</v>
      </c>
      <c r="AA352" s="2">
        <f>VLOOKUP(Z352,Tables!C$5:D$21,2,FALSE)</f>
        <v>1</v>
      </c>
      <c r="AB352" s="2">
        <f t="shared" si="707"/>
        <v>4.2</v>
      </c>
      <c r="AC352" s="2" t="str">
        <f t="shared" si="708"/>
        <v>Acute</v>
      </c>
      <c r="AD352" s="2">
        <f>VLOOKUP(AC352,Tables!C$24:D$25,2,FALSE)</f>
        <v>2</v>
      </c>
      <c r="AE352" s="2">
        <f t="shared" si="709"/>
        <v>2.1</v>
      </c>
      <c r="AF352" s="7"/>
      <c r="AG352" s="8" t="str">
        <f t="shared" si="710"/>
        <v>Pimephales promelas</v>
      </c>
      <c r="AH352" s="2" t="str">
        <f t="shared" si="711"/>
        <v>NOAEL</v>
      </c>
      <c r="AI352" s="2" t="str">
        <f t="shared" si="712"/>
        <v>Acute</v>
      </c>
      <c r="AJ352" s="2"/>
      <c r="AK352" s="2">
        <f>VLOOKUP(SUM(AA352,AD352),Tables!J$5:K$10,2,FALSE)</f>
        <v>3</v>
      </c>
      <c r="AL352" s="66" t="str">
        <f t="shared" si="713"/>
        <v>Reject</v>
      </c>
      <c r="AM352" s="3"/>
      <c r="AN352" s="2"/>
      <c r="AO352" s="2"/>
      <c r="AP352" s="2"/>
      <c r="AQ352" s="2"/>
      <c r="AR352" s="2"/>
      <c r="AS352" s="2"/>
      <c r="AT352" s="3"/>
      <c r="AU352" s="2"/>
      <c r="AV352" s="67" t="s">
        <v>120</v>
      </c>
      <c r="AW352" s="2"/>
      <c r="AX352" s="2"/>
      <c r="AY352" s="2"/>
      <c r="AZ352" s="2"/>
      <c r="BA352" s="68"/>
      <c r="BB352" s="2"/>
      <c r="BC352" s="2"/>
      <c r="BD352" s="2"/>
      <c r="BE352" s="2"/>
      <c r="BF352" s="2"/>
      <c r="BG352" s="2"/>
      <c r="BH352" s="2"/>
      <c r="BI352" s="76"/>
      <c r="BJ352" s="76"/>
      <c r="BK352" s="2"/>
      <c r="BL352" s="112"/>
      <c r="BM352" s="116"/>
      <c r="BN352" s="112"/>
      <c r="BO352" s="112"/>
      <c r="BP352" s="112"/>
      <c r="BQ352" s="112"/>
      <c r="BR352" s="112"/>
      <c r="BS352" s="112"/>
      <c r="BT352" s="114"/>
      <c r="BU352" s="114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</row>
    <row r="353" spans="1:85" ht="14.25" customHeight="1" thickTop="1" thickBot="1" x14ac:dyDescent="0.3">
      <c r="A353" s="2">
        <v>647</v>
      </c>
      <c r="B353" s="2">
        <v>381</v>
      </c>
      <c r="C353" s="2"/>
      <c r="D353" s="2"/>
      <c r="E353" s="2" t="s">
        <v>121</v>
      </c>
      <c r="F353" s="63" t="s">
        <v>290</v>
      </c>
      <c r="G353" s="2" t="s">
        <v>248</v>
      </c>
      <c r="H353" s="2" t="s">
        <v>249</v>
      </c>
      <c r="I353" s="2" t="s">
        <v>250</v>
      </c>
      <c r="J353" s="2" t="s">
        <v>153</v>
      </c>
      <c r="K353" s="2" t="s">
        <v>165</v>
      </c>
      <c r="L353" s="2"/>
      <c r="M353" s="64" t="s">
        <v>254</v>
      </c>
      <c r="N353" s="64" t="s">
        <v>552</v>
      </c>
      <c r="O353" s="65" t="s">
        <v>254</v>
      </c>
      <c r="P353" s="2" t="s">
        <v>27</v>
      </c>
      <c r="Q353" s="2">
        <v>7</v>
      </c>
      <c r="R353" s="2" t="s">
        <v>157</v>
      </c>
      <c r="S353" s="2" t="s">
        <v>48</v>
      </c>
      <c r="T353" s="2"/>
      <c r="U353" s="2">
        <v>10</v>
      </c>
      <c r="V353" s="2" t="s">
        <v>17</v>
      </c>
      <c r="W353" s="2">
        <f>VLOOKUP(V353,Tables!$M$4:$N$7,2,FALSE)</f>
        <v>1</v>
      </c>
      <c r="X353" s="2">
        <f t="shared" si="705"/>
        <v>10</v>
      </c>
      <c r="Y353" s="2"/>
      <c r="Z353" s="2" t="str">
        <f t="shared" si="706"/>
        <v>NOEC</v>
      </c>
      <c r="AA353" s="2">
        <f>VLOOKUP(Z353,Tables!C$5:D$21,2,FALSE)</f>
        <v>1</v>
      </c>
      <c r="AB353" s="2">
        <f t="shared" si="707"/>
        <v>10</v>
      </c>
      <c r="AC353" s="2" t="str">
        <f t="shared" si="708"/>
        <v>Acute</v>
      </c>
      <c r="AD353" s="2">
        <f>VLOOKUP(AC353,Tables!C$24:D$25,2,FALSE)</f>
        <v>2</v>
      </c>
      <c r="AE353" s="2">
        <f t="shared" si="709"/>
        <v>5</v>
      </c>
      <c r="AF353" s="7"/>
      <c r="AG353" s="8" t="str">
        <f t="shared" si="710"/>
        <v>Pimephales promelas</v>
      </c>
      <c r="AH353" s="2" t="str">
        <f t="shared" si="711"/>
        <v>NOEC</v>
      </c>
      <c r="AI353" s="2" t="str">
        <f t="shared" si="712"/>
        <v>Acute</v>
      </c>
      <c r="AJ353" s="2"/>
      <c r="AK353" s="2">
        <f>VLOOKUP(SUM(AA353,AD353),Tables!J$5:K$10,2,FALSE)</f>
        <v>3</v>
      </c>
      <c r="AL353" s="66" t="str">
        <f t="shared" si="713"/>
        <v>Reject</v>
      </c>
      <c r="AM353" s="2"/>
      <c r="AN353" s="2"/>
      <c r="AO353" s="2"/>
      <c r="AP353" s="2"/>
      <c r="AQ353" s="2"/>
      <c r="AR353" s="2"/>
      <c r="AS353" s="2"/>
      <c r="AT353" s="2"/>
      <c r="AU353" s="2"/>
      <c r="AV353" s="67" t="s">
        <v>120</v>
      </c>
      <c r="AW353" s="2"/>
      <c r="AX353" s="2"/>
      <c r="AY353" s="2"/>
      <c r="AZ353" s="2"/>
      <c r="BA353" s="68"/>
      <c r="BB353" s="2"/>
      <c r="BC353" s="2"/>
      <c r="BD353" s="2"/>
      <c r="BE353" s="2"/>
      <c r="BF353" s="2"/>
      <c r="BG353" s="2"/>
      <c r="BH353" s="2"/>
      <c r="BI353" s="89"/>
      <c r="BJ353" s="89"/>
      <c r="BK353" s="2"/>
      <c r="BL353" s="112"/>
      <c r="BM353" s="116"/>
      <c r="BN353" s="112"/>
      <c r="BO353" s="112"/>
      <c r="BP353" s="112"/>
      <c r="BQ353" s="112"/>
      <c r="BR353" s="112"/>
      <c r="BS353" s="112"/>
      <c r="BT353" s="114"/>
      <c r="BU353" s="114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</row>
    <row r="354" spans="1:85" ht="14.25" customHeight="1" thickTop="1" thickBot="1" x14ac:dyDescent="0.3">
      <c r="A354" s="7"/>
      <c r="B354" s="7"/>
      <c r="C354" s="7"/>
      <c r="D354" s="71"/>
      <c r="E354" s="7"/>
      <c r="F354" s="72"/>
      <c r="G354" s="7"/>
      <c r="H354" s="7"/>
      <c r="I354" s="7"/>
      <c r="J354" s="7"/>
      <c r="K354" s="7"/>
      <c r="L354" s="7"/>
      <c r="M354" s="73"/>
      <c r="N354" s="73"/>
      <c r="O354" s="7"/>
      <c r="P354" s="7"/>
      <c r="Q354" s="7"/>
      <c r="R354" s="7"/>
      <c r="S354" s="7"/>
      <c r="T354" s="74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5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3"/>
      <c r="AW354" s="76"/>
      <c r="AX354" s="76"/>
      <c r="AY354" s="76"/>
      <c r="AZ354" s="77"/>
      <c r="BA354" s="78"/>
      <c r="BB354" s="7"/>
      <c r="BC354" s="7"/>
      <c r="BD354" s="7"/>
      <c r="BE354" s="7"/>
      <c r="BF354" s="7"/>
      <c r="BG354" s="7"/>
      <c r="BH354" s="7"/>
      <c r="BI354" s="89"/>
      <c r="BJ354" s="89"/>
      <c r="BK354" s="2"/>
      <c r="BL354" s="112"/>
      <c r="BM354" s="116"/>
      <c r="BN354" s="112"/>
      <c r="BO354" s="112"/>
      <c r="BP354" s="112"/>
      <c r="BQ354" s="112"/>
      <c r="BR354" s="112"/>
      <c r="BS354" s="112"/>
      <c r="BT354" s="114"/>
      <c r="BU354" s="114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</row>
    <row r="355" spans="1:85" ht="14.25" customHeight="1" thickTop="1" thickBot="1" x14ac:dyDescent="0.3">
      <c r="A355" s="2" t="s">
        <v>641</v>
      </c>
      <c r="B355" s="5" t="s">
        <v>642</v>
      </c>
      <c r="C355" s="2"/>
      <c r="D355" s="2"/>
      <c r="E355" s="2" t="s">
        <v>106</v>
      </c>
      <c r="F355" s="63" t="s">
        <v>647</v>
      </c>
      <c r="G355" s="2" t="s">
        <v>180</v>
      </c>
      <c r="H355" s="2" t="s">
        <v>198</v>
      </c>
      <c r="I355" s="2" t="s">
        <v>110</v>
      </c>
      <c r="J355" s="2" t="s">
        <v>111</v>
      </c>
      <c r="K355" s="2" t="s">
        <v>112</v>
      </c>
      <c r="L355" s="2"/>
      <c r="M355" s="64" t="s">
        <v>113</v>
      </c>
      <c r="N355" s="64" t="s">
        <v>114</v>
      </c>
      <c r="O355" s="65" t="s">
        <v>115</v>
      </c>
      <c r="P355" s="2" t="s">
        <v>38</v>
      </c>
      <c r="Q355" s="2">
        <v>72</v>
      </c>
      <c r="R355" s="2" t="s">
        <v>116</v>
      </c>
      <c r="S355" s="2" t="s">
        <v>47</v>
      </c>
      <c r="T355" s="2"/>
      <c r="U355" s="2">
        <v>17</v>
      </c>
      <c r="V355" s="2" t="s">
        <v>20</v>
      </c>
      <c r="W355" s="2">
        <f>VLOOKUP(V355,Tables!$M$4:$N$7,2,FALSE)</f>
        <v>1</v>
      </c>
      <c r="X355" s="2">
        <f>U355*W355</f>
        <v>17</v>
      </c>
      <c r="Y355" s="2"/>
      <c r="Z355" s="2" t="str">
        <f>P355</f>
        <v>EC50</v>
      </c>
      <c r="AA355" s="2">
        <f>VLOOKUP(Z355,Tables!C$5:D$21,2,FALSE)</f>
        <v>5</v>
      </c>
      <c r="AB355" s="2">
        <f>X355/AA355</f>
        <v>3.4</v>
      </c>
      <c r="AC355" s="2" t="str">
        <f>S355</f>
        <v>Chronic</v>
      </c>
      <c r="AD355" s="2">
        <f>VLOOKUP(AC355,Tables!C$24:D$25,2,FALSE)</f>
        <v>1</v>
      </c>
      <c r="AE355" s="2">
        <f>AB355/AD355</f>
        <v>3.4</v>
      </c>
      <c r="AF355" s="7"/>
      <c r="AG355" s="8" t="str">
        <f>F355</f>
        <v>Platymonas sp.</v>
      </c>
      <c r="AH355" s="2" t="str">
        <f>P355</f>
        <v>EC50</v>
      </c>
      <c r="AI355" s="2" t="str">
        <f>S355</f>
        <v>Chronic</v>
      </c>
      <c r="AJ355" s="2"/>
      <c r="AK355" s="2">
        <f>VLOOKUP(SUM(AA355,AD355),Tables!J$5:K$10,2,FALSE)</f>
        <v>2</v>
      </c>
      <c r="AL355" s="66" t="str">
        <f>IF(AK355=MIN($AK$355),"YES!!!","Reject")</f>
        <v>YES!!!</v>
      </c>
      <c r="AM355" s="3" t="str">
        <f>O355</f>
        <v>Biomass Yield, Growth Rate, AUC</v>
      </c>
      <c r="AN355" s="2" t="s">
        <v>118</v>
      </c>
      <c r="AO355" s="2" t="str">
        <f>CONCATENATE(Q355," ",R355)</f>
        <v>72 Hour</v>
      </c>
      <c r="AP355" s="2" t="s">
        <v>119</v>
      </c>
      <c r="AQ355" s="2"/>
      <c r="AR355" s="2">
        <f>AE355</f>
        <v>3.4</v>
      </c>
      <c r="AS355" s="2">
        <f>GEOMEAN(AR355)</f>
        <v>3.4</v>
      </c>
      <c r="AT355" s="3">
        <f t="shared" ref="AT355" si="718">MIN(AS355)</f>
        <v>3.4</v>
      </c>
      <c r="AU355" s="3">
        <f t="shared" ref="AU355" si="719">MIN(AT355)</f>
        <v>3.4</v>
      </c>
      <c r="AV355" s="67" t="s">
        <v>120</v>
      </c>
      <c r="AW355" s="2"/>
      <c r="AX355" s="2"/>
      <c r="AY355" s="2"/>
      <c r="AZ355" s="2" t="str">
        <f>I355</f>
        <v>Microalgae</v>
      </c>
      <c r="BA355" s="68" t="str">
        <f t="shared" ref="BA355" si="720">F355</f>
        <v>Platymonas sp.</v>
      </c>
      <c r="BB355" s="2" t="str">
        <f t="shared" ref="BB355" si="721">G355</f>
        <v>Chlorophyta</v>
      </c>
      <c r="BC355" s="2" t="str">
        <f t="shared" ref="BC355" si="722">H355</f>
        <v>Chlorophyceae</v>
      </c>
      <c r="BD355" s="2" t="str">
        <f>J355</f>
        <v>Phototroph</v>
      </c>
      <c r="BE355" s="2">
        <f>AK355</f>
        <v>2</v>
      </c>
      <c r="BF355" s="70">
        <f>AU355</f>
        <v>3.4</v>
      </c>
      <c r="BG355" s="67" t="s">
        <v>120</v>
      </c>
      <c r="BH355" s="67" t="s">
        <v>120</v>
      </c>
      <c r="BI355" s="89"/>
      <c r="BJ355" s="89"/>
      <c r="BK355" s="2"/>
      <c r="BL355" s="112"/>
      <c r="BM355" s="116"/>
      <c r="BN355" s="112"/>
      <c r="BO355" s="112"/>
      <c r="BP355" s="112"/>
      <c r="BQ355" s="112"/>
      <c r="BR355" s="112"/>
      <c r="BS355" s="112"/>
      <c r="BT355" s="114"/>
      <c r="BU355" s="114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</row>
    <row r="356" spans="1:85" ht="14.25" customHeight="1" thickTop="1" thickBot="1" x14ac:dyDescent="0.3">
      <c r="A356" s="7"/>
      <c r="B356" s="7"/>
      <c r="C356" s="7"/>
      <c r="D356" s="71"/>
      <c r="E356" s="7"/>
      <c r="F356" s="72"/>
      <c r="G356" s="7"/>
      <c r="H356" s="7"/>
      <c r="I356" s="7"/>
      <c r="J356" s="7"/>
      <c r="K356" s="7"/>
      <c r="L356" s="7"/>
      <c r="M356" s="73"/>
      <c r="N356" s="73"/>
      <c r="O356" s="7"/>
      <c r="P356" s="7"/>
      <c r="Q356" s="7"/>
      <c r="R356" s="7"/>
      <c r="S356" s="7"/>
      <c r="T356" s="74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5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3"/>
      <c r="AW356" s="76"/>
      <c r="AX356" s="76"/>
      <c r="AY356" s="76"/>
      <c r="AZ356" s="77"/>
      <c r="BA356" s="78"/>
      <c r="BB356" s="7"/>
      <c r="BC356" s="7"/>
      <c r="BD356" s="7"/>
      <c r="BE356" s="7"/>
      <c r="BF356" s="7"/>
      <c r="BG356" s="7"/>
      <c r="BH356" s="7"/>
      <c r="BI356" s="89"/>
      <c r="BJ356" s="89"/>
      <c r="BK356" s="2"/>
      <c r="BL356" s="112"/>
      <c r="BM356" s="116"/>
      <c r="BN356" s="112"/>
      <c r="BO356" s="112"/>
      <c r="BP356" s="112"/>
      <c r="BQ356" s="112"/>
      <c r="BR356" s="112"/>
      <c r="BS356" s="112"/>
      <c r="BT356" s="114"/>
      <c r="BU356" s="114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</row>
    <row r="357" spans="1:85" ht="14.25" customHeight="1" thickTop="1" thickBot="1" x14ac:dyDescent="0.3">
      <c r="A357" s="2">
        <v>676</v>
      </c>
      <c r="B357" s="2">
        <v>1232</v>
      </c>
      <c r="C357" s="2"/>
      <c r="D357" s="2"/>
      <c r="E357" s="2" t="s">
        <v>106</v>
      </c>
      <c r="F357" s="63" t="s">
        <v>333</v>
      </c>
      <c r="G357" s="2" t="s">
        <v>150</v>
      </c>
      <c r="H357" s="2" t="s">
        <v>151</v>
      </c>
      <c r="I357" s="2" t="s">
        <v>152</v>
      </c>
      <c r="J357" s="2" t="s">
        <v>153</v>
      </c>
      <c r="K357" s="2" t="s">
        <v>112</v>
      </c>
      <c r="L357" s="2"/>
      <c r="M357" s="64" t="s">
        <v>224</v>
      </c>
      <c r="N357" s="64" t="s">
        <v>264</v>
      </c>
      <c r="O357" s="65" t="s">
        <v>264</v>
      </c>
      <c r="P357" s="2" t="s">
        <v>27</v>
      </c>
      <c r="Q357" s="2">
        <v>4</v>
      </c>
      <c r="R357" s="2" t="s">
        <v>157</v>
      </c>
      <c r="S357" s="2" t="s">
        <v>48</v>
      </c>
      <c r="T357" s="2"/>
      <c r="U357" s="2">
        <v>1</v>
      </c>
      <c r="V357" s="2" t="s">
        <v>17</v>
      </c>
      <c r="W357" s="2">
        <f>VLOOKUP(V357,Tables!$M$4:$N$7,2,FALSE)</f>
        <v>1</v>
      </c>
      <c r="X357" s="2">
        <f t="shared" ref="X357:X360" si="723">U357*W357</f>
        <v>1</v>
      </c>
      <c r="Y357" s="2"/>
      <c r="Z357" s="2" t="str">
        <f t="shared" ref="Z357:Z360" si="724">P357</f>
        <v>NOEC</v>
      </c>
      <c r="AA357" s="2">
        <f>VLOOKUP(Z357,Tables!C$5:D$21,2,FALSE)</f>
        <v>1</v>
      </c>
      <c r="AB357" s="2">
        <f t="shared" ref="AB357:AB360" si="725">X357/AA357</f>
        <v>1</v>
      </c>
      <c r="AC357" s="2" t="str">
        <f t="shared" ref="AC357:AC360" si="726">S357</f>
        <v>Acute</v>
      </c>
      <c r="AD357" s="2">
        <f>VLOOKUP(AC357,Tables!C$24:D$25,2,FALSE)</f>
        <v>2</v>
      </c>
      <c r="AE357" s="2">
        <f t="shared" ref="AE357:AE360" si="727">AB357/AD357</f>
        <v>0.5</v>
      </c>
      <c r="AF357" s="7"/>
      <c r="AG357" s="8" t="str">
        <f t="shared" ref="AG357:AG360" si="728">F357</f>
        <v>Pocillopora damicornis</v>
      </c>
      <c r="AH357" s="2" t="str">
        <f t="shared" ref="AH357:AH360" si="729">P357</f>
        <v>NOEC</v>
      </c>
      <c r="AI357" s="2" t="str">
        <f t="shared" ref="AI357:AI360" si="730">S357</f>
        <v>Acute</v>
      </c>
      <c r="AJ357" s="2"/>
      <c r="AK357" s="2">
        <f>VLOOKUP(SUM(AA357,AD357),Tables!J$5:K$10,2,FALSE)</f>
        <v>3</v>
      </c>
      <c r="AL357" s="66" t="str">
        <f t="shared" ref="AL357:AL360" si="731">IF(AK357=MIN($AK$357:$AK$360),"YES!!!","Reject")</f>
        <v>Reject</v>
      </c>
      <c r="AM357" s="3" t="str">
        <f>O357</f>
        <v>Abundance</v>
      </c>
      <c r="AN357" s="2" t="s">
        <v>118</v>
      </c>
      <c r="AO357" s="2" t="str">
        <f>CONCATENATE(Q357," ",R357)</f>
        <v>4 Day</v>
      </c>
      <c r="AP357" s="2" t="s">
        <v>119</v>
      </c>
      <c r="AQ357" s="2"/>
      <c r="AR357" s="2">
        <f>AE357</f>
        <v>0.5</v>
      </c>
      <c r="AS357" s="70">
        <f>GEOMEAN(AR357)</f>
        <v>0.5</v>
      </c>
      <c r="AT357" s="81">
        <f>MIN(AS357)</f>
        <v>0.5</v>
      </c>
      <c r="AU357" s="70">
        <f>MIN(AT357,AT359)</f>
        <v>0.5</v>
      </c>
      <c r="AV357" s="67" t="s">
        <v>120</v>
      </c>
      <c r="AW357" s="2"/>
      <c r="AX357" s="2"/>
      <c r="AY357" s="2"/>
      <c r="AZ357" s="2" t="str">
        <f>I357</f>
        <v>Coral</v>
      </c>
      <c r="BA357" s="68" t="str">
        <f t="shared" ref="BA357:BC357" si="732">F357</f>
        <v>Pocillopora damicornis</v>
      </c>
      <c r="BB357" s="2" t="str">
        <f t="shared" si="732"/>
        <v>Cnidaria</v>
      </c>
      <c r="BC357" s="2" t="str">
        <f t="shared" si="732"/>
        <v>Anthozoa</v>
      </c>
      <c r="BD357" s="2" t="str">
        <f>J357</f>
        <v>Heterotroph</v>
      </c>
      <c r="BE357" s="2">
        <f>AK357</f>
        <v>3</v>
      </c>
      <c r="BF357" s="70">
        <f>AU357</f>
        <v>0.5</v>
      </c>
      <c r="BG357" s="67" t="s">
        <v>120</v>
      </c>
      <c r="BH357" s="67" t="s">
        <v>120</v>
      </c>
      <c r="BI357" s="89"/>
      <c r="BJ357" s="89"/>
      <c r="BK357" s="2"/>
      <c r="BL357" s="117"/>
      <c r="BM357" s="118"/>
      <c r="BN357" s="117"/>
      <c r="BO357" s="117"/>
      <c r="BP357" s="117"/>
      <c r="BQ357" s="117"/>
      <c r="BR357" s="117"/>
      <c r="BS357" s="117"/>
      <c r="BT357" s="114"/>
      <c r="BU357" s="114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</row>
    <row r="358" spans="1:85" ht="14.25" customHeight="1" thickTop="1" thickBot="1" x14ac:dyDescent="0.3">
      <c r="A358" s="2">
        <v>676</v>
      </c>
      <c r="B358" s="2">
        <v>1234</v>
      </c>
      <c r="C358" s="2"/>
      <c r="D358" s="101" t="s">
        <v>148</v>
      </c>
      <c r="E358" s="2" t="s">
        <v>106</v>
      </c>
      <c r="F358" s="63" t="s">
        <v>333</v>
      </c>
      <c r="G358" s="2" t="s">
        <v>150</v>
      </c>
      <c r="H358" s="2" t="s">
        <v>151</v>
      </c>
      <c r="I358" s="2" t="s">
        <v>152</v>
      </c>
      <c r="J358" s="2" t="s">
        <v>153</v>
      </c>
      <c r="K358" s="2" t="s">
        <v>112</v>
      </c>
      <c r="L358" s="2"/>
      <c r="M358" s="83" t="s">
        <v>154</v>
      </c>
      <c r="N358" s="83" t="s">
        <v>155</v>
      </c>
      <c r="O358" s="84" t="s">
        <v>156</v>
      </c>
      <c r="P358" s="85" t="s">
        <v>27</v>
      </c>
      <c r="Q358" s="85">
        <v>4</v>
      </c>
      <c r="R358" s="85" t="s">
        <v>157</v>
      </c>
      <c r="S358" s="85" t="s">
        <v>48</v>
      </c>
      <c r="T358" s="2"/>
      <c r="U358" s="85">
        <v>0.1</v>
      </c>
      <c r="V358" s="85" t="s">
        <v>17</v>
      </c>
      <c r="W358" s="85">
        <f>VLOOKUP(V358,Tables!$M$4:$N$7,2,FALSE)</f>
        <v>1</v>
      </c>
      <c r="X358" s="85">
        <f t="shared" si="723"/>
        <v>0.1</v>
      </c>
      <c r="Y358" s="85"/>
      <c r="Z358" s="85" t="str">
        <f t="shared" si="724"/>
        <v>NOEC</v>
      </c>
      <c r="AA358" s="85">
        <f>VLOOKUP(Z358,Tables!C$5:D$21,2,FALSE)</f>
        <v>1</v>
      </c>
      <c r="AB358" s="85">
        <f t="shared" si="725"/>
        <v>0.1</v>
      </c>
      <c r="AC358" s="85" t="str">
        <f t="shared" si="726"/>
        <v>Acute</v>
      </c>
      <c r="AD358" s="85">
        <f>VLOOKUP(AC358,Tables!C$24:D$25,2,FALSE)</f>
        <v>2</v>
      </c>
      <c r="AE358" s="85">
        <f t="shared" si="727"/>
        <v>0.05</v>
      </c>
      <c r="AF358" s="102"/>
      <c r="AG358" s="86" t="str">
        <f t="shared" si="728"/>
        <v>Pocillopora damicornis</v>
      </c>
      <c r="AH358" s="85" t="str">
        <f t="shared" si="729"/>
        <v>NOEC</v>
      </c>
      <c r="AI358" s="85" t="str">
        <f t="shared" si="730"/>
        <v>Acute</v>
      </c>
      <c r="AJ358" s="85"/>
      <c r="AK358" s="85">
        <f>VLOOKUP(SUM(AA358,AD358),Tables!J$5:K$10,2,FALSE)</f>
        <v>3</v>
      </c>
      <c r="AL358" s="87" t="str">
        <f t="shared" si="731"/>
        <v>Reject</v>
      </c>
      <c r="AM358" s="85"/>
      <c r="AN358" s="85"/>
      <c r="AO358" s="85"/>
      <c r="AP358" s="85"/>
      <c r="AQ358" s="85"/>
      <c r="AR358" s="85"/>
      <c r="AS358" s="85"/>
      <c r="AT358" s="85"/>
      <c r="AU358" s="85"/>
      <c r="AV358" s="67" t="s">
        <v>120</v>
      </c>
      <c r="AW358" s="2"/>
      <c r="AX358" s="2"/>
      <c r="AY358" s="2"/>
      <c r="AZ358" s="85"/>
      <c r="BA358" s="88"/>
      <c r="BB358" s="85"/>
      <c r="BC358" s="85"/>
      <c r="BD358" s="85"/>
      <c r="BE358" s="85"/>
      <c r="BF358" s="85"/>
      <c r="BG358" s="85"/>
      <c r="BH358" s="85"/>
      <c r="BI358" s="76"/>
      <c r="BJ358" s="76"/>
      <c r="BK358" s="2"/>
      <c r="BL358" s="117"/>
      <c r="BM358" s="118"/>
      <c r="BN358" s="117"/>
      <c r="BO358" s="117"/>
      <c r="BP358" s="117"/>
      <c r="BQ358" s="117"/>
      <c r="BR358" s="117"/>
      <c r="BS358" s="117"/>
      <c r="BT358" s="114"/>
      <c r="BU358" s="114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</row>
    <row r="359" spans="1:85" ht="14.25" customHeight="1" thickTop="1" thickBot="1" x14ac:dyDescent="0.3">
      <c r="A359" s="2">
        <v>676</v>
      </c>
      <c r="B359" s="2">
        <v>1238</v>
      </c>
      <c r="C359" s="2"/>
      <c r="D359" s="2"/>
      <c r="E359" s="2" t="s">
        <v>106</v>
      </c>
      <c r="F359" s="63" t="s">
        <v>333</v>
      </c>
      <c r="G359" s="2" t="s">
        <v>150</v>
      </c>
      <c r="H359" s="2" t="s">
        <v>151</v>
      </c>
      <c r="I359" s="2" t="s">
        <v>152</v>
      </c>
      <c r="J359" s="2" t="s">
        <v>153</v>
      </c>
      <c r="K359" s="2" t="s">
        <v>165</v>
      </c>
      <c r="L359" s="2"/>
      <c r="M359" s="64" t="s">
        <v>191</v>
      </c>
      <c r="N359" s="64" t="s">
        <v>553</v>
      </c>
      <c r="O359" s="65" t="s">
        <v>554</v>
      </c>
      <c r="P359" s="2" t="s">
        <v>27</v>
      </c>
      <c r="Q359" s="2">
        <v>4</v>
      </c>
      <c r="R359" s="2" t="s">
        <v>157</v>
      </c>
      <c r="S359" s="2" t="s">
        <v>48</v>
      </c>
      <c r="T359" s="2"/>
      <c r="U359" s="2">
        <v>1000</v>
      </c>
      <c r="V359" s="2" t="s">
        <v>17</v>
      </c>
      <c r="W359" s="2">
        <f>VLOOKUP(V359,Tables!$M$4:$N$7,2,FALSE)</f>
        <v>1</v>
      </c>
      <c r="X359" s="2">
        <f t="shared" si="723"/>
        <v>1000</v>
      </c>
      <c r="Y359" s="2"/>
      <c r="Z359" s="2" t="str">
        <f t="shared" si="724"/>
        <v>NOEC</v>
      </c>
      <c r="AA359" s="2">
        <f>VLOOKUP(Z359,Tables!C$5:D$21,2,FALSE)</f>
        <v>1</v>
      </c>
      <c r="AB359" s="2">
        <f t="shared" si="725"/>
        <v>1000</v>
      </c>
      <c r="AC359" s="2" t="str">
        <f t="shared" si="726"/>
        <v>Acute</v>
      </c>
      <c r="AD359" s="2">
        <f>VLOOKUP(AC359,Tables!C$24:D$25,2,FALSE)</f>
        <v>2</v>
      </c>
      <c r="AE359" s="2">
        <f t="shared" si="727"/>
        <v>500</v>
      </c>
      <c r="AF359" s="7"/>
      <c r="AG359" s="8" t="str">
        <f t="shared" si="728"/>
        <v>Pocillopora damicornis</v>
      </c>
      <c r="AH359" s="2" t="str">
        <f t="shared" si="729"/>
        <v>NOEC</v>
      </c>
      <c r="AI359" s="2" t="str">
        <f t="shared" si="730"/>
        <v>Acute</v>
      </c>
      <c r="AJ359" s="2"/>
      <c r="AK359" s="2">
        <f>VLOOKUP(SUM(AA359,AD359),Tables!J$5:K$10,2,FALSE)</f>
        <v>3</v>
      </c>
      <c r="AL359" s="66" t="str">
        <f t="shared" si="731"/>
        <v>Reject</v>
      </c>
      <c r="AM359" s="3" t="str">
        <f>O359</f>
        <v>Larval Survival</v>
      </c>
      <c r="AN359" s="2" t="s">
        <v>171</v>
      </c>
      <c r="AO359" s="2" t="str">
        <f>CONCATENATE(Q359," ",R359)</f>
        <v>4 Day</v>
      </c>
      <c r="AP359" s="2" t="s">
        <v>172</v>
      </c>
      <c r="AQ359" s="2"/>
      <c r="AR359" s="2">
        <f>AE359</f>
        <v>500</v>
      </c>
      <c r="AS359" s="70">
        <f>GEOMEAN(AR359)</f>
        <v>500</v>
      </c>
      <c r="AT359" s="81">
        <f>MIN(AS359)</f>
        <v>500</v>
      </c>
      <c r="AU359" s="2"/>
      <c r="AV359" s="67" t="s">
        <v>120</v>
      </c>
      <c r="AW359" s="2"/>
      <c r="AX359" s="2"/>
      <c r="AY359" s="2"/>
      <c r="AZ359" s="2"/>
      <c r="BA359" s="68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117"/>
      <c r="BM359" s="118"/>
      <c r="BN359" s="117"/>
      <c r="BO359" s="117"/>
      <c r="BP359" s="117"/>
      <c r="BQ359" s="117"/>
      <c r="BR359" s="117"/>
      <c r="BS359" s="117"/>
      <c r="BT359" s="114"/>
      <c r="BU359" s="114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</row>
    <row r="360" spans="1:85" ht="14.25" customHeight="1" thickTop="1" thickBot="1" x14ac:dyDescent="0.3">
      <c r="A360" s="2">
        <v>679</v>
      </c>
      <c r="B360" s="2">
        <v>1254</v>
      </c>
      <c r="C360" s="2"/>
      <c r="D360" s="101" t="s">
        <v>148</v>
      </c>
      <c r="E360" s="2" t="s">
        <v>106</v>
      </c>
      <c r="F360" s="63" t="s">
        <v>333</v>
      </c>
      <c r="G360" s="2" t="s">
        <v>150</v>
      </c>
      <c r="H360" s="2" t="s">
        <v>151</v>
      </c>
      <c r="I360" s="2" t="s">
        <v>152</v>
      </c>
      <c r="J360" s="2" t="s">
        <v>153</v>
      </c>
      <c r="K360" s="2" t="s">
        <v>112</v>
      </c>
      <c r="L360" s="2"/>
      <c r="M360" s="83" t="s">
        <v>154</v>
      </c>
      <c r="N360" s="83" t="s">
        <v>177</v>
      </c>
      <c r="O360" s="84" t="s">
        <v>177</v>
      </c>
      <c r="P360" s="85" t="s">
        <v>33</v>
      </c>
      <c r="Q360" s="85">
        <v>67</v>
      </c>
      <c r="R360" s="85" t="s">
        <v>157</v>
      </c>
      <c r="S360" s="85" t="s">
        <v>47</v>
      </c>
      <c r="T360" s="2"/>
      <c r="U360" s="85">
        <v>0.91</v>
      </c>
      <c r="V360" s="85" t="s">
        <v>17</v>
      </c>
      <c r="W360" s="85">
        <f>VLOOKUP(V360,Tables!$M$4:$N$7,2,FALSE)</f>
        <v>1</v>
      </c>
      <c r="X360" s="127">
        <f t="shared" si="723"/>
        <v>0.91</v>
      </c>
      <c r="Y360" s="85"/>
      <c r="Z360" s="85" t="str">
        <f t="shared" si="724"/>
        <v>LOEC</v>
      </c>
      <c r="AA360" s="85">
        <f>VLOOKUP(Z360,Tables!C$5:D$21,2,FALSE)</f>
        <v>2.5</v>
      </c>
      <c r="AB360" s="85">
        <f t="shared" si="725"/>
        <v>0.36399999999999999</v>
      </c>
      <c r="AC360" s="85" t="str">
        <f t="shared" si="726"/>
        <v>Chronic</v>
      </c>
      <c r="AD360" s="85">
        <f>VLOOKUP(AC360,Tables!C$24:D$25,2,FALSE)</f>
        <v>1</v>
      </c>
      <c r="AE360" s="85">
        <f t="shared" si="727"/>
        <v>0.36399999999999999</v>
      </c>
      <c r="AF360" s="102"/>
      <c r="AG360" s="86" t="str">
        <f t="shared" si="728"/>
        <v>Pocillopora damicornis</v>
      </c>
      <c r="AH360" s="85" t="str">
        <f t="shared" si="729"/>
        <v>LOEC</v>
      </c>
      <c r="AI360" s="85" t="str">
        <f t="shared" si="730"/>
        <v>Chronic</v>
      </c>
      <c r="AJ360" s="85"/>
      <c r="AK360" s="85">
        <f>VLOOKUP(SUM(AA360,AD360),Tables!J$5:K$10,2,FALSE)</f>
        <v>2</v>
      </c>
      <c r="AL360" s="87" t="str">
        <f t="shared" si="731"/>
        <v>YES!!!</v>
      </c>
      <c r="AM360" s="87"/>
      <c r="AN360" s="85"/>
      <c r="AO360" s="85"/>
      <c r="AP360" s="85"/>
      <c r="AQ360" s="85"/>
      <c r="AR360" s="85"/>
      <c r="AS360" s="85"/>
      <c r="AT360" s="87"/>
      <c r="AU360" s="87"/>
      <c r="AV360" s="67" t="s">
        <v>120</v>
      </c>
      <c r="AW360" s="2"/>
      <c r="AX360" s="2"/>
      <c r="AY360" s="2"/>
      <c r="AZ360" s="85"/>
      <c r="BA360" s="88"/>
      <c r="BB360" s="85"/>
      <c r="BC360" s="85"/>
      <c r="BD360" s="85"/>
      <c r="BE360" s="85"/>
      <c r="BF360" s="95"/>
      <c r="BG360" s="85"/>
      <c r="BH360" s="85"/>
      <c r="BI360" s="76"/>
      <c r="BJ360" s="76"/>
      <c r="BK360" s="2"/>
      <c r="BL360" s="117"/>
      <c r="BM360" s="118"/>
      <c r="BN360" s="117"/>
      <c r="BO360" s="117"/>
      <c r="BP360" s="117"/>
      <c r="BQ360" s="117"/>
      <c r="BR360" s="117"/>
      <c r="BS360" s="117"/>
      <c r="BT360" s="114"/>
      <c r="BU360" s="114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</row>
    <row r="361" spans="1:85" ht="14.25" customHeight="1" thickTop="1" thickBot="1" x14ac:dyDescent="0.3">
      <c r="A361" s="7"/>
      <c r="B361" s="7"/>
      <c r="C361" s="7"/>
      <c r="D361" s="71"/>
      <c r="E361" s="7"/>
      <c r="F361" s="72"/>
      <c r="G361" s="7"/>
      <c r="H361" s="7"/>
      <c r="I361" s="7"/>
      <c r="J361" s="7"/>
      <c r="K361" s="7"/>
      <c r="L361" s="7"/>
      <c r="M361" s="73"/>
      <c r="N361" s="73"/>
      <c r="O361" s="7"/>
      <c r="P361" s="7"/>
      <c r="Q361" s="7"/>
      <c r="R361" s="7"/>
      <c r="S361" s="7"/>
      <c r="T361" s="74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5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3"/>
      <c r="AW361" s="76"/>
      <c r="AX361" s="76"/>
      <c r="AY361" s="76"/>
      <c r="AZ361" s="77"/>
      <c r="BA361" s="78"/>
      <c r="BB361" s="7"/>
      <c r="BC361" s="7"/>
      <c r="BD361" s="7"/>
      <c r="BE361" s="7"/>
      <c r="BF361" s="7"/>
      <c r="BG361" s="7"/>
      <c r="BH361" s="7"/>
      <c r="BI361" s="70"/>
      <c r="BJ361" s="70"/>
      <c r="BK361" s="2"/>
      <c r="BL361" s="117"/>
      <c r="BM361" s="118"/>
      <c r="BN361" s="117"/>
      <c r="BO361" s="117"/>
      <c r="BP361" s="117"/>
      <c r="BQ361" s="117"/>
      <c r="BR361" s="117"/>
      <c r="BS361" s="117"/>
      <c r="BT361" s="114"/>
      <c r="BU361" s="114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</row>
    <row r="362" spans="1:85" ht="14.25" customHeight="1" thickTop="1" thickBot="1" x14ac:dyDescent="0.3">
      <c r="A362" s="2">
        <v>667</v>
      </c>
      <c r="B362" s="2">
        <v>1207</v>
      </c>
      <c r="C362" s="2"/>
      <c r="D362" s="79" t="s">
        <v>148</v>
      </c>
      <c r="E362" s="2" t="s">
        <v>106</v>
      </c>
      <c r="F362" s="63" t="s">
        <v>555</v>
      </c>
      <c r="G362" s="2" t="s">
        <v>150</v>
      </c>
      <c r="H362" s="2" t="s">
        <v>151</v>
      </c>
      <c r="I362" s="2" t="s">
        <v>152</v>
      </c>
      <c r="J362" s="2" t="s">
        <v>153</v>
      </c>
      <c r="K362" s="2" t="s">
        <v>112</v>
      </c>
      <c r="L362" s="2"/>
      <c r="M362" s="83" t="s">
        <v>154</v>
      </c>
      <c r="N362" s="83" t="s">
        <v>155</v>
      </c>
      <c r="O362" s="84" t="s">
        <v>156</v>
      </c>
      <c r="P362" s="85" t="s">
        <v>37</v>
      </c>
      <c r="Q362" s="85">
        <v>0.42</v>
      </c>
      <c r="R362" s="85" t="s">
        <v>157</v>
      </c>
      <c r="S362" s="85" t="s">
        <v>48</v>
      </c>
      <c r="T362" s="2"/>
      <c r="U362" s="85">
        <v>1.6</v>
      </c>
      <c r="V362" s="85" t="s">
        <v>17</v>
      </c>
      <c r="W362" s="85">
        <f>VLOOKUP(V362,Tables!$M$4:$N$7,2,FALSE)</f>
        <v>1</v>
      </c>
      <c r="X362" s="85">
        <f t="shared" ref="X362:X364" si="733">U362*W362</f>
        <v>1.6</v>
      </c>
      <c r="Y362" s="85"/>
      <c r="Z362" s="85" t="str">
        <f t="shared" ref="Z362:Z364" si="734">P362</f>
        <v>EC25</v>
      </c>
      <c r="AA362" s="85">
        <f>VLOOKUP(Z362,Tables!C$5:D$21,2,FALSE)</f>
        <v>2.5</v>
      </c>
      <c r="AB362" s="85">
        <f t="shared" ref="AB362:AB364" si="735">X362/AA362</f>
        <v>0.64</v>
      </c>
      <c r="AC362" s="85" t="str">
        <f t="shared" ref="AC362:AC364" si="736">S362</f>
        <v>Acute</v>
      </c>
      <c r="AD362" s="85">
        <f>VLOOKUP(AC362,Tables!C$24:D$25,2,FALSE)</f>
        <v>2</v>
      </c>
      <c r="AE362" s="85">
        <f t="shared" ref="AE362:AE364" si="737">AB362/AD362</f>
        <v>0.32</v>
      </c>
      <c r="AF362" s="102"/>
      <c r="AG362" s="86" t="str">
        <f t="shared" ref="AG362:AG364" si="738">F362</f>
        <v>Porites cylindrica</v>
      </c>
      <c r="AH362" s="85" t="str">
        <f t="shared" ref="AH362:AH364" si="739">P362</f>
        <v>EC25</v>
      </c>
      <c r="AI362" s="85" t="str">
        <f t="shared" ref="AI362:AI364" si="740">S362</f>
        <v>Acute</v>
      </c>
      <c r="AJ362" s="85"/>
      <c r="AK362" s="85">
        <f>VLOOKUP(SUM(AA362,AD362),Tables!J$5:K$10,2,FALSE)</f>
        <v>4</v>
      </c>
      <c r="AL362" s="87" t="str">
        <f t="shared" ref="AL362:AL364" si="741">IF(AK362=MIN($AK$362:$AK$364),"YES!!!","Reject")</f>
        <v>Reject</v>
      </c>
      <c r="AM362" s="87"/>
      <c r="AN362" s="85"/>
      <c r="AO362" s="85"/>
      <c r="AP362" s="85"/>
      <c r="AQ362" s="85"/>
      <c r="AR362" s="85"/>
      <c r="AS362" s="85"/>
      <c r="AT362" s="87"/>
      <c r="AU362" s="87"/>
      <c r="AV362" s="67" t="s">
        <v>120</v>
      </c>
      <c r="AW362" s="2"/>
      <c r="AX362" s="2"/>
      <c r="AY362" s="2"/>
      <c r="AZ362" s="85"/>
      <c r="BA362" s="88"/>
      <c r="BB362" s="85"/>
      <c r="BC362" s="85"/>
      <c r="BD362" s="85"/>
      <c r="BE362" s="85"/>
      <c r="BF362" s="85"/>
      <c r="BG362" s="85"/>
      <c r="BH362" s="85"/>
      <c r="BI362" s="2"/>
      <c r="BJ362" s="2"/>
      <c r="BK362" s="2"/>
      <c r="BL362" s="117"/>
      <c r="BM362" s="118"/>
      <c r="BN362" s="117"/>
      <c r="BO362" s="117"/>
      <c r="BP362" s="117"/>
      <c r="BQ362" s="117"/>
      <c r="BR362" s="117"/>
      <c r="BS362" s="117"/>
      <c r="BT362" s="114"/>
      <c r="BU362" s="114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</row>
    <row r="363" spans="1:85" ht="14.25" customHeight="1" thickTop="1" thickBot="1" x14ac:dyDescent="0.3">
      <c r="A363" s="2">
        <v>667</v>
      </c>
      <c r="B363" s="2">
        <v>1208</v>
      </c>
      <c r="C363" s="2"/>
      <c r="D363" s="80"/>
      <c r="E363" s="2" t="s">
        <v>106</v>
      </c>
      <c r="F363" s="63" t="s">
        <v>555</v>
      </c>
      <c r="G363" s="2" t="s">
        <v>150</v>
      </c>
      <c r="H363" s="2" t="s">
        <v>151</v>
      </c>
      <c r="I363" s="2" t="s">
        <v>152</v>
      </c>
      <c r="J363" s="2" t="s">
        <v>153</v>
      </c>
      <c r="K363" s="2" t="s">
        <v>112</v>
      </c>
      <c r="L363" s="2"/>
      <c r="M363" s="83" t="s">
        <v>154</v>
      </c>
      <c r="N363" s="83" t="s">
        <v>155</v>
      </c>
      <c r="O363" s="84" t="s">
        <v>156</v>
      </c>
      <c r="P363" s="85" t="s">
        <v>38</v>
      </c>
      <c r="Q363" s="85">
        <v>0.42</v>
      </c>
      <c r="R363" s="85" t="s">
        <v>157</v>
      </c>
      <c r="S363" s="85" t="s">
        <v>48</v>
      </c>
      <c r="T363" s="2"/>
      <c r="U363" s="85">
        <v>4.3</v>
      </c>
      <c r="V363" s="85" t="s">
        <v>17</v>
      </c>
      <c r="W363" s="85">
        <f>VLOOKUP(V363,Tables!$M$4:$N$7,2,FALSE)</f>
        <v>1</v>
      </c>
      <c r="X363" s="85">
        <f t="shared" si="733"/>
        <v>4.3</v>
      </c>
      <c r="Y363" s="85"/>
      <c r="Z363" s="85" t="str">
        <f t="shared" si="734"/>
        <v>EC50</v>
      </c>
      <c r="AA363" s="85">
        <f>VLOOKUP(Z363,Tables!C$5:D$21,2,FALSE)</f>
        <v>5</v>
      </c>
      <c r="AB363" s="85">
        <f t="shared" si="735"/>
        <v>0.86</v>
      </c>
      <c r="AC363" s="85" t="str">
        <f t="shared" si="736"/>
        <v>Acute</v>
      </c>
      <c r="AD363" s="85">
        <f>VLOOKUP(AC363,Tables!C$24:D$25,2,FALSE)</f>
        <v>2</v>
      </c>
      <c r="AE363" s="85">
        <f t="shared" si="737"/>
        <v>0.43</v>
      </c>
      <c r="AF363" s="102"/>
      <c r="AG363" s="86" t="str">
        <f t="shared" si="738"/>
        <v>Porites cylindrica</v>
      </c>
      <c r="AH363" s="85" t="str">
        <f t="shared" si="739"/>
        <v>EC50</v>
      </c>
      <c r="AI363" s="85" t="str">
        <f t="shared" si="740"/>
        <v>Acute</v>
      </c>
      <c r="AJ363" s="85"/>
      <c r="AK363" s="85">
        <f>VLOOKUP(SUM(AA363,AD363),Tables!J$5:K$10,2,FALSE)</f>
        <v>4</v>
      </c>
      <c r="AL363" s="87" t="str">
        <f t="shared" si="741"/>
        <v>Reject</v>
      </c>
      <c r="AM363" s="87"/>
      <c r="AN363" s="85"/>
      <c r="AO363" s="85"/>
      <c r="AP363" s="85"/>
      <c r="AQ363" s="85"/>
      <c r="AR363" s="85"/>
      <c r="AS363" s="85"/>
      <c r="AT363" s="85"/>
      <c r="AU363" s="85"/>
      <c r="AV363" s="67" t="s">
        <v>120</v>
      </c>
      <c r="AW363" s="2"/>
      <c r="AX363" s="2"/>
      <c r="AY363" s="2"/>
      <c r="AZ363" s="85"/>
      <c r="BA363" s="88"/>
      <c r="BB363" s="85"/>
      <c r="BC363" s="85"/>
      <c r="BD363" s="85"/>
      <c r="BE363" s="85"/>
      <c r="BF363" s="85"/>
      <c r="BG363" s="85"/>
      <c r="BH363" s="85"/>
      <c r="BI363" s="2"/>
      <c r="BJ363" s="2"/>
      <c r="BK363" s="2"/>
      <c r="BL363" s="112"/>
      <c r="BM363" s="116"/>
      <c r="BN363" s="112"/>
      <c r="BO363" s="112"/>
      <c r="BP363" s="112"/>
      <c r="BQ363" s="112"/>
      <c r="BR363" s="112"/>
      <c r="BS363" s="112"/>
      <c r="BT363" s="114"/>
      <c r="BU363" s="114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</row>
    <row r="364" spans="1:85" ht="14.25" customHeight="1" thickTop="1" thickBot="1" x14ac:dyDescent="0.3">
      <c r="A364" s="2">
        <v>667</v>
      </c>
      <c r="B364" s="2">
        <v>1210</v>
      </c>
      <c r="C364" s="2"/>
      <c r="D364" s="82"/>
      <c r="E364" s="2" t="s">
        <v>106</v>
      </c>
      <c r="F364" s="63" t="s">
        <v>555</v>
      </c>
      <c r="G364" s="2" t="s">
        <v>150</v>
      </c>
      <c r="H364" s="2" t="s">
        <v>151</v>
      </c>
      <c r="I364" s="2" t="s">
        <v>152</v>
      </c>
      <c r="J364" s="2" t="s">
        <v>153</v>
      </c>
      <c r="K364" s="2" t="s">
        <v>112</v>
      </c>
      <c r="L364" s="2"/>
      <c r="M364" s="83" t="s">
        <v>154</v>
      </c>
      <c r="N364" s="83" t="s">
        <v>155</v>
      </c>
      <c r="O364" s="84" t="s">
        <v>156</v>
      </c>
      <c r="P364" s="85" t="s">
        <v>27</v>
      </c>
      <c r="Q364" s="85">
        <v>0.42</v>
      </c>
      <c r="R364" s="85" t="s">
        <v>157</v>
      </c>
      <c r="S364" s="85" t="s">
        <v>48</v>
      </c>
      <c r="T364" s="2"/>
      <c r="U364" s="85">
        <v>0.3</v>
      </c>
      <c r="V364" s="85" t="s">
        <v>17</v>
      </c>
      <c r="W364" s="85">
        <f>VLOOKUP(V364,Tables!$M$4:$N$7,2,FALSE)</f>
        <v>1</v>
      </c>
      <c r="X364" s="85">
        <f t="shared" si="733"/>
        <v>0.3</v>
      </c>
      <c r="Y364" s="85"/>
      <c r="Z364" s="85" t="str">
        <f t="shared" si="734"/>
        <v>NOEC</v>
      </c>
      <c r="AA364" s="85">
        <f>VLOOKUP(Z364,Tables!C$5:D$21,2,FALSE)</f>
        <v>1</v>
      </c>
      <c r="AB364" s="85">
        <f t="shared" si="735"/>
        <v>0.3</v>
      </c>
      <c r="AC364" s="85" t="str">
        <f t="shared" si="736"/>
        <v>Acute</v>
      </c>
      <c r="AD364" s="85">
        <f>VLOOKUP(AC364,Tables!C$24:D$25,2,FALSE)</f>
        <v>2</v>
      </c>
      <c r="AE364" s="85">
        <f t="shared" si="737"/>
        <v>0.15</v>
      </c>
      <c r="AF364" s="102"/>
      <c r="AG364" s="86" t="str">
        <f t="shared" si="738"/>
        <v>Porites cylindrica</v>
      </c>
      <c r="AH364" s="85" t="str">
        <f t="shared" si="739"/>
        <v>NOEC</v>
      </c>
      <c r="AI364" s="85" t="str">
        <f t="shared" si="740"/>
        <v>Acute</v>
      </c>
      <c r="AJ364" s="85"/>
      <c r="AK364" s="85">
        <f>VLOOKUP(SUM(AA364,AD364),Tables!J$5:K$10,2,FALSE)</f>
        <v>3</v>
      </c>
      <c r="AL364" s="87" t="str">
        <f t="shared" si="741"/>
        <v>YES!!!</v>
      </c>
      <c r="AM364" s="87"/>
      <c r="AN364" s="85"/>
      <c r="AO364" s="85"/>
      <c r="AP364" s="85"/>
      <c r="AQ364" s="85"/>
      <c r="AR364" s="85"/>
      <c r="AS364" s="85"/>
      <c r="AT364" s="87"/>
      <c r="AU364" s="87"/>
      <c r="AV364" s="67" t="s">
        <v>120</v>
      </c>
      <c r="AW364" s="2"/>
      <c r="AX364" s="2"/>
      <c r="AY364" s="2"/>
      <c r="AZ364" s="85"/>
      <c r="BA364" s="88"/>
      <c r="BB364" s="85"/>
      <c r="BC364" s="85"/>
      <c r="BD364" s="85"/>
      <c r="BE364" s="85"/>
      <c r="BF364" s="85"/>
      <c r="BG364" s="85"/>
      <c r="BH364" s="85"/>
      <c r="BI364" s="2"/>
      <c r="BJ364" s="2"/>
      <c r="BK364" s="2"/>
      <c r="BL364" s="117"/>
      <c r="BM364" s="118"/>
      <c r="BN364" s="117"/>
      <c r="BO364" s="117"/>
      <c r="BP364" s="117"/>
      <c r="BQ364" s="117"/>
      <c r="BR364" s="117"/>
      <c r="BS364" s="117"/>
      <c r="BT364" s="114"/>
      <c r="BU364" s="114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</row>
    <row r="365" spans="1:85" ht="14.25" customHeight="1" thickTop="1" thickBot="1" x14ac:dyDescent="0.3">
      <c r="A365" s="7"/>
      <c r="B365" s="7"/>
      <c r="C365" s="7"/>
      <c r="D365" s="71"/>
      <c r="E365" s="7"/>
      <c r="F365" s="72"/>
      <c r="G365" s="7"/>
      <c r="H365" s="7"/>
      <c r="I365" s="7"/>
      <c r="J365" s="7"/>
      <c r="K365" s="7"/>
      <c r="L365" s="7"/>
      <c r="M365" s="73"/>
      <c r="N365" s="73"/>
      <c r="O365" s="7"/>
      <c r="P365" s="7"/>
      <c r="Q365" s="7"/>
      <c r="R365" s="7"/>
      <c r="S365" s="7"/>
      <c r="T365" s="74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5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3"/>
      <c r="AW365" s="76"/>
      <c r="AX365" s="76"/>
      <c r="AY365" s="76"/>
      <c r="AZ365" s="77"/>
      <c r="BA365" s="78"/>
      <c r="BB365" s="7"/>
      <c r="BC365" s="7"/>
      <c r="BD365" s="7"/>
      <c r="BE365" s="7"/>
      <c r="BF365" s="7"/>
      <c r="BG365" s="7"/>
      <c r="BH365" s="7"/>
      <c r="BI365" s="2"/>
      <c r="BJ365" s="2"/>
      <c r="BK365" s="2"/>
      <c r="BL365" s="112"/>
      <c r="BM365" s="116"/>
      <c r="BN365" s="112"/>
      <c r="BO365" s="112"/>
      <c r="BP365" s="112"/>
      <c r="BQ365" s="112"/>
      <c r="BR365" s="112"/>
      <c r="BS365" s="112"/>
      <c r="BT365" s="114"/>
      <c r="BU365" s="114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</row>
    <row r="366" spans="1:85" ht="14.25" customHeight="1" thickTop="1" thickBot="1" x14ac:dyDescent="0.3">
      <c r="A366" s="2">
        <v>1907</v>
      </c>
      <c r="B366" s="2" t="s">
        <v>105</v>
      </c>
      <c r="C366" s="2"/>
      <c r="D366" s="2"/>
      <c r="E366" s="2" t="s">
        <v>106</v>
      </c>
      <c r="F366" s="63" t="s">
        <v>251</v>
      </c>
      <c r="G366" s="2" t="s">
        <v>218</v>
      </c>
      <c r="H366" s="2" t="s">
        <v>252</v>
      </c>
      <c r="I366" s="2" t="s">
        <v>110</v>
      </c>
      <c r="J366" s="2" t="s">
        <v>111</v>
      </c>
      <c r="K366" s="2" t="s">
        <v>112</v>
      </c>
      <c r="L366" s="2"/>
      <c r="M366" s="64" t="s">
        <v>113</v>
      </c>
      <c r="N366" s="64" t="s">
        <v>114</v>
      </c>
      <c r="O366" s="65" t="s">
        <v>115</v>
      </c>
      <c r="P366" s="2" t="s">
        <v>38</v>
      </c>
      <c r="Q366" s="2">
        <v>72</v>
      </c>
      <c r="R366" s="2" t="s">
        <v>116</v>
      </c>
      <c r="S366" s="2" t="s">
        <v>47</v>
      </c>
      <c r="T366" s="2"/>
      <c r="U366" s="2" t="s">
        <v>117</v>
      </c>
      <c r="V366" s="2" t="s">
        <v>20</v>
      </c>
      <c r="W366" s="2">
        <f>VLOOKUP(V366,Tables!$M$4:$N$7,2,FALSE)</f>
        <v>1</v>
      </c>
      <c r="X366" s="2">
        <f>U366*W366</f>
        <v>24</v>
      </c>
      <c r="Y366" s="2"/>
      <c r="Z366" s="2" t="str">
        <f>P366</f>
        <v>EC50</v>
      </c>
      <c r="AA366" s="2">
        <f>VLOOKUP(Z366,Tables!C$5:D$21,2,FALSE)</f>
        <v>5</v>
      </c>
      <c r="AB366" s="2">
        <f>X366/AA366</f>
        <v>4.8</v>
      </c>
      <c r="AC366" s="2" t="str">
        <f>S366</f>
        <v>Chronic</v>
      </c>
      <c r="AD366" s="2">
        <f>VLOOKUP(AC366,Tables!C$24:D$25,2,FALSE)</f>
        <v>1</v>
      </c>
      <c r="AE366" s="2">
        <f>AB366/AD366</f>
        <v>4.8</v>
      </c>
      <c r="AF366" s="7"/>
      <c r="AG366" s="8" t="str">
        <f>F366</f>
        <v>Porphyridium cruentum</v>
      </c>
      <c r="AH366" s="2" t="str">
        <f>P366</f>
        <v>EC50</v>
      </c>
      <c r="AI366" s="2" t="str">
        <f>S366</f>
        <v>Chronic</v>
      </c>
      <c r="AJ366" s="2"/>
      <c r="AK366" s="2">
        <f>VLOOKUP(SUM(AA366,AD366),Tables!J$5:K$10,2,FALSE)</f>
        <v>2</v>
      </c>
      <c r="AL366" s="66" t="str">
        <f>IF(AK366=MIN($AK$366),"YES!!!","Reject")</f>
        <v>YES!!!</v>
      </c>
      <c r="AM366" s="3" t="str">
        <f>O366</f>
        <v>Biomass Yield, Growth Rate, AUC</v>
      </c>
      <c r="AN366" s="2" t="s">
        <v>118</v>
      </c>
      <c r="AO366" s="2" t="str">
        <f>CONCATENATE(Q366," ",R366)</f>
        <v>72 Hour</v>
      </c>
      <c r="AP366" s="2" t="s">
        <v>119</v>
      </c>
      <c r="AQ366" s="2"/>
      <c r="AR366" s="2">
        <f>AE366</f>
        <v>4.8</v>
      </c>
      <c r="AS366" s="2">
        <f>GEOMEAN(AR366)</f>
        <v>4.8</v>
      </c>
      <c r="AT366" s="3">
        <f t="shared" ref="AT366:AU366" si="742">MIN(AS366)</f>
        <v>4.8</v>
      </c>
      <c r="AU366" s="3">
        <f t="shared" si="742"/>
        <v>4.8</v>
      </c>
      <c r="AV366" s="67" t="s">
        <v>120</v>
      </c>
      <c r="AW366" s="2"/>
      <c r="AX366" s="2"/>
      <c r="AY366" s="2"/>
      <c r="AZ366" s="2" t="str">
        <f>I366</f>
        <v>Microalgae</v>
      </c>
      <c r="BA366" s="68" t="str">
        <f t="shared" ref="BA366:BC366" si="743">F366</f>
        <v>Porphyridium cruentum</v>
      </c>
      <c r="BB366" s="2" t="str">
        <f t="shared" si="743"/>
        <v>Rhodophyta</v>
      </c>
      <c r="BC366" s="2" t="str">
        <f t="shared" si="743"/>
        <v>Porphyridiophyceae</v>
      </c>
      <c r="BD366" s="2" t="str">
        <f>J366</f>
        <v>Phototroph</v>
      </c>
      <c r="BE366" s="2">
        <f>AK366</f>
        <v>2</v>
      </c>
      <c r="BF366" s="70">
        <f>AU366</f>
        <v>4.8</v>
      </c>
      <c r="BG366" s="67" t="s">
        <v>120</v>
      </c>
      <c r="BH366" s="67" t="s">
        <v>120</v>
      </c>
      <c r="BI366" s="2"/>
      <c r="BJ366" s="2"/>
      <c r="BK366" s="2"/>
      <c r="BL366" s="117"/>
      <c r="BM366" s="118"/>
      <c r="BN366" s="117"/>
      <c r="BO366" s="117"/>
      <c r="BP366" s="117"/>
      <c r="BQ366" s="117"/>
      <c r="BR366" s="117"/>
      <c r="BS366" s="117"/>
      <c r="BT366" s="114"/>
      <c r="BU366" s="114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</row>
    <row r="367" spans="1:85" ht="14.25" customHeight="1" thickTop="1" thickBot="1" x14ac:dyDescent="0.3">
      <c r="A367" s="7"/>
      <c r="B367" s="7"/>
      <c r="C367" s="7"/>
      <c r="D367" s="71"/>
      <c r="E367" s="7"/>
      <c r="F367" s="72"/>
      <c r="G367" s="7"/>
      <c r="H367" s="7"/>
      <c r="I367" s="7"/>
      <c r="J367" s="7"/>
      <c r="K367" s="7"/>
      <c r="L367" s="7"/>
      <c r="M367" s="73"/>
      <c r="N367" s="73"/>
      <c r="O367" s="7"/>
      <c r="P367" s="7"/>
      <c r="Q367" s="7"/>
      <c r="R367" s="7"/>
      <c r="S367" s="7"/>
      <c r="T367" s="74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5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3"/>
      <c r="AW367" s="76"/>
      <c r="AX367" s="76"/>
      <c r="AY367" s="76"/>
      <c r="AZ367" s="77"/>
      <c r="BA367" s="78"/>
      <c r="BB367" s="7"/>
      <c r="BC367" s="7"/>
      <c r="BD367" s="7"/>
      <c r="BE367" s="7"/>
      <c r="BF367" s="7"/>
      <c r="BG367" s="7"/>
      <c r="BH367" s="7"/>
      <c r="BI367" s="2"/>
      <c r="BJ367" s="2"/>
      <c r="BK367" s="2"/>
      <c r="BL367" s="112"/>
      <c r="BM367" s="116"/>
      <c r="BN367" s="112"/>
      <c r="BO367" s="112"/>
      <c r="BP367" s="112"/>
      <c r="BQ367" s="112"/>
      <c r="BR367" s="112"/>
      <c r="BS367" s="112"/>
      <c r="BT367" s="114"/>
      <c r="BU367" s="114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</row>
    <row r="368" spans="1:85" ht="14.25" customHeight="1" thickTop="1" thickBot="1" x14ac:dyDescent="0.3">
      <c r="A368" s="2" t="s">
        <v>556</v>
      </c>
      <c r="B368" s="2" t="s">
        <v>557</v>
      </c>
      <c r="C368" s="2"/>
      <c r="D368" s="70"/>
      <c r="E368" s="2" t="s">
        <v>106</v>
      </c>
      <c r="F368" s="63" t="s">
        <v>335</v>
      </c>
      <c r="G368" s="2" t="s">
        <v>248</v>
      </c>
      <c r="H368" s="2" t="s">
        <v>249</v>
      </c>
      <c r="I368" s="2" t="s">
        <v>250</v>
      </c>
      <c r="J368" s="2" t="s">
        <v>153</v>
      </c>
      <c r="K368" s="2" t="s">
        <v>558</v>
      </c>
      <c r="L368" s="2"/>
      <c r="M368" s="64" t="s">
        <v>191</v>
      </c>
      <c r="N368" s="64" t="s">
        <v>191</v>
      </c>
      <c r="O368" s="65" t="s">
        <v>191</v>
      </c>
      <c r="P368" s="2" t="s">
        <v>39</v>
      </c>
      <c r="Q368" s="2">
        <v>2</v>
      </c>
      <c r="R368" s="2" t="s">
        <v>157</v>
      </c>
      <c r="S368" s="2" t="s">
        <v>48</v>
      </c>
      <c r="T368" s="2"/>
      <c r="U368" s="2">
        <v>1396</v>
      </c>
      <c r="V368" s="2" t="s">
        <v>17</v>
      </c>
      <c r="W368" s="2">
        <f>VLOOKUP(V368,Tables!$M$4:$N$7,2,FALSE)</f>
        <v>1</v>
      </c>
      <c r="X368" s="2">
        <f t="shared" ref="X368:X377" si="744">U368*W368</f>
        <v>1396</v>
      </c>
      <c r="Y368" s="2"/>
      <c r="Z368" s="2" t="str">
        <f t="shared" ref="Z368:Z377" si="745">P368</f>
        <v>LC10</v>
      </c>
      <c r="AA368" s="2">
        <f>VLOOKUP(Z368,Tables!C$5:D$21,2,FALSE)</f>
        <v>1</v>
      </c>
      <c r="AB368" s="2">
        <f t="shared" ref="AB368:AB377" si="746">X368/AA368</f>
        <v>1396</v>
      </c>
      <c r="AC368" s="2" t="str">
        <f t="shared" ref="AC368:AC377" si="747">S368</f>
        <v>Acute</v>
      </c>
      <c r="AD368" s="2">
        <f>VLOOKUP(AC368,Tables!C$24:D$25,2,FALSE)</f>
        <v>2</v>
      </c>
      <c r="AE368" s="2">
        <f t="shared" ref="AE368:AE377" si="748">AB368/AD368</f>
        <v>698</v>
      </c>
      <c r="AF368" s="7"/>
      <c r="AG368" s="8" t="str">
        <f t="shared" ref="AG368:AG377" si="749">F368</f>
        <v>Psetta maxima</v>
      </c>
      <c r="AH368" s="2" t="str">
        <f t="shared" ref="AH368:AH377" si="750">P368</f>
        <v>LC10</v>
      </c>
      <c r="AI368" s="2" t="str">
        <f t="shared" ref="AI368:AI377" si="751">S368</f>
        <v>Acute</v>
      </c>
      <c r="AJ368" s="2"/>
      <c r="AK368" s="2">
        <f>VLOOKUP(SUM(AA368,AD368),Tables!J$5:K$10,2,FALSE)</f>
        <v>3</v>
      </c>
      <c r="AL368" s="66" t="str">
        <f t="shared" ref="AL368:AL377" si="752">IF(AK368=MIN($AK$368:$AK$377),"YES!!!","Reject")</f>
        <v>YES!!!</v>
      </c>
      <c r="AM368" s="3" t="str">
        <f>O368</f>
        <v>Mortality</v>
      </c>
      <c r="AN368" s="2" t="s">
        <v>118</v>
      </c>
      <c r="AO368" s="2" t="str">
        <f>CONCATENATE(Q368," ",R368)</f>
        <v>2 Day</v>
      </c>
      <c r="AP368" s="2" t="s">
        <v>119</v>
      </c>
      <c r="AQ368" s="2"/>
      <c r="AR368" s="2">
        <f>AE368</f>
        <v>698</v>
      </c>
      <c r="AS368" s="70">
        <f>GEOMEAN(AR368:AR370)</f>
        <v>467.03854230673511</v>
      </c>
      <c r="AT368" s="81">
        <f>MIN(AS368:AS374)</f>
        <v>467.03854230673511</v>
      </c>
      <c r="AU368" s="81">
        <f>MIN(AT368:AT377)</f>
        <v>467.03854230673511</v>
      </c>
      <c r="AV368" s="67" t="s">
        <v>120</v>
      </c>
      <c r="AW368" s="2"/>
      <c r="AX368" s="2"/>
      <c r="AY368" s="2"/>
      <c r="AZ368" s="2" t="str">
        <f>I368</f>
        <v>Fish</v>
      </c>
      <c r="BA368" s="68" t="str">
        <f t="shared" ref="BA368:BC368" si="753">F368</f>
        <v>Psetta maxima</v>
      </c>
      <c r="BB368" s="2" t="str">
        <f t="shared" si="753"/>
        <v>Chordata</v>
      </c>
      <c r="BC368" s="2" t="str">
        <f t="shared" si="753"/>
        <v>Actinopterygii</v>
      </c>
      <c r="BD368" s="2" t="str">
        <f>J368</f>
        <v>Heterotroph</v>
      </c>
      <c r="BE368" s="2">
        <f>AK368</f>
        <v>3</v>
      </c>
      <c r="BF368" s="70">
        <f>AU368</f>
        <v>467.03854230673511</v>
      </c>
      <c r="BG368" s="67" t="s">
        <v>120</v>
      </c>
      <c r="BH368" s="67" t="s">
        <v>120</v>
      </c>
      <c r="BI368" s="2"/>
      <c r="BJ368" s="2"/>
      <c r="BK368" s="2"/>
      <c r="BL368" s="112"/>
      <c r="BM368" s="116"/>
      <c r="BN368" s="112"/>
      <c r="BO368" s="112"/>
      <c r="BP368" s="112"/>
      <c r="BQ368" s="112"/>
      <c r="BR368" s="112"/>
      <c r="BS368" s="112"/>
      <c r="BT368" s="114"/>
      <c r="BU368" s="114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</row>
    <row r="369" spans="1:85" ht="14.25" customHeight="1" thickTop="1" thickBot="1" x14ac:dyDescent="0.3">
      <c r="A369" s="2" t="s">
        <v>556</v>
      </c>
      <c r="B369" s="2" t="s">
        <v>559</v>
      </c>
      <c r="C369" s="2"/>
      <c r="D369" s="2"/>
      <c r="E369" s="2" t="s">
        <v>106</v>
      </c>
      <c r="F369" s="63" t="s">
        <v>335</v>
      </c>
      <c r="G369" s="2" t="s">
        <v>248</v>
      </c>
      <c r="H369" s="2" t="s">
        <v>249</v>
      </c>
      <c r="I369" s="2" t="s">
        <v>250</v>
      </c>
      <c r="J369" s="2" t="s">
        <v>153</v>
      </c>
      <c r="K369" s="2" t="s">
        <v>558</v>
      </c>
      <c r="L369" s="2"/>
      <c r="M369" s="64" t="s">
        <v>191</v>
      </c>
      <c r="N369" s="64" t="s">
        <v>191</v>
      </c>
      <c r="O369" s="65" t="s">
        <v>191</v>
      </c>
      <c r="P369" s="2" t="s">
        <v>40</v>
      </c>
      <c r="Q369" s="2">
        <v>2</v>
      </c>
      <c r="R369" s="2" t="s">
        <v>157</v>
      </c>
      <c r="S369" s="2" t="s">
        <v>48</v>
      </c>
      <c r="T369" s="2"/>
      <c r="U369" s="2">
        <v>1076</v>
      </c>
      <c r="V369" s="2" t="s">
        <v>17</v>
      </c>
      <c r="W369" s="2">
        <f>VLOOKUP(V369,Tables!$M$4:$N$7,2,FALSE)</f>
        <v>1</v>
      </c>
      <c r="X369" s="2">
        <f t="shared" si="744"/>
        <v>1076</v>
      </c>
      <c r="Y369" s="2"/>
      <c r="Z369" s="2" t="str">
        <f t="shared" si="745"/>
        <v>LC50</v>
      </c>
      <c r="AA369" s="2">
        <f>VLOOKUP(Z369,Tables!C$5:D$21,2,FALSE)</f>
        <v>5</v>
      </c>
      <c r="AB369" s="2">
        <f t="shared" si="746"/>
        <v>215.2</v>
      </c>
      <c r="AC369" s="2" t="str">
        <f t="shared" si="747"/>
        <v>Acute</v>
      </c>
      <c r="AD369" s="2">
        <f>VLOOKUP(AC369,Tables!C$24:D$25,2,FALSE)</f>
        <v>2</v>
      </c>
      <c r="AE369" s="2">
        <f t="shared" si="748"/>
        <v>107.6</v>
      </c>
      <c r="AF369" s="7"/>
      <c r="AG369" s="8" t="str">
        <f t="shared" si="749"/>
        <v>Psetta maxima</v>
      </c>
      <c r="AH369" s="2" t="str">
        <f t="shared" si="750"/>
        <v>LC50</v>
      </c>
      <c r="AI369" s="2" t="str">
        <f t="shared" si="751"/>
        <v>Acute</v>
      </c>
      <c r="AJ369" s="2"/>
      <c r="AK369" s="2">
        <f>VLOOKUP(SUM(AA369,AD369),Tables!J$5:K$10,2,FALSE)</f>
        <v>4</v>
      </c>
      <c r="AL369" s="66" t="str">
        <f t="shared" si="752"/>
        <v>Reject</v>
      </c>
      <c r="AM369" s="2"/>
      <c r="AN369" s="2"/>
      <c r="AO369" s="2"/>
      <c r="AP369" s="2"/>
      <c r="AQ369" s="2"/>
      <c r="AR369" s="2"/>
      <c r="AS369" s="2"/>
      <c r="AT369" s="2"/>
      <c r="AU369" s="2"/>
      <c r="AV369" s="67" t="s">
        <v>120</v>
      </c>
      <c r="AW369" s="2"/>
      <c r="AX369" s="2"/>
      <c r="AY369" s="2"/>
      <c r="AZ369" s="2"/>
      <c r="BA369" s="68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112"/>
      <c r="BM369" s="116"/>
      <c r="BN369" s="112"/>
      <c r="BO369" s="112"/>
      <c r="BP369" s="112"/>
      <c r="BQ369" s="112"/>
      <c r="BR369" s="112"/>
      <c r="BS369" s="112"/>
      <c r="BT369" s="114"/>
      <c r="BU369" s="114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</row>
    <row r="370" spans="1:85" ht="14.25" customHeight="1" thickTop="1" thickBot="1" x14ac:dyDescent="0.3">
      <c r="A370" s="2" t="s">
        <v>556</v>
      </c>
      <c r="B370" s="2" t="s">
        <v>560</v>
      </c>
      <c r="C370" s="2"/>
      <c r="D370" s="2"/>
      <c r="E370" s="2" t="s">
        <v>106</v>
      </c>
      <c r="F370" s="63" t="s">
        <v>335</v>
      </c>
      <c r="G370" s="2" t="s">
        <v>248</v>
      </c>
      <c r="H370" s="2" t="s">
        <v>249</v>
      </c>
      <c r="I370" s="2" t="s">
        <v>250</v>
      </c>
      <c r="J370" s="2" t="s">
        <v>153</v>
      </c>
      <c r="K370" s="2" t="s">
        <v>558</v>
      </c>
      <c r="L370" s="2"/>
      <c r="M370" s="64" t="s">
        <v>191</v>
      </c>
      <c r="N370" s="64" t="s">
        <v>191</v>
      </c>
      <c r="O370" s="65" t="s">
        <v>191</v>
      </c>
      <c r="P370" s="2" t="s">
        <v>27</v>
      </c>
      <c r="Q370" s="2">
        <v>2</v>
      </c>
      <c r="R370" s="2" t="s">
        <v>157</v>
      </c>
      <c r="S370" s="2" t="s">
        <v>48</v>
      </c>
      <c r="T370" s="2"/>
      <c r="U370" s="2">
        <v>625</v>
      </c>
      <c r="V370" s="2" t="s">
        <v>17</v>
      </c>
      <c r="W370" s="2">
        <f>VLOOKUP(V370,Tables!$M$4:$N$7,2,FALSE)</f>
        <v>1</v>
      </c>
      <c r="X370" s="2">
        <f t="shared" si="744"/>
        <v>625</v>
      </c>
      <c r="Y370" s="2"/>
      <c r="Z370" s="2" t="str">
        <f t="shared" si="745"/>
        <v>NOEC</v>
      </c>
      <c r="AA370" s="2">
        <f>VLOOKUP(Z370,Tables!C$5:D$21,2,FALSE)</f>
        <v>1</v>
      </c>
      <c r="AB370" s="2">
        <f t="shared" si="746"/>
        <v>625</v>
      </c>
      <c r="AC370" s="2" t="str">
        <f t="shared" si="747"/>
        <v>Acute</v>
      </c>
      <c r="AD370" s="2">
        <f>VLOOKUP(AC370,Tables!C$24:D$25,2,FALSE)</f>
        <v>2</v>
      </c>
      <c r="AE370" s="2">
        <f t="shared" si="748"/>
        <v>312.5</v>
      </c>
      <c r="AF370" s="7"/>
      <c r="AG370" s="8" t="str">
        <f t="shared" si="749"/>
        <v>Psetta maxima</v>
      </c>
      <c r="AH370" s="2" t="str">
        <f t="shared" si="750"/>
        <v>NOEC</v>
      </c>
      <c r="AI370" s="2" t="str">
        <f t="shared" si="751"/>
        <v>Acute</v>
      </c>
      <c r="AJ370" s="2"/>
      <c r="AK370" s="2">
        <f>VLOOKUP(SUM(AA370,AD370),Tables!J$5:K$10,2,FALSE)</f>
        <v>3</v>
      </c>
      <c r="AL370" s="66" t="str">
        <f t="shared" si="752"/>
        <v>YES!!!</v>
      </c>
      <c r="AM370" s="3" t="str">
        <f>O370</f>
        <v>Mortality</v>
      </c>
      <c r="AN370" s="2" t="s">
        <v>118</v>
      </c>
      <c r="AO370" s="2" t="str">
        <f>CONCATENATE(Q370," ",R370)</f>
        <v>2 Day</v>
      </c>
      <c r="AP370" s="2" t="s">
        <v>119</v>
      </c>
      <c r="AQ370" s="2"/>
      <c r="AR370" s="2">
        <f>AE370</f>
        <v>312.5</v>
      </c>
      <c r="AS370" s="2"/>
      <c r="AT370" s="2"/>
      <c r="AU370" s="2"/>
      <c r="AV370" s="67" t="s">
        <v>120</v>
      </c>
      <c r="AW370" s="2"/>
      <c r="AX370" s="2"/>
      <c r="AY370" s="2"/>
      <c r="AZ370" s="2"/>
      <c r="BA370" s="68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112"/>
      <c r="BM370" s="116"/>
      <c r="BN370" s="112"/>
      <c r="BO370" s="112"/>
      <c r="BP370" s="112"/>
      <c r="BQ370" s="112"/>
      <c r="BR370" s="112"/>
      <c r="BS370" s="112"/>
      <c r="BT370" s="114"/>
      <c r="BU370" s="114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</row>
    <row r="371" spans="1:85" ht="14.25" customHeight="1" thickTop="1" thickBot="1" x14ac:dyDescent="0.3">
      <c r="A371" s="2" t="s">
        <v>556</v>
      </c>
      <c r="B371" s="2" t="s">
        <v>561</v>
      </c>
      <c r="C371" s="2"/>
      <c r="D371" s="2"/>
      <c r="E371" s="2" t="s">
        <v>106</v>
      </c>
      <c r="F371" s="63" t="s">
        <v>335</v>
      </c>
      <c r="G371" s="2" t="s">
        <v>248</v>
      </c>
      <c r="H371" s="2" t="s">
        <v>249</v>
      </c>
      <c r="I371" s="2" t="s">
        <v>250</v>
      </c>
      <c r="J371" s="2" t="s">
        <v>153</v>
      </c>
      <c r="K371" s="2" t="s">
        <v>558</v>
      </c>
      <c r="L371" s="2"/>
      <c r="M371" s="64" t="s">
        <v>191</v>
      </c>
      <c r="N371" s="64" t="s">
        <v>191</v>
      </c>
      <c r="O371" s="65" t="s">
        <v>191</v>
      </c>
      <c r="P371" s="2" t="s">
        <v>33</v>
      </c>
      <c r="Q371" s="2">
        <v>2</v>
      </c>
      <c r="R371" s="2" t="s">
        <v>157</v>
      </c>
      <c r="S371" s="2" t="s">
        <v>48</v>
      </c>
      <c r="T371" s="2"/>
      <c r="U371" s="2">
        <v>1250</v>
      </c>
      <c r="V371" s="2" t="s">
        <v>17</v>
      </c>
      <c r="W371" s="2">
        <f>VLOOKUP(V371,Tables!$M$4:$N$7,2,FALSE)</f>
        <v>1</v>
      </c>
      <c r="X371" s="2">
        <f t="shared" si="744"/>
        <v>1250</v>
      </c>
      <c r="Y371" s="2"/>
      <c r="Z371" s="2" t="str">
        <f t="shared" si="745"/>
        <v>LOEC</v>
      </c>
      <c r="AA371" s="2">
        <f>VLOOKUP(Z371,Tables!C$5:D$21,2,FALSE)</f>
        <v>2.5</v>
      </c>
      <c r="AB371" s="2">
        <f t="shared" si="746"/>
        <v>500</v>
      </c>
      <c r="AC371" s="2" t="str">
        <f t="shared" si="747"/>
        <v>Acute</v>
      </c>
      <c r="AD371" s="2">
        <f>VLOOKUP(AC371,Tables!C$24:D$25,2,FALSE)</f>
        <v>2</v>
      </c>
      <c r="AE371" s="2">
        <f t="shared" si="748"/>
        <v>250</v>
      </c>
      <c r="AF371" s="7"/>
      <c r="AG371" s="8" t="str">
        <f t="shared" si="749"/>
        <v>Psetta maxima</v>
      </c>
      <c r="AH371" s="2" t="str">
        <f t="shared" si="750"/>
        <v>LOEC</v>
      </c>
      <c r="AI371" s="2" t="str">
        <f t="shared" si="751"/>
        <v>Acute</v>
      </c>
      <c r="AJ371" s="2"/>
      <c r="AK371" s="2">
        <f>VLOOKUP(SUM(AA371,AD371),Tables!J$5:K$10,2,FALSE)</f>
        <v>4</v>
      </c>
      <c r="AL371" s="66" t="str">
        <f t="shared" si="752"/>
        <v>Reject</v>
      </c>
      <c r="AM371" s="2"/>
      <c r="AN371" s="2"/>
      <c r="AO371" s="2"/>
      <c r="AP371" s="2"/>
      <c r="AQ371" s="2"/>
      <c r="AR371" s="2"/>
      <c r="AS371" s="2"/>
      <c r="AT371" s="2"/>
      <c r="AU371" s="2"/>
      <c r="AV371" s="67" t="s">
        <v>120</v>
      </c>
      <c r="AW371" s="2"/>
      <c r="AX371" s="2"/>
      <c r="AY371" s="2"/>
      <c r="AZ371" s="2"/>
      <c r="BA371" s="68"/>
      <c r="BB371" s="2"/>
      <c r="BC371" s="2"/>
      <c r="BD371" s="2"/>
      <c r="BE371" s="2"/>
      <c r="BF371" s="2"/>
      <c r="BG371" s="2"/>
      <c r="BH371" s="2"/>
      <c r="BI371" s="76"/>
      <c r="BJ371" s="76"/>
      <c r="BK371" s="2"/>
      <c r="BL371" s="112"/>
      <c r="BM371" s="116"/>
      <c r="BN371" s="112"/>
      <c r="BO371" s="112"/>
      <c r="BP371" s="112"/>
      <c r="BQ371" s="112"/>
      <c r="BR371" s="112"/>
      <c r="BS371" s="112"/>
      <c r="BT371" s="114"/>
      <c r="BU371" s="114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</row>
    <row r="372" spans="1:85" ht="14.25" customHeight="1" thickTop="1" thickBot="1" x14ac:dyDescent="0.3">
      <c r="A372" s="2" t="s">
        <v>556</v>
      </c>
      <c r="B372" s="2" t="s">
        <v>562</v>
      </c>
      <c r="C372" s="2"/>
      <c r="D372" s="2"/>
      <c r="E372" s="2" t="s">
        <v>106</v>
      </c>
      <c r="F372" s="63" t="s">
        <v>335</v>
      </c>
      <c r="G372" s="2" t="s">
        <v>248</v>
      </c>
      <c r="H372" s="2" t="s">
        <v>249</v>
      </c>
      <c r="I372" s="2" t="s">
        <v>250</v>
      </c>
      <c r="J372" s="2" t="s">
        <v>153</v>
      </c>
      <c r="K372" s="2" t="s">
        <v>165</v>
      </c>
      <c r="L372" s="2"/>
      <c r="M372" s="64" t="s">
        <v>191</v>
      </c>
      <c r="N372" s="64" t="s">
        <v>191</v>
      </c>
      <c r="O372" s="65" t="s">
        <v>191</v>
      </c>
      <c r="P372" s="2" t="s">
        <v>39</v>
      </c>
      <c r="Q372" s="2">
        <v>4</v>
      </c>
      <c r="R372" s="2" t="s">
        <v>157</v>
      </c>
      <c r="S372" s="2" t="s">
        <v>48</v>
      </c>
      <c r="T372" s="2"/>
      <c r="U372" s="2">
        <v>1617</v>
      </c>
      <c r="V372" s="2" t="s">
        <v>17</v>
      </c>
      <c r="W372" s="2">
        <f>VLOOKUP(V372,Tables!$M$4:$N$7,2,FALSE)</f>
        <v>1</v>
      </c>
      <c r="X372" s="2">
        <f t="shared" si="744"/>
        <v>1617</v>
      </c>
      <c r="Y372" s="2"/>
      <c r="Z372" s="2" t="str">
        <f t="shared" si="745"/>
        <v>LC10</v>
      </c>
      <c r="AA372" s="2">
        <f>VLOOKUP(Z372,Tables!C$5:D$21,2,FALSE)</f>
        <v>1</v>
      </c>
      <c r="AB372" s="2">
        <f t="shared" si="746"/>
        <v>1617</v>
      </c>
      <c r="AC372" s="2" t="str">
        <f t="shared" si="747"/>
        <v>Acute</v>
      </c>
      <c r="AD372" s="2">
        <f>VLOOKUP(AC372,Tables!C$24:D$25,2,FALSE)</f>
        <v>2</v>
      </c>
      <c r="AE372" s="2">
        <f t="shared" si="748"/>
        <v>808.5</v>
      </c>
      <c r="AF372" s="7"/>
      <c r="AG372" s="8" t="str">
        <f t="shared" si="749"/>
        <v>Psetta maxima</v>
      </c>
      <c r="AH372" s="2" t="str">
        <f t="shared" si="750"/>
        <v>LC10</v>
      </c>
      <c r="AI372" s="2" t="str">
        <f t="shared" si="751"/>
        <v>Acute</v>
      </c>
      <c r="AJ372" s="2"/>
      <c r="AK372" s="2">
        <f>VLOOKUP(SUM(AA372,AD372),Tables!J$5:K$10,2,FALSE)</f>
        <v>3</v>
      </c>
      <c r="AL372" s="66" t="str">
        <f t="shared" si="752"/>
        <v>YES!!!</v>
      </c>
      <c r="AM372" s="3" t="str">
        <f>O372</f>
        <v>Mortality</v>
      </c>
      <c r="AN372" s="2" t="s">
        <v>118</v>
      </c>
      <c r="AO372" s="2" t="str">
        <f>CONCATENATE(Q372," ",R372)</f>
        <v>4 Day</v>
      </c>
      <c r="AP372" s="2" t="s">
        <v>319</v>
      </c>
      <c r="AQ372" s="2"/>
      <c r="AR372" s="2">
        <f>AE372</f>
        <v>808.5</v>
      </c>
      <c r="AS372" s="70">
        <f>GEOMEAN(AR372:AR374)</f>
        <v>502.6492315720775</v>
      </c>
      <c r="AT372" s="2"/>
      <c r="AU372" s="2"/>
      <c r="AV372" s="67" t="s">
        <v>120</v>
      </c>
      <c r="AW372" s="2"/>
      <c r="AX372" s="2"/>
      <c r="AY372" s="2"/>
      <c r="AZ372" s="2"/>
      <c r="BA372" s="68"/>
      <c r="BB372" s="2"/>
      <c r="BC372" s="2"/>
      <c r="BD372" s="2"/>
      <c r="BE372" s="2"/>
      <c r="BF372" s="2"/>
      <c r="BG372" s="2"/>
      <c r="BH372" s="2"/>
      <c r="BI372" s="70"/>
      <c r="BJ372" s="70"/>
      <c r="BK372" s="2"/>
      <c r="BL372" s="112"/>
      <c r="BM372" s="116"/>
      <c r="BN372" s="112"/>
      <c r="BO372" s="112"/>
      <c r="BP372" s="112"/>
      <c r="BQ372" s="112"/>
      <c r="BR372" s="112"/>
      <c r="BS372" s="112"/>
      <c r="BT372" s="114"/>
      <c r="BU372" s="114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</row>
    <row r="373" spans="1:85" ht="14.25" customHeight="1" thickTop="1" thickBot="1" x14ac:dyDescent="0.3">
      <c r="A373" s="2" t="s">
        <v>556</v>
      </c>
      <c r="B373" s="2" t="s">
        <v>563</v>
      </c>
      <c r="C373" s="2"/>
      <c r="D373" s="2"/>
      <c r="E373" s="2" t="s">
        <v>106</v>
      </c>
      <c r="F373" s="63" t="s">
        <v>335</v>
      </c>
      <c r="G373" s="2" t="s">
        <v>248</v>
      </c>
      <c r="H373" s="2" t="s">
        <v>249</v>
      </c>
      <c r="I373" s="2" t="s">
        <v>250</v>
      </c>
      <c r="J373" s="2" t="s">
        <v>153</v>
      </c>
      <c r="K373" s="2" t="s">
        <v>165</v>
      </c>
      <c r="L373" s="2"/>
      <c r="M373" s="64" t="s">
        <v>191</v>
      </c>
      <c r="N373" s="64" t="s">
        <v>191</v>
      </c>
      <c r="O373" s="65" t="s">
        <v>191</v>
      </c>
      <c r="P373" s="2" t="s">
        <v>40</v>
      </c>
      <c r="Q373" s="2">
        <v>4</v>
      </c>
      <c r="R373" s="2" t="s">
        <v>157</v>
      </c>
      <c r="S373" s="2" t="s">
        <v>48</v>
      </c>
      <c r="T373" s="2"/>
      <c r="U373" s="2">
        <v>7826</v>
      </c>
      <c r="V373" s="2" t="s">
        <v>17</v>
      </c>
      <c r="W373" s="2">
        <f>VLOOKUP(V373,Tables!$M$4:$N$7,2,FALSE)</f>
        <v>1</v>
      </c>
      <c r="X373" s="2">
        <f t="shared" si="744"/>
        <v>7826</v>
      </c>
      <c r="Y373" s="2"/>
      <c r="Z373" s="2" t="str">
        <f t="shared" si="745"/>
        <v>LC50</v>
      </c>
      <c r="AA373" s="2">
        <f>VLOOKUP(Z373,Tables!C$5:D$21,2,FALSE)</f>
        <v>5</v>
      </c>
      <c r="AB373" s="2">
        <f t="shared" si="746"/>
        <v>1565.2</v>
      </c>
      <c r="AC373" s="2" t="str">
        <f t="shared" si="747"/>
        <v>Acute</v>
      </c>
      <c r="AD373" s="2">
        <f>VLOOKUP(AC373,Tables!C$24:D$25,2,FALSE)</f>
        <v>2</v>
      </c>
      <c r="AE373" s="2">
        <f t="shared" si="748"/>
        <v>782.6</v>
      </c>
      <c r="AF373" s="7"/>
      <c r="AG373" s="8" t="str">
        <f t="shared" si="749"/>
        <v>Psetta maxima</v>
      </c>
      <c r="AH373" s="2" t="str">
        <f t="shared" si="750"/>
        <v>LC50</v>
      </c>
      <c r="AI373" s="2" t="str">
        <f t="shared" si="751"/>
        <v>Acute</v>
      </c>
      <c r="AJ373" s="2"/>
      <c r="AK373" s="2">
        <f>VLOOKUP(SUM(AA373,AD373),Tables!J$5:K$10,2,FALSE)</f>
        <v>4</v>
      </c>
      <c r="AL373" s="66" t="str">
        <f t="shared" si="752"/>
        <v>Reject</v>
      </c>
      <c r="AM373" s="2"/>
      <c r="AN373" s="2"/>
      <c r="AO373" s="2"/>
      <c r="AP373" s="2"/>
      <c r="AQ373" s="2"/>
      <c r="AR373" s="2"/>
      <c r="AS373" s="2"/>
      <c r="AT373" s="2"/>
      <c r="AU373" s="2"/>
      <c r="AV373" s="67" t="s">
        <v>120</v>
      </c>
      <c r="AW373" s="2"/>
      <c r="AX373" s="2"/>
      <c r="AY373" s="2"/>
      <c r="AZ373" s="2"/>
      <c r="BA373" s="68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112"/>
      <c r="BM373" s="116"/>
      <c r="BN373" s="112"/>
      <c r="BO373" s="112"/>
      <c r="BP373" s="112"/>
      <c r="BQ373" s="112"/>
      <c r="BR373" s="112"/>
      <c r="BS373" s="112"/>
      <c r="BT373" s="114"/>
      <c r="BU373" s="114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</row>
    <row r="374" spans="1:85" ht="14.25" customHeight="1" thickTop="1" thickBot="1" x14ac:dyDescent="0.3">
      <c r="A374" s="2" t="s">
        <v>556</v>
      </c>
      <c r="B374" s="2" t="s">
        <v>564</v>
      </c>
      <c r="C374" s="2"/>
      <c r="D374" s="2"/>
      <c r="E374" s="2" t="s">
        <v>106</v>
      </c>
      <c r="F374" s="63" t="s">
        <v>335</v>
      </c>
      <c r="G374" s="2" t="s">
        <v>248</v>
      </c>
      <c r="H374" s="2" t="s">
        <v>249</v>
      </c>
      <c r="I374" s="2" t="s">
        <v>250</v>
      </c>
      <c r="J374" s="2" t="s">
        <v>153</v>
      </c>
      <c r="K374" s="2" t="s">
        <v>165</v>
      </c>
      <c r="L374" s="2"/>
      <c r="M374" s="64" t="s">
        <v>191</v>
      </c>
      <c r="N374" s="64" t="s">
        <v>191</v>
      </c>
      <c r="O374" s="65" t="s">
        <v>191</v>
      </c>
      <c r="P374" s="2" t="s">
        <v>27</v>
      </c>
      <c r="Q374" s="2">
        <v>4</v>
      </c>
      <c r="R374" s="2" t="s">
        <v>157</v>
      </c>
      <c r="S374" s="2" t="s">
        <v>48</v>
      </c>
      <c r="T374" s="2"/>
      <c r="U374" s="2">
        <v>625</v>
      </c>
      <c r="V374" s="2" t="s">
        <v>17</v>
      </c>
      <c r="W374" s="2">
        <f>VLOOKUP(V374,Tables!$M$4:$N$7,2,FALSE)</f>
        <v>1</v>
      </c>
      <c r="X374" s="2">
        <f t="shared" si="744"/>
        <v>625</v>
      </c>
      <c r="Y374" s="2"/>
      <c r="Z374" s="2" t="str">
        <f t="shared" si="745"/>
        <v>NOEC</v>
      </c>
      <c r="AA374" s="2">
        <f>VLOOKUP(Z374,Tables!C$5:D$21,2,FALSE)</f>
        <v>1</v>
      </c>
      <c r="AB374" s="2">
        <f t="shared" si="746"/>
        <v>625</v>
      </c>
      <c r="AC374" s="2" t="str">
        <f t="shared" si="747"/>
        <v>Acute</v>
      </c>
      <c r="AD374" s="2">
        <f>VLOOKUP(AC374,Tables!C$24:D$25,2,FALSE)</f>
        <v>2</v>
      </c>
      <c r="AE374" s="2">
        <f t="shared" si="748"/>
        <v>312.5</v>
      </c>
      <c r="AF374" s="7"/>
      <c r="AG374" s="8" t="str">
        <f t="shared" si="749"/>
        <v>Psetta maxima</v>
      </c>
      <c r="AH374" s="2" t="str">
        <f t="shared" si="750"/>
        <v>NOEC</v>
      </c>
      <c r="AI374" s="2" t="str">
        <f t="shared" si="751"/>
        <v>Acute</v>
      </c>
      <c r="AJ374" s="2"/>
      <c r="AK374" s="2">
        <f>VLOOKUP(SUM(AA374,AD374),Tables!J$5:K$10,2,FALSE)</f>
        <v>3</v>
      </c>
      <c r="AL374" s="66" t="str">
        <f t="shared" si="752"/>
        <v>YES!!!</v>
      </c>
      <c r="AM374" s="3" t="str">
        <f>O374</f>
        <v>Mortality</v>
      </c>
      <c r="AN374" s="2" t="s">
        <v>118</v>
      </c>
      <c r="AO374" s="2" t="str">
        <f>CONCATENATE(Q374," ",R374)</f>
        <v>4 Day</v>
      </c>
      <c r="AP374" s="2" t="s">
        <v>319</v>
      </c>
      <c r="AQ374" s="2"/>
      <c r="AR374" s="2">
        <f>AE374</f>
        <v>312.5</v>
      </c>
      <c r="AS374" s="2"/>
      <c r="AT374" s="2"/>
      <c r="AU374" s="2"/>
      <c r="AV374" s="67" t="s">
        <v>120</v>
      </c>
      <c r="AW374" s="2"/>
      <c r="AX374" s="2"/>
      <c r="AY374" s="2"/>
      <c r="AZ374" s="2"/>
      <c r="BA374" s="68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112"/>
      <c r="BM374" s="116"/>
      <c r="BN374" s="112"/>
      <c r="BO374" s="112"/>
      <c r="BP374" s="112"/>
      <c r="BQ374" s="112"/>
      <c r="BR374" s="112"/>
      <c r="BS374" s="112"/>
      <c r="BT374" s="114"/>
      <c r="BU374" s="114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</row>
    <row r="375" spans="1:85" ht="14.25" customHeight="1" thickTop="1" thickBot="1" x14ac:dyDescent="0.3">
      <c r="A375" s="2" t="s">
        <v>556</v>
      </c>
      <c r="B375" s="2" t="s">
        <v>565</v>
      </c>
      <c r="C375" s="2"/>
      <c r="D375" s="2"/>
      <c r="E375" s="2" t="s">
        <v>106</v>
      </c>
      <c r="F375" s="63" t="s">
        <v>335</v>
      </c>
      <c r="G375" s="2" t="s">
        <v>248</v>
      </c>
      <c r="H375" s="2" t="s">
        <v>249</v>
      </c>
      <c r="I375" s="2" t="s">
        <v>250</v>
      </c>
      <c r="J375" s="2" t="s">
        <v>153</v>
      </c>
      <c r="K375" s="2" t="s">
        <v>165</v>
      </c>
      <c r="L375" s="2"/>
      <c r="M375" s="64" t="s">
        <v>191</v>
      </c>
      <c r="N375" s="64" t="s">
        <v>191</v>
      </c>
      <c r="O375" s="65" t="s">
        <v>191</v>
      </c>
      <c r="P375" s="2" t="s">
        <v>33</v>
      </c>
      <c r="Q375" s="2">
        <v>4</v>
      </c>
      <c r="R375" s="2" t="s">
        <v>157</v>
      </c>
      <c r="S375" s="2" t="s">
        <v>48</v>
      </c>
      <c r="T375" s="2"/>
      <c r="U375" s="2">
        <v>1250</v>
      </c>
      <c r="V375" s="2" t="s">
        <v>17</v>
      </c>
      <c r="W375" s="2">
        <f>VLOOKUP(V375,Tables!$M$4:$N$7,2,FALSE)</f>
        <v>1</v>
      </c>
      <c r="X375" s="2">
        <f t="shared" si="744"/>
        <v>1250</v>
      </c>
      <c r="Y375" s="2"/>
      <c r="Z375" s="2" t="str">
        <f t="shared" si="745"/>
        <v>LOEC</v>
      </c>
      <c r="AA375" s="2">
        <f>VLOOKUP(Z375,Tables!C$5:D$21,2,FALSE)</f>
        <v>2.5</v>
      </c>
      <c r="AB375" s="2">
        <f t="shared" si="746"/>
        <v>500</v>
      </c>
      <c r="AC375" s="2" t="str">
        <f t="shared" si="747"/>
        <v>Acute</v>
      </c>
      <c r="AD375" s="2">
        <f>VLOOKUP(AC375,Tables!C$24:D$25,2,FALSE)</f>
        <v>2</v>
      </c>
      <c r="AE375" s="2">
        <f t="shared" si="748"/>
        <v>250</v>
      </c>
      <c r="AF375" s="7"/>
      <c r="AG375" s="8" t="str">
        <f t="shared" si="749"/>
        <v>Psetta maxima</v>
      </c>
      <c r="AH375" s="2" t="str">
        <f t="shared" si="750"/>
        <v>LOEC</v>
      </c>
      <c r="AI375" s="2" t="str">
        <f t="shared" si="751"/>
        <v>Acute</v>
      </c>
      <c r="AJ375" s="2"/>
      <c r="AK375" s="2">
        <f>VLOOKUP(SUM(AA375,AD375),Tables!J$5:K$10,2,FALSE)</f>
        <v>4</v>
      </c>
      <c r="AL375" s="66" t="str">
        <f t="shared" si="752"/>
        <v>Reject</v>
      </c>
      <c r="AM375" s="2"/>
      <c r="AN375" s="2"/>
      <c r="AO375" s="2"/>
      <c r="AP375" s="2"/>
      <c r="AQ375" s="2"/>
      <c r="AR375" s="2"/>
      <c r="AS375" s="2"/>
      <c r="AT375" s="2"/>
      <c r="AU375" s="2"/>
      <c r="AV375" s="67" t="s">
        <v>120</v>
      </c>
      <c r="AW375" s="2"/>
      <c r="AX375" s="2"/>
      <c r="AY375" s="2"/>
      <c r="AZ375" s="2"/>
      <c r="BA375" s="68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112"/>
      <c r="BM375" s="116"/>
      <c r="BN375" s="112"/>
      <c r="BO375" s="112"/>
      <c r="BP375" s="112"/>
      <c r="BQ375" s="112"/>
      <c r="BR375" s="112"/>
      <c r="BS375" s="112"/>
      <c r="BT375" s="114"/>
      <c r="BU375" s="114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</row>
    <row r="376" spans="1:85" ht="14.25" customHeight="1" thickTop="1" thickBot="1" x14ac:dyDescent="0.3">
      <c r="A376" s="2" t="s">
        <v>556</v>
      </c>
      <c r="B376" s="2" t="s">
        <v>566</v>
      </c>
      <c r="C376" s="2"/>
      <c r="D376" s="2"/>
      <c r="E376" s="2" t="s">
        <v>106</v>
      </c>
      <c r="F376" s="63" t="s">
        <v>335</v>
      </c>
      <c r="G376" s="2" t="s">
        <v>248</v>
      </c>
      <c r="H376" s="2" t="s">
        <v>249</v>
      </c>
      <c r="I376" s="2" t="s">
        <v>250</v>
      </c>
      <c r="J376" s="2" t="s">
        <v>153</v>
      </c>
      <c r="K376" s="2" t="s">
        <v>558</v>
      </c>
      <c r="L376" s="2"/>
      <c r="M376" s="64" t="s">
        <v>567</v>
      </c>
      <c r="N376" s="64" t="s">
        <v>260</v>
      </c>
      <c r="O376" s="65" t="s">
        <v>534</v>
      </c>
      <c r="P376" s="2" t="s">
        <v>27</v>
      </c>
      <c r="Q376" s="2">
        <v>2</v>
      </c>
      <c r="R376" s="2" t="s">
        <v>157</v>
      </c>
      <c r="S376" s="2" t="s">
        <v>48</v>
      </c>
      <c r="T376" s="2"/>
      <c r="U376" s="2">
        <v>5000</v>
      </c>
      <c r="V376" s="2" t="s">
        <v>17</v>
      </c>
      <c r="W376" s="2">
        <f>VLOOKUP(V376,Tables!$M$4:$N$7,2,FALSE)</f>
        <v>1</v>
      </c>
      <c r="X376" s="2">
        <f t="shared" si="744"/>
        <v>5000</v>
      </c>
      <c r="Y376" s="2"/>
      <c r="Z376" s="2" t="str">
        <f t="shared" si="745"/>
        <v>NOEC</v>
      </c>
      <c r="AA376" s="2">
        <f>VLOOKUP(Z376,Tables!C$5:D$21,2,FALSE)</f>
        <v>1</v>
      </c>
      <c r="AB376" s="2">
        <f t="shared" si="746"/>
        <v>5000</v>
      </c>
      <c r="AC376" s="2" t="str">
        <f t="shared" si="747"/>
        <v>Acute</v>
      </c>
      <c r="AD376" s="2">
        <f>VLOOKUP(AC376,Tables!C$24:D$25,2,FALSE)</f>
        <v>2</v>
      </c>
      <c r="AE376" s="2">
        <f t="shared" si="748"/>
        <v>2500</v>
      </c>
      <c r="AF376" s="7"/>
      <c r="AG376" s="8" t="str">
        <f t="shared" si="749"/>
        <v>Psetta maxima</v>
      </c>
      <c r="AH376" s="2" t="str">
        <f t="shared" si="750"/>
        <v>NOEC</v>
      </c>
      <c r="AI376" s="2" t="str">
        <f t="shared" si="751"/>
        <v>Acute</v>
      </c>
      <c r="AJ376" s="2"/>
      <c r="AK376" s="2">
        <f>VLOOKUP(SUM(AA376,AD376),Tables!J$5:K$10,2,FALSE)</f>
        <v>3</v>
      </c>
      <c r="AL376" s="66" t="str">
        <f t="shared" si="752"/>
        <v>YES!!!</v>
      </c>
      <c r="AM376" s="3" t="str">
        <f t="shared" ref="AM376:AM377" si="754">O376</f>
        <v>Hatching success</v>
      </c>
      <c r="AN376" s="2" t="s">
        <v>171</v>
      </c>
      <c r="AO376" s="2" t="str">
        <f t="shared" ref="AO376:AO377" si="755">CONCATENATE(Q376," ",R376)</f>
        <v>2 Day</v>
      </c>
      <c r="AP376" s="2" t="s">
        <v>172</v>
      </c>
      <c r="AQ376" s="2"/>
      <c r="AR376" s="2">
        <f t="shared" ref="AR376:AR377" si="756">AE376</f>
        <v>2500</v>
      </c>
      <c r="AS376" s="2">
        <f t="shared" ref="AS376:AS377" si="757">GEOMEAN(AR376)</f>
        <v>2500</v>
      </c>
      <c r="AT376" s="3">
        <f>MIN(AS376:AS377)</f>
        <v>2500</v>
      </c>
      <c r="AU376" s="2"/>
      <c r="AV376" s="67" t="s">
        <v>120</v>
      </c>
      <c r="AW376" s="2"/>
      <c r="AX376" s="2"/>
      <c r="AY376" s="2"/>
      <c r="AZ376" s="2"/>
      <c r="BA376" s="68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112"/>
      <c r="BM376" s="116"/>
      <c r="BN376" s="112"/>
      <c r="BO376" s="112"/>
      <c r="BP376" s="112"/>
      <c r="BQ376" s="112"/>
      <c r="BR376" s="112"/>
      <c r="BS376" s="112"/>
      <c r="BT376" s="114"/>
      <c r="BU376" s="114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</row>
    <row r="377" spans="1:85" ht="14.25" customHeight="1" thickTop="1" thickBot="1" x14ac:dyDescent="0.3">
      <c r="A377" s="2" t="s">
        <v>556</v>
      </c>
      <c r="B377" s="2" t="s">
        <v>568</v>
      </c>
      <c r="C377" s="2"/>
      <c r="D377" s="2"/>
      <c r="E377" s="2" t="s">
        <v>106</v>
      </c>
      <c r="F377" s="63" t="s">
        <v>335</v>
      </c>
      <c r="G377" s="2" t="s">
        <v>248</v>
      </c>
      <c r="H377" s="2" t="s">
        <v>249</v>
      </c>
      <c r="I377" s="2" t="s">
        <v>250</v>
      </c>
      <c r="J377" s="2" t="s">
        <v>153</v>
      </c>
      <c r="K377" s="2" t="s">
        <v>165</v>
      </c>
      <c r="L377" s="2"/>
      <c r="M377" s="64" t="s">
        <v>567</v>
      </c>
      <c r="N377" s="64" t="s">
        <v>260</v>
      </c>
      <c r="O377" s="65" t="s">
        <v>534</v>
      </c>
      <c r="P377" s="2" t="s">
        <v>27</v>
      </c>
      <c r="Q377" s="2">
        <v>4</v>
      </c>
      <c r="R377" s="2" t="s">
        <v>157</v>
      </c>
      <c r="S377" s="2" t="s">
        <v>48</v>
      </c>
      <c r="T377" s="2"/>
      <c r="U377" s="2">
        <v>5000</v>
      </c>
      <c r="V377" s="2" t="s">
        <v>17</v>
      </c>
      <c r="W377" s="2">
        <f>VLOOKUP(V377,Tables!$M$4:$N$7,2,FALSE)</f>
        <v>1</v>
      </c>
      <c r="X377" s="2">
        <f t="shared" si="744"/>
        <v>5000</v>
      </c>
      <c r="Y377" s="2"/>
      <c r="Z377" s="2" t="str">
        <f t="shared" si="745"/>
        <v>NOEC</v>
      </c>
      <c r="AA377" s="2">
        <f>VLOOKUP(Z377,Tables!C$5:D$21,2,FALSE)</f>
        <v>1</v>
      </c>
      <c r="AB377" s="2">
        <f t="shared" si="746"/>
        <v>5000</v>
      </c>
      <c r="AC377" s="2" t="str">
        <f t="shared" si="747"/>
        <v>Acute</v>
      </c>
      <c r="AD377" s="2">
        <f>VLOOKUP(AC377,Tables!C$24:D$25,2,FALSE)</f>
        <v>2</v>
      </c>
      <c r="AE377" s="2">
        <f t="shared" si="748"/>
        <v>2500</v>
      </c>
      <c r="AF377" s="7"/>
      <c r="AG377" s="8" t="str">
        <f t="shared" si="749"/>
        <v>Psetta maxima</v>
      </c>
      <c r="AH377" s="2" t="str">
        <f t="shared" si="750"/>
        <v>NOEC</v>
      </c>
      <c r="AI377" s="2" t="str">
        <f t="shared" si="751"/>
        <v>Acute</v>
      </c>
      <c r="AJ377" s="2"/>
      <c r="AK377" s="2">
        <f>VLOOKUP(SUM(AA377,AD377),Tables!J$5:K$10,2,FALSE)</f>
        <v>3</v>
      </c>
      <c r="AL377" s="66" t="str">
        <f t="shared" si="752"/>
        <v>YES!!!</v>
      </c>
      <c r="AM377" s="3" t="str">
        <f t="shared" si="754"/>
        <v>Hatching success</v>
      </c>
      <c r="AN377" s="2" t="s">
        <v>171</v>
      </c>
      <c r="AO377" s="2" t="str">
        <f t="shared" si="755"/>
        <v>4 Day</v>
      </c>
      <c r="AP377" s="2" t="s">
        <v>569</v>
      </c>
      <c r="AQ377" s="2"/>
      <c r="AR377" s="2">
        <f t="shared" si="756"/>
        <v>2500</v>
      </c>
      <c r="AS377" s="2">
        <f t="shared" si="757"/>
        <v>2500</v>
      </c>
      <c r="AT377" s="2"/>
      <c r="AU377" s="2"/>
      <c r="AV377" s="67" t="s">
        <v>120</v>
      </c>
      <c r="AW377" s="2"/>
      <c r="AX377" s="2"/>
      <c r="AY377" s="2"/>
      <c r="AZ377" s="2"/>
      <c r="BA377" s="68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112"/>
      <c r="BM377" s="116"/>
      <c r="BN377" s="112"/>
      <c r="BO377" s="112"/>
      <c r="BP377" s="112"/>
      <c r="BQ377" s="112"/>
      <c r="BR377" s="112"/>
      <c r="BS377" s="112"/>
      <c r="BT377" s="114"/>
      <c r="BU377" s="114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</row>
    <row r="378" spans="1:85" ht="14.25" customHeight="1" thickTop="1" thickBot="1" x14ac:dyDescent="0.3">
      <c r="A378" s="7"/>
      <c r="B378" s="7"/>
      <c r="C378" s="7"/>
      <c r="D378" s="71"/>
      <c r="E378" s="7"/>
      <c r="F378" s="72"/>
      <c r="G378" s="7"/>
      <c r="H378" s="7"/>
      <c r="I378" s="7"/>
      <c r="J378" s="7"/>
      <c r="K378" s="7"/>
      <c r="L378" s="7"/>
      <c r="M378" s="73"/>
      <c r="N378" s="73"/>
      <c r="O378" s="7"/>
      <c r="P378" s="7"/>
      <c r="Q378" s="7"/>
      <c r="R378" s="7"/>
      <c r="S378" s="7"/>
      <c r="T378" s="74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5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3"/>
      <c r="AW378" s="76"/>
      <c r="AX378" s="76"/>
      <c r="AY378" s="76"/>
      <c r="AZ378" s="77"/>
      <c r="BA378" s="78"/>
      <c r="BB378" s="7"/>
      <c r="BC378" s="7"/>
      <c r="BD378" s="7"/>
      <c r="BE378" s="7"/>
      <c r="BF378" s="7"/>
      <c r="BG378" s="7"/>
      <c r="BH378" s="7"/>
      <c r="BI378" s="76"/>
      <c r="BJ378" s="76"/>
      <c r="BK378" s="2"/>
      <c r="BL378" s="112"/>
      <c r="BM378" s="116"/>
      <c r="BN378" s="112"/>
      <c r="BO378" s="112"/>
      <c r="BP378" s="112"/>
      <c r="BQ378" s="112"/>
      <c r="BR378" s="112"/>
      <c r="BS378" s="112"/>
      <c r="BT378" s="114"/>
      <c r="BU378" s="114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</row>
    <row r="379" spans="1:85" ht="14.25" customHeight="1" thickTop="1" thickBot="1" x14ac:dyDescent="0.3">
      <c r="A379" s="2">
        <v>660</v>
      </c>
      <c r="B379" s="2">
        <v>634</v>
      </c>
      <c r="C379" s="2"/>
      <c r="D379" s="70"/>
      <c r="E379" s="2" t="s">
        <v>121</v>
      </c>
      <c r="F379" s="63" t="s">
        <v>295</v>
      </c>
      <c r="G379" s="2" t="s">
        <v>248</v>
      </c>
      <c r="H379" s="2" t="s">
        <v>296</v>
      </c>
      <c r="I379" s="2" t="s">
        <v>294</v>
      </c>
      <c r="J379" s="2" t="s">
        <v>153</v>
      </c>
      <c r="K379" s="2" t="s">
        <v>558</v>
      </c>
      <c r="L379" s="2"/>
      <c r="M379" s="64" t="s">
        <v>254</v>
      </c>
      <c r="N379" s="64" t="s">
        <v>570</v>
      </c>
      <c r="O379" s="65" t="s">
        <v>570</v>
      </c>
      <c r="P379" s="2" t="s">
        <v>27</v>
      </c>
      <c r="Q379" s="2">
        <v>14</v>
      </c>
      <c r="R379" s="2" t="s">
        <v>157</v>
      </c>
      <c r="S379" s="2" t="s">
        <v>47</v>
      </c>
      <c r="T379" s="2"/>
      <c r="U379" s="2">
        <v>14500</v>
      </c>
      <c r="V379" s="2" t="s">
        <v>17</v>
      </c>
      <c r="W379" s="2">
        <f>VLOOKUP(V379,Tables!$M$4:$N$7,2,FALSE)</f>
        <v>1</v>
      </c>
      <c r="X379" s="125">
        <f t="shared" ref="X379:X384" si="758">U379*W379</f>
        <v>14500</v>
      </c>
      <c r="Y379" s="2"/>
      <c r="Z379" s="2" t="str">
        <f t="shared" ref="Z379:Z384" si="759">P379</f>
        <v>NOEC</v>
      </c>
      <c r="AA379" s="2">
        <f>VLOOKUP(Z379,Tables!C$5:D$21,2,FALSE)</f>
        <v>1</v>
      </c>
      <c r="AB379" s="2">
        <f t="shared" ref="AB379:AB384" si="760">X379/AA379</f>
        <v>14500</v>
      </c>
      <c r="AC379" s="2" t="str">
        <f t="shared" ref="AC379:AC384" si="761">S379</f>
        <v>Chronic</v>
      </c>
      <c r="AD379" s="2">
        <f>VLOOKUP(AC379,Tables!C$24:D$25,2,FALSE)</f>
        <v>1</v>
      </c>
      <c r="AE379" s="2">
        <f t="shared" ref="AE379:AE384" si="762">AB379/AD379</f>
        <v>14500</v>
      </c>
      <c r="AF379" s="7"/>
      <c r="AG379" s="8" t="str">
        <f t="shared" ref="AG379:AG384" si="763">F379</f>
        <v>Pseudacris regilla</v>
      </c>
      <c r="AH379" s="2" t="str">
        <f t="shared" ref="AH379:AH384" si="764">P379</f>
        <v>NOEC</v>
      </c>
      <c r="AI379" s="2" t="str">
        <f t="shared" ref="AI379:AI384" si="765">S379</f>
        <v>Chronic</v>
      </c>
      <c r="AJ379" s="2"/>
      <c r="AK379" s="2">
        <f>VLOOKUP(SUM(AA379,AD379),Tables!J$5:K$10,2,FALSE)</f>
        <v>1</v>
      </c>
      <c r="AL379" s="66" t="str">
        <f t="shared" ref="AL379:AL384" si="766">IF(AK379=MIN($AK$379:$AK$384),"YES!!!","Reject")</f>
        <v>YES!!!</v>
      </c>
      <c r="AM379" s="3" t="str">
        <f t="shared" ref="AM379:AM382" si="767">O379</f>
        <v>Deformity</v>
      </c>
      <c r="AN379" s="2" t="s">
        <v>118</v>
      </c>
      <c r="AO379" s="2" t="str">
        <f t="shared" ref="AO379:AO382" si="768">CONCATENATE(Q379," ",R379)</f>
        <v>14 Day</v>
      </c>
      <c r="AP379" s="2" t="s">
        <v>119</v>
      </c>
      <c r="AQ379" s="2"/>
      <c r="AR379" s="2">
        <f t="shared" ref="AR379:AR382" si="769">AE379</f>
        <v>14500</v>
      </c>
      <c r="AS379" s="2">
        <f>GEOMEAN(AR379)</f>
        <v>14500</v>
      </c>
      <c r="AT379" s="3">
        <f>MIN(AS379)</f>
        <v>14500</v>
      </c>
      <c r="AU379" s="3">
        <f>MIN(AT379:AT382)</f>
        <v>14500</v>
      </c>
      <c r="AV379" s="67" t="s">
        <v>120</v>
      </c>
      <c r="AW379" s="2"/>
      <c r="AX379" s="2"/>
      <c r="AY379" s="2"/>
      <c r="AZ379" s="2" t="str">
        <f>I379</f>
        <v>Amphibian</v>
      </c>
      <c r="BA379" s="68" t="str">
        <f t="shared" ref="BA379:BC379" si="770">F379</f>
        <v>Pseudacris regilla</v>
      </c>
      <c r="BB379" s="2" t="str">
        <f t="shared" si="770"/>
        <v>Chordata</v>
      </c>
      <c r="BC379" s="2" t="str">
        <f t="shared" si="770"/>
        <v>Amphibia</v>
      </c>
      <c r="BD379" s="2" t="str">
        <f>J379</f>
        <v>Heterotroph</v>
      </c>
      <c r="BE379" s="2">
        <f>AK379</f>
        <v>1</v>
      </c>
      <c r="BF379" s="70">
        <f>AU379</f>
        <v>14500</v>
      </c>
      <c r="BG379" s="67" t="s">
        <v>120</v>
      </c>
      <c r="BH379" s="67" t="s">
        <v>120</v>
      </c>
      <c r="BI379" s="2"/>
      <c r="BJ379" s="2"/>
      <c r="BK379" s="2"/>
      <c r="BL379" s="112"/>
      <c r="BM379" s="116"/>
      <c r="BN379" s="112"/>
      <c r="BO379" s="112"/>
      <c r="BP379" s="112"/>
      <c r="BQ379" s="112"/>
      <c r="BR379" s="112"/>
      <c r="BS379" s="112"/>
      <c r="BT379" s="114"/>
      <c r="BU379" s="114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</row>
    <row r="380" spans="1:85" ht="14.25" customHeight="1" thickTop="1" thickBot="1" x14ac:dyDescent="0.3">
      <c r="A380" s="2">
        <v>660</v>
      </c>
      <c r="B380" s="2">
        <v>631</v>
      </c>
      <c r="C380" s="2"/>
      <c r="D380" s="2"/>
      <c r="E380" s="2" t="s">
        <v>121</v>
      </c>
      <c r="F380" s="63" t="s">
        <v>295</v>
      </c>
      <c r="G380" s="2" t="s">
        <v>248</v>
      </c>
      <c r="H380" s="2" t="s">
        <v>296</v>
      </c>
      <c r="I380" s="2" t="s">
        <v>294</v>
      </c>
      <c r="J380" s="2" t="s">
        <v>153</v>
      </c>
      <c r="K380" s="2" t="s">
        <v>165</v>
      </c>
      <c r="L380" s="2"/>
      <c r="M380" s="64" t="s">
        <v>254</v>
      </c>
      <c r="N380" s="64" t="s">
        <v>571</v>
      </c>
      <c r="O380" s="65" t="s">
        <v>572</v>
      </c>
      <c r="P380" s="2" t="s">
        <v>27</v>
      </c>
      <c r="Q380" s="2">
        <v>14</v>
      </c>
      <c r="R380" s="2" t="s">
        <v>157</v>
      </c>
      <c r="S380" s="2" t="s">
        <v>47</v>
      </c>
      <c r="T380" s="2"/>
      <c r="U380" s="2">
        <v>21000</v>
      </c>
      <c r="V380" s="2" t="s">
        <v>17</v>
      </c>
      <c r="W380" s="2">
        <f>VLOOKUP(V380,Tables!$M$4:$N$7,2,FALSE)</f>
        <v>1</v>
      </c>
      <c r="X380" s="125">
        <f t="shared" si="758"/>
        <v>21000</v>
      </c>
      <c r="Y380" s="2"/>
      <c r="Z380" s="2" t="str">
        <f t="shared" si="759"/>
        <v>NOEC</v>
      </c>
      <c r="AA380" s="2">
        <f>VLOOKUP(Z380,Tables!C$5:D$21,2,FALSE)</f>
        <v>1</v>
      </c>
      <c r="AB380" s="2">
        <f t="shared" si="760"/>
        <v>21000</v>
      </c>
      <c r="AC380" s="2" t="str">
        <f t="shared" si="761"/>
        <v>Chronic</v>
      </c>
      <c r="AD380" s="2">
        <f>VLOOKUP(AC380,Tables!C$24:D$25,2,FALSE)</f>
        <v>1</v>
      </c>
      <c r="AE380" s="2">
        <f t="shared" si="762"/>
        <v>21000</v>
      </c>
      <c r="AF380" s="7"/>
      <c r="AG380" s="8" t="str">
        <f t="shared" si="763"/>
        <v>Pseudacris regilla</v>
      </c>
      <c r="AH380" s="2" t="str">
        <f t="shared" si="764"/>
        <v>NOEC</v>
      </c>
      <c r="AI380" s="2" t="str">
        <f t="shared" si="765"/>
        <v>Chronic</v>
      </c>
      <c r="AJ380" s="2"/>
      <c r="AK380" s="2">
        <f>VLOOKUP(SUM(AA380,AD380),Tables!J$5:K$10,2,FALSE)</f>
        <v>1</v>
      </c>
      <c r="AL380" s="66" t="str">
        <f t="shared" si="766"/>
        <v>YES!!!</v>
      </c>
      <c r="AM380" s="3" t="str">
        <f t="shared" si="767"/>
        <v>Dry Weight</v>
      </c>
      <c r="AN380" s="2" t="s">
        <v>171</v>
      </c>
      <c r="AO380" s="2" t="str">
        <f t="shared" si="768"/>
        <v>14 Day</v>
      </c>
      <c r="AP380" s="2" t="s">
        <v>172</v>
      </c>
      <c r="AQ380" s="2"/>
      <c r="AR380" s="2">
        <f t="shared" si="769"/>
        <v>21000</v>
      </c>
      <c r="AS380" s="2">
        <f>GEOMEAN(AR380:AR381)</f>
        <v>21000</v>
      </c>
      <c r="AT380" s="3">
        <f>MIN(AS380:AS381)</f>
        <v>21000</v>
      </c>
      <c r="AU380" s="2"/>
      <c r="AV380" s="67" t="s">
        <v>120</v>
      </c>
      <c r="AW380" s="2"/>
      <c r="AX380" s="2"/>
      <c r="AY380" s="2"/>
      <c r="AZ380" s="2"/>
      <c r="BA380" s="68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112"/>
      <c r="BM380" s="116"/>
      <c r="BN380" s="112"/>
      <c r="BO380" s="112"/>
      <c r="BP380" s="112"/>
      <c r="BQ380" s="112"/>
      <c r="BR380" s="112"/>
      <c r="BS380" s="112"/>
      <c r="BT380" s="114"/>
      <c r="BU380" s="114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</row>
    <row r="381" spans="1:85" ht="14.25" customHeight="1" thickTop="1" thickBot="1" x14ac:dyDescent="0.3">
      <c r="A381" s="2">
        <v>660</v>
      </c>
      <c r="B381" s="2">
        <v>637</v>
      </c>
      <c r="C381" s="2"/>
      <c r="D381" s="2"/>
      <c r="E381" s="2" t="s">
        <v>121</v>
      </c>
      <c r="F381" s="63" t="s">
        <v>295</v>
      </c>
      <c r="G381" s="2" t="s">
        <v>248</v>
      </c>
      <c r="H381" s="2" t="s">
        <v>296</v>
      </c>
      <c r="I381" s="2" t="s">
        <v>294</v>
      </c>
      <c r="J381" s="2" t="s">
        <v>153</v>
      </c>
      <c r="K381" s="2" t="s">
        <v>165</v>
      </c>
      <c r="L381" s="2"/>
      <c r="M381" s="64" t="s">
        <v>254</v>
      </c>
      <c r="N381" s="64" t="s">
        <v>571</v>
      </c>
      <c r="O381" s="65" t="s">
        <v>572</v>
      </c>
      <c r="P381" s="2" t="s">
        <v>27</v>
      </c>
      <c r="Q381" s="2">
        <v>14</v>
      </c>
      <c r="R381" s="2" t="s">
        <v>157</v>
      </c>
      <c r="S381" s="2" t="s">
        <v>47</v>
      </c>
      <c r="T381" s="2"/>
      <c r="U381" s="2">
        <v>21000</v>
      </c>
      <c r="V381" s="2" t="s">
        <v>17</v>
      </c>
      <c r="W381" s="2">
        <f>VLOOKUP(V381,Tables!$M$4:$N$7,2,FALSE)</f>
        <v>1</v>
      </c>
      <c r="X381" s="125">
        <f t="shared" si="758"/>
        <v>21000</v>
      </c>
      <c r="Y381" s="2"/>
      <c r="Z381" s="2" t="str">
        <f t="shared" si="759"/>
        <v>NOEC</v>
      </c>
      <c r="AA381" s="2">
        <f>VLOOKUP(Z381,Tables!C$5:D$21,2,FALSE)</f>
        <v>1</v>
      </c>
      <c r="AB381" s="2">
        <f t="shared" si="760"/>
        <v>21000</v>
      </c>
      <c r="AC381" s="2" t="str">
        <f t="shared" si="761"/>
        <v>Chronic</v>
      </c>
      <c r="AD381" s="2">
        <f>VLOOKUP(AC381,Tables!C$24:D$25,2,FALSE)</f>
        <v>1</v>
      </c>
      <c r="AE381" s="2">
        <f t="shared" si="762"/>
        <v>21000</v>
      </c>
      <c r="AF381" s="7"/>
      <c r="AG381" s="8" t="str">
        <f t="shared" si="763"/>
        <v>Pseudacris regilla</v>
      </c>
      <c r="AH381" s="2" t="str">
        <f t="shared" si="764"/>
        <v>NOEC</v>
      </c>
      <c r="AI381" s="2" t="str">
        <f t="shared" si="765"/>
        <v>Chronic</v>
      </c>
      <c r="AJ381" s="2"/>
      <c r="AK381" s="2">
        <f>VLOOKUP(SUM(AA381,AD381),Tables!J$5:K$10,2,FALSE)</f>
        <v>1</v>
      </c>
      <c r="AL381" s="66" t="str">
        <f t="shared" si="766"/>
        <v>YES!!!</v>
      </c>
      <c r="AM381" s="3" t="str">
        <f t="shared" si="767"/>
        <v>Dry Weight</v>
      </c>
      <c r="AN381" s="2" t="s">
        <v>171</v>
      </c>
      <c r="AO381" s="2" t="str">
        <f t="shared" si="768"/>
        <v>14 Day</v>
      </c>
      <c r="AP381" s="2" t="s">
        <v>172</v>
      </c>
      <c r="AQ381" s="2"/>
      <c r="AR381" s="2">
        <f t="shared" si="769"/>
        <v>21000</v>
      </c>
      <c r="AS381" s="2"/>
      <c r="AT381" s="2"/>
      <c r="AU381" s="2"/>
      <c r="AV381" s="67" t="s">
        <v>120</v>
      </c>
      <c r="AW381" s="2"/>
      <c r="AX381" s="2"/>
      <c r="AY381" s="2"/>
      <c r="AZ381" s="2"/>
      <c r="BA381" s="68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112"/>
      <c r="BM381" s="116"/>
      <c r="BN381" s="112"/>
      <c r="BO381" s="112"/>
      <c r="BP381" s="112"/>
      <c r="BQ381" s="112"/>
      <c r="BR381" s="112"/>
      <c r="BS381" s="112"/>
      <c r="BT381" s="114"/>
      <c r="BU381" s="114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</row>
    <row r="382" spans="1:85" ht="14.25" customHeight="1" thickTop="1" thickBot="1" x14ac:dyDescent="0.3">
      <c r="A382" s="2">
        <v>660</v>
      </c>
      <c r="B382" s="2">
        <v>633</v>
      </c>
      <c r="C382" s="2"/>
      <c r="D382" s="2"/>
      <c r="E382" s="2" t="s">
        <v>121</v>
      </c>
      <c r="F382" s="63" t="s">
        <v>295</v>
      </c>
      <c r="G382" s="2" t="s">
        <v>248</v>
      </c>
      <c r="H382" s="2" t="s">
        <v>296</v>
      </c>
      <c r="I382" s="2" t="s">
        <v>294</v>
      </c>
      <c r="J382" s="2" t="s">
        <v>153</v>
      </c>
      <c r="K382" s="2" t="s">
        <v>165</v>
      </c>
      <c r="L382" s="2"/>
      <c r="M382" s="64" t="s">
        <v>254</v>
      </c>
      <c r="N382" s="64" t="s">
        <v>573</v>
      </c>
      <c r="O382" s="65" t="s">
        <v>573</v>
      </c>
      <c r="P382" s="2" t="s">
        <v>27</v>
      </c>
      <c r="Q382" s="2">
        <v>14</v>
      </c>
      <c r="R382" s="2" t="s">
        <v>157</v>
      </c>
      <c r="S382" s="2" t="s">
        <v>47</v>
      </c>
      <c r="T382" s="2"/>
      <c r="U382" s="2">
        <v>14500</v>
      </c>
      <c r="V382" s="2" t="s">
        <v>17</v>
      </c>
      <c r="W382" s="2">
        <f>VLOOKUP(V382,Tables!$M$4:$N$7,2,FALSE)</f>
        <v>1</v>
      </c>
      <c r="X382" s="125">
        <f t="shared" si="758"/>
        <v>14500</v>
      </c>
      <c r="Y382" s="2"/>
      <c r="Z382" s="2" t="str">
        <f t="shared" si="759"/>
        <v>NOEC</v>
      </c>
      <c r="AA382" s="2">
        <f>VLOOKUP(Z382,Tables!C$5:D$21,2,FALSE)</f>
        <v>1</v>
      </c>
      <c r="AB382" s="2">
        <f t="shared" si="760"/>
        <v>14500</v>
      </c>
      <c r="AC382" s="2" t="str">
        <f t="shared" si="761"/>
        <v>Chronic</v>
      </c>
      <c r="AD382" s="2">
        <f>VLOOKUP(AC382,Tables!C$24:D$25,2,FALSE)</f>
        <v>1</v>
      </c>
      <c r="AE382" s="2">
        <f t="shared" si="762"/>
        <v>14500</v>
      </c>
      <c r="AF382" s="7"/>
      <c r="AG382" s="8" t="str">
        <f t="shared" si="763"/>
        <v>Pseudacris regilla</v>
      </c>
      <c r="AH382" s="2" t="str">
        <f t="shared" si="764"/>
        <v>NOEC</v>
      </c>
      <c r="AI382" s="2" t="str">
        <f t="shared" si="765"/>
        <v>Chronic</v>
      </c>
      <c r="AJ382" s="2"/>
      <c r="AK382" s="2">
        <f>VLOOKUP(SUM(AA382,AD382),Tables!J$5:K$10,2,FALSE)</f>
        <v>1</v>
      </c>
      <c r="AL382" s="66" t="str">
        <f t="shared" si="766"/>
        <v>YES!!!</v>
      </c>
      <c r="AM382" s="3" t="str">
        <f t="shared" si="767"/>
        <v>Length</v>
      </c>
      <c r="AN382" s="2" t="s">
        <v>434</v>
      </c>
      <c r="AO382" s="2" t="str">
        <f t="shared" si="768"/>
        <v>14 Day</v>
      </c>
      <c r="AP382" s="2" t="s">
        <v>435</v>
      </c>
      <c r="AQ382" s="2"/>
      <c r="AR382" s="2">
        <f t="shared" si="769"/>
        <v>14500</v>
      </c>
      <c r="AS382" s="2">
        <f>GEOMEAN(AR382)</f>
        <v>14500</v>
      </c>
      <c r="AT382" s="3">
        <f>MIN(AS382)</f>
        <v>14500</v>
      </c>
      <c r="AU382" s="2"/>
      <c r="AV382" s="67" t="s">
        <v>120</v>
      </c>
      <c r="AW382" s="2"/>
      <c r="AX382" s="2"/>
      <c r="AY382" s="2"/>
      <c r="AZ382" s="2"/>
      <c r="BA382" s="68"/>
      <c r="BB382" s="2"/>
      <c r="BC382" s="2"/>
      <c r="BD382" s="2"/>
      <c r="BE382" s="2"/>
      <c r="BF382" s="2"/>
      <c r="BG382" s="2"/>
      <c r="BH382" s="2"/>
      <c r="BI382" s="76"/>
      <c r="BJ382" s="76"/>
      <c r="BK382" s="2"/>
      <c r="BL382" s="112"/>
      <c r="BM382" s="116"/>
      <c r="BN382" s="112"/>
      <c r="BO382" s="112"/>
      <c r="BP382" s="112"/>
      <c r="BQ382" s="112"/>
      <c r="BR382" s="112"/>
      <c r="BS382" s="112"/>
      <c r="BT382" s="114"/>
      <c r="BU382" s="114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</row>
    <row r="383" spans="1:85" ht="14.25" customHeight="1" thickTop="1" thickBot="1" x14ac:dyDescent="0.3">
      <c r="A383" s="2">
        <v>660</v>
      </c>
      <c r="B383" s="2">
        <v>629</v>
      </c>
      <c r="C383" s="2"/>
      <c r="D383" s="2"/>
      <c r="E383" s="2" t="s">
        <v>121</v>
      </c>
      <c r="F383" s="63" t="s">
        <v>295</v>
      </c>
      <c r="G383" s="2" t="s">
        <v>248</v>
      </c>
      <c r="H383" s="2" t="s">
        <v>296</v>
      </c>
      <c r="I383" s="2" t="s">
        <v>294</v>
      </c>
      <c r="J383" s="2" t="s">
        <v>153</v>
      </c>
      <c r="K383" s="2" t="s">
        <v>165</v>
      </c>
      <c r="L383" s="2"/>
      <c r="M383" s="64" t="s">
        <v>191</v>
      </c>
      <c r="N383" s="64" t="s">
        <v>191</v>
      </c>
      <c r="O383" s="65" t="s">
        <v>191</v>
      </c>
      <c r="P383" s="2" t="s">
        <v>40</v>
      </c>
      <c r="Q383" s="2">
        <v>14</v>
      </c>
      <c r="R383" s="2" t="s">
        <v>157</v>
      </c>
      <c r="S383" s="2" t="s">
        <v>47</v>
      </c>
      <c r="T383" s="2"/>
      <c r="U383" s="2">
        <v>10800</v>
      </c>
      <c r="V383" s="2" t="s">
        <v>17</v>
      </c>
      <c r="W383" s="2">
        <f>VLOOKUP(V383,Tables!$M$4:$N$7,2,FALSE)</f>
        <v>1</v>
      </c>
      <c r="X383" s="125">
        <f t="shared" si="758"/>
        <v>10800</v>
      </c>
      <c r="Y383" s="2"/>
      <c r="Z383" s="2" t="str">
        <f t="shared" si="759"/>
        <v>LC50</v>
      </c>
      <c r="AA383" s="2">
        <f>VLOOKUP(Z383,Tables!C$5:D$21,2,FALSE)</f>
        <v>5</v>
      </c>
      <c r="AB383" s="2">
        <f t="shared" si="760"/>
        <v>2160</v>
      </c>
      <c r="AC383" s="2" t="str">
        <f t="shared" si="761"/>
        <v>Chronic</v>
      </c>
      <c r="AD383" s="2">
        <f>VLOOKUP(AC383,Tables!C$24:D$25,2,FALSE)</f>
        <v>1</v>
      </c>
      <c r="AE383" s="2">
        <f t="shared" si="762"/>
        <v>2160</v>
      </c>
      <c r="AF383" s="7"/>
      <c r="AG383" s="8" t="str">
        <f t="shared" si="763"/>
        <v>Pseudacris regilla</v>
      </c>
      <c r="AH383" s="2" t="str">
        <f t="shared" si="764"/>
        <v>LC50</v>
      </c>
      <c r="AI383" s="2" t="str">
        <f t="shared" si="765"/>
        <v>Chronic</v>
      </c>
      <c r="AJ383" s="2"/>
      <c r="AK383" s="2">
        <f>VLOOKUP(SUM(AA383,AD383),Tables!J$5:K$10,2,FALSE)</f>
        <v>2</v>
      </c>
      <c r="AL383" s="66" t="str">
        <f t="shared" si="766"/>
        <v>Reject</v>
      </c>
      <c r="AM383" s="3"/>
      <c r="AN383" s="2"/>
      <c r="AO383" s="2"/>
      <c r="AP383" s="2"/>
      <c r="AQ383" s="2"/>
      <c r="AR383" s="2"/>
      <c r="AS383" s="2"/>
      <c r="AT383" s="3"/>
      <c r="AU383" s="2"/>
      <c r="AV383" s="67" t="s">
        <v>120</v>
      </c>
      <c r="AW383" s="2"/>
      <c r="AX383" s="2"/>
      <c r="AY383" s="2"/>
      <c r="AZ383" s="2"/>
      <c r="BA383" s="68"/>
      <c r="BB383" s="2"/>
      <c r="BC383" s="2"/>
      <c r="BD383" s="2"/>
      <c r="BE383" s="2"/>
      <c r="BF383" s="2"/>
      <c r="BG383" s="2"/>
      <c r="BH383" s="2"/>
      <c r="BI383" s="89"/>
      <c r="BJ383" s="89"/>
      <c r="BK383" s="2"/>
      <c r="BL383" s="117"/>
      <c r="BM383" s="118"/>
      <c r="BN383" s="117"/>
      <c r="BO383" s="117"/>
      <c r="BP383" s="117"/>
      <c r="BQ383" s="117"/>
      <c r="BR383" s="117"/>
      <c r="BS383" s="117"/>
      <c r="BT383" s="114"/>
      <c r="BU383" s="114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</row>
    <row r="384" spans="1:85" ht="14.25" customHeight="1" thickTop="1" thickBot="1" x14ac:dyDescent="0.3">
      <c r="A384" s="2">
        <v>660</v>
      </c>
      <c r="B384" s="2">
        <v>630</v>
      </c>
      <c r="C384" s="2"/>
      <c r="D384" s="2"/>
      <c r="E384" s="2" t="s">
        <v>121</v>
      </c>
      <c r="F384" s="63" t="s">
        <v>295</v>
      </c>
      <c r="G384" s="2" t="s">
        <v>248</v>
      </c>
      <c r="H384" s="2" t="s">
        <v>296</v>
      </c>
      <c r="I384" s="2" t="s">
        <v>294</v>
      </c>
      <c r="J384" s="2" t="s">
        <v>153</v>
      </c>
      <c r="K384" s="2" t="s">
        <v>165</v>
      </c>
      <c r="L384" s="2"/>
      <c r="M384" s="64" t="s">
        <v>191</v>
      </c>
      <c r="N384" s="64" t="s">
        <v>191</v>
      </c>
      <c r="O384" s="65" t="s">
        <v>191</v>
      </c>
      <c r="P384" s="2" t="s">
        <v>40</v>
      </c>
      <c r="Q384" s="2">
        <v>14</v>
      </c>
      <c r="R384" s="2" t="s">
        <v>157</v>
      </c>
      <c r="S384" s="2" t="s">
        <v>47</v>
      </c>
      <c r="T384" s="2"/>
      <c r="U384" s="2">
        <v>19600</v>
      </c>
      <c r="V384" s="2" t="s">
        <v>17</v>
      </c>
      <c r="W384" s="2">
        <f>VLOOKUP(V384,Tables!$M$4:$N$7,2,FALSE)</f>
        <v>1</v>
      </c>
      <c r="X384" s="125">
        <f t="shared" si="758"/>
        <v>19600</v>
      </c>
      <c r="Y384" s="2"/>
      <c r="Z384" s="2" t="str">
        <f t="shared" si="759"/>
        <v>LC50</v>
      </c>
      <c r="AA384" s="2">
        <f>VLOOKUP(Z384,Tables!C$5:D$21,2,FALSE)</f>
        <v>5</v>
      </c>
      <c r="AB384" s="2">
        <f t="shared" si="760"/>
        <v>3920</v>
      </c>
      <c r="AC384" s="2" t="str">
        <f t="shared" si="761"/>
        <v>Chronic</v>
      </c>
      <c r="AD384" s="2">
        <f>VLOOKUP(AC384,Tables!C$24:D$25,2,FALSE)</f>
        <v>1</v>
      </c>
      <c r="AE384" s="2">
        <f t="shared" si="762"/>
        <v>3920</v>
      </c>
      <c r="AF384" s="7"/>
      <c r="AG384" s="8" t="str">
        <f t="shared" si="763"/>
        <v>Pseudacris regilla</v>
      </c>
      <c r="AH384" s="2" t="str">
        <f t="shared" si="764"/>
        <v>LC50</v>
      </c>
      <c r="AI384" s="2" t="str">
        <f t="shared" si="765"/>
        <v>Chronic</v>
      </c>
      <c r="AJ384" s="2"/>
      <c r="AK384" s="2">
        <f>VLOOKUP(SUM(AA384,AD384),Tables!J$5:K$10,2,FALSE)</f>
        <v>2</v>
      </c>
      <c r="AL384" s="66" t="str">
        <f t="shared" si="766"/>
        <v>Reject</v>
      </c>
      <c r="AM384" s="3"/>
      <c r="AN384" s="2"/>
      <c r="AO384" s="2"/>
      <c r="AP384" s="2"/>
      <c r="AQ384" s="2"/>
      <c r="AR384" s="2"/>
      <c r="AS384" s="2"/>
      <c r="AT384" s="2"/>
      <c r="AU384" s="2"/>
      <c r="AV384" s="67" t="s">
        <v>120</v>
      </c>
      <c r="AW384" s="2"/>
      <c r="AX384" s="2"/>
      <c r="AY384" s="2"/>
      <c r="AZ384" s="2"/>
      <c r="BA384" s="68"/>
      <c r="BB384" s="2"/>
      <c r="BC384" s="2"/>
      <c r="BD384" s="2"/>
      <c r="BE384" s="2"/>
      <c r="BF384" s="2"/>
      <c r="BG384" s="2"/>
      <c r="BH384" s="2"/>
      <c r="BI384" s="76"/>
      <c r="BJ384" s="76"/>
      <c r="BK384" s="2"/>
      <c r="BL384" s="117"/>
      <c r="BM384" s="118"/>
      <c r="BN384" s="117"/>
      <c r="BO384" s="117"/>
      <c r="BP384" s="117"/>
      <c r="BQ384" s="117"/>
      <c r="BR384" s="117"/>
      <c r="BS384" s="117"/>
      <c r="BT384" s="114"/>
      <c r="BU384" s="114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</row>
    <row r="385" spans="1:85" ht="14.25" customHeight="1" thickTop="1" thickBot="1" x14ac:dyDescent="0.3">
      <c r="A385" s="7"/>
      <c r="B385" s="7"/>
      <c r="C385" s="7"/>
      <c r="D385" s="71"/>
      <c r="E385" s="7"/>
      <c r="F385" s="72"/>
      <c r="G385" s="7"/>
      <c r="H385" s="7"/>
      <c r="I385" s="7"/>
      <c r="J385" s="7"/>
      <c r="K385" s="7"/>
      <c r="L385" s="7"/>
      <c r="M385" s="73"/>
      <c r="N385" s="73"/>
      <c r="O385" s="7"/>
      <c r="P385" s="7"/>
      <c r="Q385" s="7"/>
      <c r="R385" s="7"/>
      <c r="S385" s="7"/>
      <c r="T385" s="74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5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3"/>
      <c r="AW385" s="76"/>
      <c r="AX385" s="76"/>
      <c r="AY385" s="76"/>
      <c r="AZ385" s="77"/>
      <c r="BA385" s="78"/>
      <c r="BB385" s="7"/>
      <c r="BC385" s="7"/>
      <c r="BD385" s="7"/>
      <c r="BE385" s="7"/>
      <c r="BF385" s="7"/>
      <c r="BG385" s="7"/>
      <c r="BH385" s="7"/>
      <c r="BI385" s="2"/>
      <c r="BJ385" s="2"/>
      <c r="BK385" s="2"/>
      <c r="BL385" s="112"/>
      <c r="BM385" s="116"/>
      <c r="BN385" s="112"/>
      <c r="BO385" s="112"/>
      <c r="BP385" s="112"/>
      <c r="BQ385" s="112"/>
      <c r="BR385" s="112"/>
      <c r="BS385" s="112"/>
      <c r="BT385" s="114"/>
      <c r="BU385" s="114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</row>
    <row r="386" spans="1:85" ht="14.25" customHeight="1" thickTop="1" thickBot="1" x14ac:dyDescent="0.3">
      <c r="A386" s="2" t="s">
        <v>200</v>
      </c>
      <c r="B386" s="2">
        <v>200889</v>
      </c>
      <c r="C386" s="2"/>
      <c r="D386" s="2"/>
      <c r="E386" s="2" t="s">
        <v>121</v>
      </c>
      <c r="F386" s="63" t="s">
        <v>375</v>
      </c>
      <c r="G386" s="2" t="s">
        <v>202</v>
      </c>
      <c r="H386" s="2" t="s">
        <v>203</v>
      </c>
      <c r="I386" s="2" t="s">
        <v>204</v>
      </c>
      <c r="J386" s="2" t="s">
        <v>153</v>
      </c>
      <c r="K386" s="2" t="s">
        <v>112</v>
      </c>
      <c r="L386" s="2"/>
      <c r="M386" s="64" t="s">
        <v>191</v>
      </c>
      <c r="N386" s="64" t="s">
        <v>191</v>
      </c>
      <c r="O386" s="65" t="s">
        <v>191</v>
      </c>
      <c r="P386" s="2" t="s">
        <v>40</v>
      </c>
      <c r="Q386" s="2">
        <v>48</v>
      </c>
      <c r="R386" s="2" t="s">
        <v>116</v>
      </c>
      <c r="S386" s="2" t="s">
        <v>48</v>
      </c>
      <c r="T386" s="2"/>
      <c r="U386" s="2">
        <v>2800</v>
      </c>
      <c r="V386" s="2" t="s">
        <v>17</v>
      </c>
      <c r="W386" s="2">
        <f>VLOOKUP(V386,Tables!$M$4:$N$7,2,FALSE)</f>
        <v>1</v>
      </c>
      <c r="X386" s="2">
        <f t="shared" ref="X386:X388" si="771">U386*W386</f>
        <v>2800</v>
      </c>
      <c r="Y386" s="2"/>
      <c r="Z386" s="2" t="str">
        <f t="shared" ref="Z386:Z388" si="772">P386</f>
        <v>LC50</v>
      </c>
      <c r="AA386" s="2">
        <f>VLOOKUP(Z386,Tables!C$5:D$21,2,FALSE)</f>
        <v>5</v>
      </c>
      <c r="AB386" s="2">
        <f t="shared" ref="AB386:AB388" si="773">X386/AA386</f>
        <v>560</v>
      </c>
      <c r="AC386" s="2" t="str">
        <f t="shared" ref="AC386:AC388" si="774">S386</f>
        <v>Acute</v>
      </c>
      <c r="AD386" s="2">
        <f>VLOOKUP(AC386,Tables!C$24:D$25,2,FALSE)</f>
        <v>2</v>
      </c>
      <c r="AE386" s="2">
        <f t="shared" ref="AE386:AE388" si="775">AB386/AD386</f>
        <v>280</v>
      </c>
      <c r="AF386" s="7"/>
      <c r="AG386" s="8" t="str">
        <f t="shared" ref="AG386:AG388" si="776">F386</f>
        <v xml:space="preserve">Pteronarcys californica </v>
      </c>
      <c r="AH386" s="2" t="str">
        <f t="shared" ref="AH386:AH388" si="777">P386</f>
        <v>LC50</v>
      </c>
      <c r="AI386" s="2" t="str">
        <f t="shared" ref="AI386:AI388" si="778">S386</f>
        <v>Acute</v>
      </c>
      <c r="AJ386" s="2"/>
      <c r="AK386" s="2">
        <f>VLOOKUP(SUM(AA386,AD386),Tables!J$5:K$10,2,FALSE)</f>
        <v>4</v>
      </c>
      <c r="AL386" s="66" t="str">
        <f t="shared" ref="AL386:AL388" si="779">IF(AK386=MIN($AK$386:$AK$388),"YES!!!","Reject")</f>
        <v>YES!!!</v>
      </c>
      <c r="AM386" s="3" t="str">
        <f t="shared" ref="AM386:AM388" si="780">O386</f>
        <v>Mortality</v>
      </c>
      <c r="AN386" s="2" t="s">
        <v>118</v>
      </c>
      <c r="AO386" s="2" t="str">
        <f t="shared" ref="AO386:AO388" si="781">CONCATENATE(Q386," ",R386)</f>
        <v>48 Hour</v>
      </c>
      <c r="AP386" s="2" t="s">
        <v>119</v>
      </c>
      <c r="AQ386" s="2"/>
      <c r="AR386" s="2">
        <f t="shared" ref="AR386:AR388" si="782">AE386</f>
        <v>280</v>
      </c>
      <c r="AS386" s="2">
        <f>GEOMEAN(AR386)</f>
        <v>280</v>
      </c>
      <c r="AT386" s="3">
        <f>MIN(AS386:AS388)</f>
        <v>120</v>
      </c>
      <c r="AU386" s="3">
        <f>MIN(AT386)</f>
        <v>120</v>
      </c>
      <c r="AV386" s="67" t="s">
        <v>120</v>
      </c>
      <c r="AW386" s="2"/>
      <c r="AX386" s="2"/>
      <c r="AY386" s="2"/>
      <c r="AZ386" s="2" t="str">
        <f>I386</f>
        <v>Macroinvertebrate</v>
      </c>
      <c r="BA386" s="68" t="str">
        <f t="shared" ref="BA386:BC386" si="783">F386</f>
        <v xml:space="preserve">Pteronarcys californica </v>
      </c>
      <c r="BB386" s="2" t="str">
        <f t="shared" si="783"/>
        <v>Arthropoda</v>
      </c>
      <c r="BC386" s="2" t="str">
        <f t="shared" si="783"/>
        <v>Insecta</v>
      </c>
      <c r="BD386" s="2" t="str">
        <f>J386</f>
        <v>Heterotroph</v>
      </c>
      <c r="BE386" s="2">
        <f>AK386</f>
        <v>4</v>
      </c>
      <c r="BF386" s="2">
        <f>AU386</f>
        <v>120</v>
      </c>
      <c r="BG386" s="67" t="s">
        <v>120</v>
      </c>
      <c r="BH386" s="67" t="s">
        <v>120</v>
      </c>
      <c r="BI386" s="2"/>
      <c r="BJ386" s="2"/>
      <c r="BK386" s="2"/>
      <c r="BL386" s="112"/>
      <c r="BM386" s="116"/>
      <c r="BN386" s="112"/>
      <c r="BO386" s="112"/>
      <c r="BP386" s="112"/>
      <c r="BQ386" s="112"/>
      <c r="BR386" s="112"/>
      <c r="BS386" s="112"/>
      <c r="BT386" s="114"/>
      <c r="BU386" s="114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</row>
    <row r="387" spans="1:85" ht="14.25" customHeight="1" thickTop="1" thickBot="1" x14ac:dyDescent="0.3">
      <c r="A387" s="2" t="s">
        <v>200</v>
      </c>
      <c r="B387" s="2">
        <v>200889</v>
      </c>
      <c r="C387" s="2"/>
      <c r="D387" s="2"/>
      <c r="E387" s="2" t="s">
        <v>121</v>
      </c>
      <c r="F387" s="63" t="s">
        <v>375</v>
      </c>
      <c r="G387" s="2" t="s">
        <v>202</v>
      </c>
      <c r="H387" s="2" t="s">
        <v>203</v>
      </c>
      <c r="I387" s="2" t="s">
        <v>204</v>
      </c>
      <c r="J387" s="2" t="s">
        <v>153</v>
      </c>
      <c r="K387" s="2" t="s">
        <v>112</v>
      </c>
      <c r="L387" s="2"/>
      <c r="M387" s="64" t="s">
        <v>191</v>
      </c>
      <c r="N387" s="64" t="s">
        <v>191</v>
      </c>
      <c r="O387" s="65" t="s">
        <v>191</v>
      </c>
      <c r="P387" s="2" t="s">
        <v>40</v>
      </c>
      <c r="Q387" s="2">
        <v>96</v>
      </c>
      <c r="R387" s="2" t="s">
        <v>116</v>
      </c>
      <c r="S387" s="2" t="s">
        <v>48</v>
      </c>
      <c r="T387" s="2"/>
      <c r="U387" s="2">
        <v>1200</v>
      </c>
      <c r="V387" s="2" t="s">
        <v>17</v>
      </c>
      <c r="W387" s="2">
        <f>VLOOKUP(V387,Tables!$M$4:$N$7,2,FALSE)</f>
        <v>1</v>
      </c>
      <c r="X387" s="2">
        <f t="shared" si="771"/>
        <v>1200</v>
      </c>
      <c r="Y387" s="2"/>
      <c r="Z387" s="2" t="str">
        <f t="shared" si="772"/>
        <v>LC50</v>
      </c>
      <c r="AA387" s="2">
        <f>VLOOKUP(Z387,Tables!C$5:D$21,2,FALSE)</f>
        <v>5</v>
      </c>
      <c r="AB387" s="2">
        <f t="shared" si="773"/>
        <v>240</v>
      </c>
      <c r="AC387" s="2" t="str">
        <f t="shared" si="774"/>
        <v>Acute</v>
      </c>
      <c r="AD387" s="2">
        <f>VLOOKUP(AC387,Tables!C$24:D$25,2,FALSE)</f>
        <v>2</v>
      </c>
      <c r="AE387" s="2">
        <f t="shared" si="775"/>
        <v>120</v>
      </c>
      <c r="AF387" s="7"/>
      <c r="AG387" s="8" t="str">
        <f t="shared" si="776"/>
        <v xml:space="preserve">Pteronarcys californica </v>
      </c>
      <c r="AH387" s="2" t="str">
        <f t="shared" si="777"/>
        <v>LC50</v>
      </c>
      <c r="AI387" s="2" t="str">
        <f t="shared" si="778"/>
        <v>Acute</v>
      </c>
      <c r="AJ387" s="2"/>
      <c r="AK387" s="2">
        <f>VLOOKUP(SUM(AA387,AD387),Tables!J$5:K$10,2,FALSE)</f>
        <v>4</v>
      </c>
      <c r="AL387" s="66" t="str">
        <f t="shared" si="779"/>
        <v>YES!!!</v>
      </c>
      <c r="AM387" s="3" t="str">
        <f t="shared" si="780"/>
        <v>Mortality</v>
      </c>
      <c r="AN387" s="2" t="s">
        <v>118</v>
      </c>
      <c r="AO387" s="2" t="str">
        <f t="shared" si="781"/>
        <v>96 Hour</v>
      </c>
      <c r="AP387" s="2" t="s">
        <v>319</v>
      </c>
      <c r="AQ387" s="2"/>
      <c r="AR387" s="2">
        <f t="shared" si="782"/>
        <v>120</v>
      </c>
      <c r="AS387" s="2">
        <f>GEOMEAN(AR387:AR388)</f>
        <v>120</v>
      </c>
      <c r="AT387" s="2"/>
      <c r="AU387" s="2"/>
      <c r="AV387" s="67" t="s">
        <v>120</v>
      </c>
      <c r="AW387" s="2"/>
      <c r="AX387" s="2"/>
      <c r="AY387" s="2"/>
      <c r="AZ387" s="2"/>
      <c r="BA387" s="68"/>
      <c r="BB387" s="2"/>
      <c r="BC387" s="2"/>
      <c r="BD387" s="2"/>
      <c r="BE387" s="2"/>
      <c r="BF387" s="2"/>
      <c r="BG387" s="2"/>
      <c r="BH387" s="2"/>
      <c r="BI387" s="76"/>
      <c r="BJ387" s="76"/>
      <c r="BK387" s="2"/>
      <c r="BL387" s="112"/>
      <c r="BM387" s="116"/>
      <c r="BN387" s="112"/>
      <c r="BO387" s="112"/>
      <c r="BP387" s="112"/>
      <c r="BQ387" s="112"/>
      <c r="BR387" s="120"/>
      <c r="BS387" s="112"/>
      <c r="BT387" s="114"/>
      <c r="BU387" s="114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</row>
    <row r="388" spans="1:85" ht="14.25" customHeight="1" thickTop="1" thickBot="1" x14ac:dyDescent="0.3">
      <c r="A388" s="2" t="s">
        <v>200</v>
      </c>
      <c r="B388" s="2">
        <v>200666</v>
      </c>
      <c r="C388" s="2"/>
      <c r="D388" s="2"/>
      <c r="E388" s="2" t="s">
        <v>121</v>
      </c>
      <c r="F388" s="63" t="s">
        <v>375</v>
      </c>
      <c r="G388" s="2" t="s">
        <v>202</v>
      </c>
      <c r="H388" s="2" t="s">
        <v>203</v>
      </c>
      <c r="I388" s="2" t="s">
        <v>204</v>
      </c>
      <c r="J388" s="2" t="s">
        <v>153</v>
      </c>
      <c r="K388" s="2" t="s">
        <v>112</v>
      </c>
      <c r="L388" s="2"/>
      <c r="M388" s="64" t="s">
        <v>191</v>
      </c>
      <c r="N388" s="64" t="s">
        <v>191</v>
      </c>
      <c r="O388" s="65" t="s">
        <v>191</v>
      </c>
      <c r="P388" s="2" t="s">
        <v>40</v>
      </c>
      <c r="Q388" s="2">
        <v>96</v>
      </c>
      <c r="R388" s="2" t="s">
        <v>116</v>
      </c>
      <c r="S388" s="2" t="s">
        <v>48</v>
      </c>
      <c r="T388" s="2"/>
      <c r="U388" s="2">
        <v>1200</v>
      </c>
      <c r="V388" s="2" t="s">
        <v>17</v>
      </c>
      <c r="W388" s="2">
        <f>VLOOKUP(V388,Tables!$M$4:$N$7,2,FALSE)</f>
        <v>1</v>
      </c>
      <c r="X388" s="2">
        <f t="shared" si="771"/>
        <v>1200</v>
      </c>
      <c r="Y388" s="2"/>
      <c r="Z388" s="2" t="str">
        <f t="shared" si="772"/>
        <v>LC50</v>
      </c>
      <c r="AA388" s="2">
        <f>VLOOKUP(Z388,Tables!C$5:D$21,2,FALSE)</f>
        <v>5</v>
      </c>
      <c r="AB388" s="2">
        <f t="shared" si="773"/>
        <v>240</v>
      </c>
      <c r="AC388" s="2" t="str">
        <f t="shared" si="774"/>
        <v>Acute</v>
      </c>
      <c r="AD388" s="2">
        <f>VLOOKUP(AC388,Tables!C$24:D$25,2,FALSE)</f>
        <v>2</v>
      </c>
      <c r="AE388" s="2">
        <f t="shared" si="775"/>
        <v>120</v>
      </c>
      <c r="AF388" s="7"/>
      <c r="AG388" s="8" t="str">
        <f t="shared" si="776"/>
        <v xml:space="preserve">Pteronarcys californica </v>
      </c>
      <c r="AH388" s="2" t="str">
        <f t="shared" si="777"/>
        <v>LC50</v>
      </c>
      <c r="AI388" s="2" t="str">
        <f t="shared" si="778"/>
        <v>Acute</v>
      </c>
      <c r="AJ388" s="2"/>
      <c r="AK388" s="2">
        <f>VLOOKUP(SUM(AA388,AD388),Tables!J$5:K$10,2,FALSE)</f>
        <v>4</v>
      </c>
      <c r="AL388" s="66" t="str">
        <f t="shared" si="779"/>
        <v>YES!!!</v>
      </c>
      <c r="AM388" s="3" t="str">
        <f t="shared" si="780"/>
        <v>Mortality</v>
      </c>
      <c r="AN388" s="2" t="s">
        <v>118</v>
      </c>
      <c r="AO388" s="2" t="str">
        <f t="shared" si="781"/>
        <v>96 Hour</v>
      </c>
      <c r="AP388" s="2" t="s">
        <v>319</v>
      </c>
      <c r="AQ388" s="2"/>
      <c r="AR388" s="2">
        <f t="shared" si="782"/>
        <v>120</v>
      </c>
      <c r="AS388" s="2"/>
      <c r="AT388" s="2"/>
      <c r="AU388" s="2"/>
      <c r="AV388" s="67" t="s">
        <v>120</v>
      </c>
      <c r="AW388" s="2"/>
      <c r="AX388" s="2"/>
      <c r="AY388" s="2"/>
      <c r="AZ388" s="2"/>
      <c r="BA388" s="68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117"/>
      <c r="BM388" s="118"/>
      <c r="BN388" s="117"/>
      <c r="BO388" s="117"/>
      <c r="BP388" s="117"/>
      <c r="BQ388" s="117"/>
      <c r="BR388" s="117"/>
      <c r="BS388" s="117"/>
      <c r="BT388" s="114"/>
      <c r="BU388" s="114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</row>
    <row r="389" spans="1:85" ht="14.25" customHeight="1" thickTop="1" thickBot="1" x14ac:dyDescent="0.3">
      <c r="A389" s="7"/>
      <c r="B389" s="7"/>
      <c r="C389" s="7"/>
      <c r="D389" s="71"/>
      <c r="E389" s="7"/>
      <c r="F389" s="72"/>
      <c r="G389" s="7"/>
      <c r="H389" s="7"/>
      <c r="I389" s="7"/>
      <c r="J389" s="7"/>
      <c r="K389" s="7"/>
      <c r="L389" s="7"/>
      <c r="M389" s="73"/>
      <c r="N389" s="73"/>
      <c r="O389" s="7"/>
      <c r="P389" s="7"/>
      <c r="Q389" s="7"/>
      <c r="R389" s="7"/>
      <c r="S389" s="7"/>
      <c r="T389" s="74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5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3"/>
      <c r="AW389" s="76"/>
      <c r="AX389" s="76"/>
      <c r="AY389" s="76"/>
      <c r="AZ389" s="77"/>
      <c r="BA389" s="78"/>
      <c r="BB389" s="7"/>
      <c r="BC389" s="7"/>
      <c r="BD389" s="7"/>
      <c r="BE389" s="7"/>
      <c r="BF389" s="7"/>
      <c r="BG389" s="7"/>
      <c r="BH389" s="7"/>
      <c r="BI389" s="2"/>
      <c r="BJ389" s="2"/>
      <c r="BK389" s="2"/>
      <c r="BL389" s="112"/>
      <c r="BM389" s="116"/>
      <c r="BN389" s="112"/>
      <c r="BO389" s="112"/>
      <c r="BP389" s="112"/>
      <c r="BQ389" s="112"/>
      <c r="BR389" s="112"/>
      <c r="BS389" s="112"/>
      <c r="BT389" s="114"/>
      <c r="BU389" s="114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</row>
    <row r="390" spans="1:85" ht="14.25" customHeight="1" thickTop="1" thickBot="1" x14ac:dyDescent="0.3">
      <c r="A390" s="2" t="s">
        <v>188</v>
      </c>
      <c r="B390" s="2" t="s">
        <v>574</v>
      </c>
      <c r="C390" s="2"/>
      <c r="D390" s="101" t="s">
        <v>148</v>
      </c>
      <c r="E390" s="2" t="s">
        <v>106</v>
      </c>
      <c r="F390" s="63" t="s">
        <v>575</v>
      </c>
      <c r="G390" s="2" t="s">
        <v>576</v>
      </c>
      <c r="H390" s="2" t="s">
        <v>125</v>
      </c>
      <c r="I390" s="2" t="s">
        <v>110</v>
      </c>
      <c r="J390" s="2" t="s">
        <v>153</v>
      </c>
      <c r="K390" s="2" t="s">
        <v>112</v>
      </c>
      <c r="L390" s="2"/>
      <c r="M390" s="83" t="s">
        <v>577</v>
      </c>
      <c r="N390" s="83" t="s">
        <v>264</v>
      </c>
      <c r="O390" s="84" t="s">
        <v>578</v>
      </c>
      <c r="P390" s="85" t="s">
        <v>38</v>
      </c>
      <c r="Q390" s="85">
        <v>24</v>
      </c>
      <c r="R390" s="85" t="s">
        <v>116</v>
      </c>
      <c r="S390" s="85" t="s">
        <v>48</v>
      </c>
      <c r="T390" s="2"/>
      <c r="U390" s="85">
        <v>43000</v>
      </c>
      <c r="V390" s="85" t="s">
        <v>17</v>
      </c>
      <c r="W390" s="85">
        <f>VLOOKUP(V390,Tables!$M$4:$N$7,2,FALSE)</f>
        <v>1</v>
      </c>
      <c r="X390" s="85">
        <f>U390*W390</f>
        <v>43000</v>
      </c>
      <c r="Y390" s="85"/>
      <c r="Z390" s="85" t="str">
        <f>P390</f>
        <v>EC50</v>
      </c>
      <c r="AA390" s="85">
        <f>VLOOKUP(Z390,Tables!C$5:D$21,2,FALSE)</f>
        <v>5</v>
      </c>
      <c r="AB390" s="85">
        <f>X390/AA390</f>
        <v>8600</v>
      </c>
      <c r="AC390" s="85" t="str">
        <f>S390</f>
        <v>Acute</v>
      </c>
      <c r="AD390" s="85">
        <f>VLOOKUP(AC390,Tables!C$24:D$25,2,FALSE)</f>
        <v>2</v>
      </c>
      <c r="AE390" s="85">
        <f>AB390/AD390</f>
        <v>4300</v>
      </c>
      <c r="AF390" s="102"/>
      <c r="AG390" s="86" t="str">
        <f>F390</f>
        <v>Pyrocystis lunula</v>
      </c>
      <c r="AH390" s="85" t="str">
        <f>P390</f>
        <v>EC50</v>
      </c>
      <c r="AI390" s="85" t="str">
        <f>S390</f>
        <v>Acute</v>
      </c>
      <c r="AJ390" s="85"/>
      <c r="AK390" s="85">
        <f>VLOOKUP(SUM(AA390,AD390),Tables!J$5:K$10,2,FALSE)</f>
        <v>4</v>
      </c>
      <c r="AL390" s="87" t="str">
        <f>IF(AK390=MIN($AK$390),"YES!!!","Reject")</f>
        <v>YES!!!</v>
      </c>
      <c r="AM390" s="87"/>
      <c r="AN390" s="85"/>
      <c r="AO390" s="85"/>
      <c r="AP390" s="85"/>
      <c r="AQ390" s="85"/>
      <c r="AR390" s="85"/>
      <c r="AS390" s="85"/>
      <c r="AT390" s="87"/>
      <c r="AU390" s="87"/>
      <c r="AV390" s="67" t="s">
        <v>120</v>
      </c>
      <c r="AW390" s="2"/>
      <c r="AX390" s="2"/>
      <c r="AY390" s="2"/>
      <c r="AZ390" s="85"/>
      <c r="BA390" s="88"/>
      <c r="BB390" s="85"/>
      <c r="BC390" s="85"/>
      <c r="BD390" s="85"/>
      <c r="BE390" s="85"/>
      <c r="BF390" s="85"/>
      <c r="BG390" s="85"/>
      <c r="BH390" s="85"/>
      <c r="BI390" s="2"/>
      <c r="BJ390" s="2"/>
      <c r="BK390" s="2"/>
      <c r="BL390" s="112"/>
      <c r="BM390" s="116"/>
      <c r="BN390" s="112"/>
      <c r="BO390" s="112"/>
      <c r="BP390" s="112"/>
      <c r="BQ390" s="112"/>
      <c r="BR390" s="112"/>
      <c r="BS390" s="112"/>
      <c r="BT390" s="114"/>
      <c r="BU390" s="114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</row>
    <row r="391" spans="1:85" ht="14.25" customHeight="1" thickTop="1" thickBot="1" x14ac:dyDescent="0.3">
      <c r="A391" s="7"/>
      <c r="B391" s="7"/>
      <c r="C391" s="7"/>
      <c r="D391" s="71"/>
      <c r="E391" s="7"/>
      <c r="F391" s="72"/>
      <c r="G391" s="7"/>
      <c r="H391" s="7"/>
      <c r="I391" s="7"/>
      <c r="J391" s="7"/>
      <c r="K391" s="7"/>
      <c r="L391" s="7"/>
      <c r="M391" s="73"/>
      <c r="N391" s="73"/>
      <c r="O391" s="7"/>
      <c r="P391" s="7"/>
      <c r="Q391" s="7"/>
      <c r="R391" s="7"/>
      <c r="S391" s="7"/>
      <c r="T391" s="74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5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3"/>
      <c r="AW391" s="76"/>
      <c r="AX391" s="76"/>
      <c r="AY391" s="76"/>
      <c r="AZ391" s="77"/>
      <c r="BA391" s="78"/>
      <c r="BB391" s="7"/>
      <c r="BC391" s="7"/>
      <c r="BD391" s="7"/>
      <c r="BE391" s="7"/>
      <c r="BF391" s="7"/>
      <c r="BG391" s="7"/>
      <c r="BH391" s="7"/>
      <c r="BI391" s="2"/>
      <c r="BJ391" s="2"/>
      <c r="BK391" s="2"/>
      <c r="BL391" s="112"/>
      <c r="BM391" s="116"/>
      <c r="BN391" s="112"/>
      <c r="BO391" s="112"/>
      <c r="BP391" s="112"/>
      <c r="BQ391" s="112"/>
      <c r="BR391" s="112"/>
      <c r="BS391" s="112"/>
      <c r="BT391" s="114"/>
      <c r="BU391" s="114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</row>
    <row r="392" spans="1:85" ht="14.25" customHeight="1" thickTop="1" thickBot="1" x14ac:dyDescent="0.3">
      <c r="A392" s="2">
        <v>660</v>
      </c>
      <c r="B392" s="2">
        <v>638</v>
      </c>
      <c r="C392" s="2"/>
      <c r="D392" s="2"/>
      <c r="E392" s="2" t="s">
        <v>121</v>
      </c>
      <c r="F392" s="63" t="s">
        <v>297</v>
      </c>
      <c r="G392" s="2" t="s">
        <v>248</v>
      </c>
      <c r="H392" s="2" t="s">
        <v>296</v>
      </c>
      <c r="I392" s="2" t="s">
        <v>294</v>
      </c>
      <c r="J392" s="2" t="s">
        <v>153</v>
      </c>
      <c r="K392" s="2" t="s">
        <v>165</v>
      </c>
      <c r="L392" s="2"/>
      <c r="M392" s="64" t="s">
        <v>191</v>
      </c>
      <c r="N392" s="64" t="s">
        <v>191</v>
      </c>
      <c r="O392" s="65" t="s">
        <v>191</v>
      </c>
      <c r="P392" s="2" t="s">
        <v>40</v>
      </c>
      <c r="Q392" s="2">
        <v>14</v>
      </c>
      <c r="R392" s="2" t="s">
        <v>157</v>
      </c>
      <c r="S392" s="2" t="s">
        <v>47</v>
      </c>
      <c r="T392" s="2"/>
      <c r="U392" s="2">
        <v>22200</v>
      </c>
      <c r="V392" s="2" t="s">
        <v>17</v>
      </c>
      <c r="W392" s="2">
        <f>VLOOKUP(V392,Tables!$M$4:$N$7,2,FALSE)</f>
        <v>1</v>
      </c>
      <c r="X392" s="125">
        <f t="shared" ref="X392:X393" si="784">U392*W392</f>
        <v>22200</v>
      </c>
      <c r="Y392" s="2"/>
      <c r="Z392" s="2" t="str">
        <f t="shared" ref="Z392:Z393" si="785">P392</f>
        <v>LC50</v>
      </c>
      <c r="AA392" s="2">
        <f>VLOOKUP(Z392,Tables!C$5:D$21,2,FALSE)</f>
        <v>5</v>
      </c>
      <c r="AB392" s="2">
        <f t="shared" ref="AB392:AB393" si="786">X392/AA392</f>
        <v>4440</v>
      </c>
      <c r="AC392" s="2" t="str">
        <f t="shared" ref="AC392:AC393" si="787">S392</f>
        <v>Chronic</v>
      </c>
      <c r="AD392" s="2">
        <f>VLOOKUP(AC392,Tables!C$24:D$25,2,FALSE)</f>
        <v>1</v>
      </c>
      <c r="AE392" s="2">
        <f t="shared" ref="AE392:AE393" si="788">AB392/AD392</f>
        <v>4440</v>
      </c>
      <c r="AF392" s="7"/>
      <c r="AG392" s="8" t="str">
        <f t="shared" ref="AG392:AG393" si="789">F392</f>
        <v>Rana aurora</v>
      </c>
      <c r="AH392" s="2" t="str">
        <f t="shared" ref="AH392:AH393" si="790">P392</f>
        <v>LC50</v>
      </c>
      <c r="AI392" s="2" t="str">
        <f t="shared" ref="AI392:AI393" si="791">S392</f>
        <v>Chronic</v>
      </c>
      <c r="AJ392" s="2"/>
      <c r="AK392" s="2">
        <f>VLOOKUP(SUM(AA392,AD392),Tables!J$5:K$10,2,FALSE)</f>
        <v>2</v>
      </c>
      <c r="AL392" s="66" t="str">
        <f t="shared" ref="AL392:AL393" si="792">IF(AK392=MIN($AK$392:$AK$393),"YES!!!","Reject")</f>
        <v>Reject</v>
      </c>
      <c r="AM392" s="3"/>
      <c r="AN392" s="2"/>
      <c r="AO392" s="2"/>
      <c r="AP392" s="2"/>
      <c r="AQ392" s="2"/>
      <c r="AR392" s="2"/>
      <c r="AS392" s="2"/>
      <c r="AT392" s="3"/>
      <c r="AU392" s="3"/>
      <c r="AV392" s="67" t="s">
        <v>120</v>
      </c>
      <c r="AW392" s="2"/>
      <c r="AX392" s="2"/>
      <c r="AY392" s="2"/>
      <c r="AZ392" s="2"/>
      <c r="BA392" s="68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117"/>
      <c r="BM392" s="118"/>
      <c r="BN392" s="117"/>
      <c r="BO392" s="117"/>
      <c r="BP392" s="117"/>
      <c r="BQ392" s="117"/>
      <c r="BR392" s="117"/>
      <c r="BS392" s="117"/>
      <c r="BT392" s="114"/>
      <c r="BU392" s="114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</row>
    <row r="393" spans="1:85" ht="14.25" customHeight="1" thickTop="1" thickBot="1" x14ac:dyDescent="0.3">
      <c r="A393" s="2">
        <v>660</v>
      </c>
      <c r="B393" s="2">
        <v>639</v>
      </c>
      <c r="C393" s="2"/>
      <c r="D393" s="2"/>
      <c r="E393" s="2" t="s">
        <v>121</v>
      </c>
      <c r="F393" s="63" t="s">
        <v>297</v>
      </c>
      <c r="G393" s="2" t="s">
        <v>248</v>
      </c>
      <c r="H393" s="2" t="s">
        <v>296</v>
      </c>
      <c r="I393" s="2" t="s">
        <v>294</v>
      </c>
      <c r="J393" s="2" t="s">
        <v>153</v>
      </c>
      <c r="K393" s="2" t="s">
        <v>165</v>
      </c>
      <c r="L393" s="2"/>
      <c r="M393" s="64" t="s">
        <v>254</v>
      </c>
      <c r="N393" s="64" t="s">
        <v>579</v>
      </c>
      <c r="O393" s="65" t="s">
        <v>580</v>
      </c>
      <c r="P393" s="2" t="s">
        <v>27</v>
      </c>
      <c r="Q393" s="2">
        <v>14</v>
      </c>
      <c r="R393" s="2" t="s">
        <v>157</v>
      </c>
      <c r="S393" s="2" t="s">
        <v>47</v>
      </c>
      <c r="T393" s="2"/>
      <c r="U393" s="2">
        <v>7600</v>
      </c>
      <c r="V393" s="2" t="s">
        <v>17</v>
      </c>
      <c r="W393" s="2">
        <f>VLOOKUP(V393,Tables!$M$4:$N$7,2,FALSE)</f>
        <v>1</v>
      </c>
      <c r="X393" s="125">
        <f t="shared" si="784"/>
        <v>7600</v>
      </c>
      <c r="Y393" s="2"/>
      <c r="Z393" s="2" t="str">
        <f t="shared" si="785"/>
        <v>NOEC</v>
      </c>
      <c r="AA393" s="2">
        <f>VLOOKUP(Z393,Tables!C$5:D$21,2,FALSE)</f>
        <v>1</v>
      </c>
      <c r="AB393" s="2">
        <f t="shared" si="786"/>
        <v>7600</v>
      </c>
      <c r="AC393" s="2" t="str">
        <f t="shared" si="787"/>
        <v>Chronic</v>
      </c>
      <c r="AD393" s="2">
        <f>VLOOKUP(AC393,Tables!C$24:D$25,2,FALSE)</f>
        <v>1</v>
      </c>
      <c r="AE393" s="2">
        <f t="shared" si="788"/>
        <v>7600</v>
      </c>
      <c r="AF393" s="7"/>
      <c r="AG393" s="8" t="str">
        <f t="shared" si="789"/>
        <v>Rana aurora</v>
      </c>
      <c r="AH393" s="2" t="str">
        <f t="shared" si="790"/>
        <v>NOEC</v>
      </c>
      <c r="AI393" s="2" t="str">
        <f t="shared" si="791"/>
        <v>Chronic</v>
      </c>
      <c r="AJ393" s="2"/>
      <c r="AK393" s="2">
        <f>VLOOKUP(SUM(AA393,AD393),Tables!J$5:K$10,2,FALSE)</f>
        <v>1</v>
      </c>
      <c r="AL393" s="66" t="str">
        <f t="shared" si="792"/>
        <v>YES!!!</v>
      </c>
      <c r="AM393" s="3" t="str">
        <f>O393</f>
        <v>Wet Weight</v>
      </c>
      <c r="AN393" s="2" t="s">
        <v>118</v>
      </c>
      <c r="AO393" s="2" t="str">
        <f>CONCATENATE(Q393," ",R393)</f>
        <v>14 Day</v>
      </c>
      <c r="AP393" s="2" t="s">
        <v>119</v>
      </c>
      <c r="AQ393" s="2"/>
      <c r="AR393" s="2">
        <f>AE393</f>
        <v>7600</v>
      </c>
      <c r="AS393" s="2">
        <f>GEOMEAN(AR393)</f>
        <v>7600</v>
      </c>
      <c r="AT393" s="3">
        <f t="shared" ref="AT393:AU393" si="793">MIN(AS393)</f>
        <v>7600</v>
      </c>
      <c r="AU393" s="3">
        <f t="shared" si="793"/>
        <v>7600</v>
      </c>
      <c r="AV393" s="67" t="s">
        <v>120</v>
      </c>
      <c r="AW393" s="2"/>
      <c r="AX393" s="2"/>
      <c r="AY393" s="2"/>
      <c r="AZ393" s="2" t="str">
        <f>I393</f>
        <v>Amphibian</v>
      </c>
      <c r="BA393" s="68" t="str">
        <f t="shared" ref="BA393:BC393" si="794">F393</f>
        <v>Rana aurora</v>
      </c>
      <c r="BB393" s="2" t="str">
        <f t="shared" si="794"/>
        <v>Chordata</v>
      </c>
      <c r="BC393" s="2" t="str">
        <f t="shared" si="794"/>
        <v>Amphibia</v>
      </c>
      <c r="BD393" s="2" t="str">
        <f>J393</f>
        <v>Heterotroph</v>
      </c>
      <c r="BE393" s="2">
        <f>AK393</f>
        <v>1</v>
      </c>
      <c r="BF393" s="2">
        <f>AU393</f>
        <v>7600</v>
      </c>
      <c r="BG393" s="67" t="s">
        <v>120</v>
      </c>
      <c r="BH393" s="67" t="s">
        <v>120</v>
      </c>
      <c r="BI393" s="2"/>
      <c r="BJ393" s="2"/>
      <c r="BK393" s="2"/>
      <c r="BL393" s="117"/>
      <c r="BM393" s="118"/>
      <c r="BN393" s="117"/>
      <c r="BO393" s="117"/>
      <c r="BP393" s="117"/>
      <c r="BQ393" s="117"/>
      <c r="BR393" s="117"/>
      <c r="BS393" s="117"/>
      <c r="BT393" s="114"/>
      <c r="BU393" s="114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</row>
    <row r="394" spans="1:85" ht="14.25" customHeight="1" thickTop="1" thickBot="1" x14ac:dyDescent="0.3">
      <c r="A394" s="7"/>
      <c r="B394" s="7"/>
      <c r="C394" s="7"/>
      <c r="D394" s="71"/>
      <c r="E394" s="7"/>
      <c r="F394" s="72"/>
      <c r="G394" s="7"/>
      <c r="H394" s="7"/>
      <c r="I394" s="7"/>
      <c r="J394" s="7"/>
      <c r="K394" s="7"/>
      <c r="L394" s="7"/>
      <c r="M394" s="73"/>
      <c r="N394" s="73"/>
      <c r="O394" s="7"/>
      <c r="P394" s="7"/>
      <c r="Q394" s="7"/>
      <c r="R394" s="7"/>
      <c r="S394" s="7"/>
      <c r="T394" s="74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5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3"/>
      <c r="AW394" s="76"/>
      <c r="AX394" s="76"/>
      <c r="AY394" s="76"/>
      <c r="AZ394" s="77"/>
      <c r="BA394" s="78"/>
      <c r="BB394" s="7"/>
      <c r="BC394" s="7"/>
      <c r="BD394" s="7"/>
      <c r="BE394" s="7"/>
      <c r="BF394" s="7"/>
      <c r="BG394" s="7"/>
      <c r="BH394" s="7"/>
      <c r="BI394" s="2"/>
      <c r="BJ394" s="2"/>
      <c r="BK394" s="2"/>
      <c r="BL394" s="112"/>
      <c r="BM394" s="116"/>
      <c r="BN394" s="112"/>
      <c r="BO394" s="112"/>
      <c r="BP394" s="112"/>
      <c r="BQ394" s="112"/>
      <c r="BR394" s="112"/>
      <c r="BS394" s="112"/>
      <c r="BT394" s="114"/>
      <c r="BU394" s="114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</row>
    <row r="395" spans="1:85" ht="14.25" customHeight="1" thickTop="1" thickBot="1" x14ac:dyDescent="0.3">
      <c r="A395" s="2">
        <v>660</v>
      </c>
      <c r="B395" s="2">
        <v>644</v>
      </c>
      <c r="C395" s="2"/>
      <c r="D395" s="2"/>
      <c r="E395" s="2" t="s">
        <v>121</v>
      </c>
      <c r="F395" s="63" t="s">
        <v>298</v>
      </c>
      <c r="G395" s="2" t="s">
        <v>248</v>
      </c>
      <c r="H395" s="2" t="s">
        <v>296</v>
      </c>
      <c r="I395" s="2" t="s">
        <v>294</v>
      </c>
      <c r="J395" s="2" t="s">
        <v>153</v>
      </c>
      <c r="K395" s="2" t="s">
        <v>165</v>
      </c>
      <c r="L395" s="2"/>
      <c r="M395" s="64" t="s">
        <v>254</v>
      </c>
      <c r="N395" s="64" t="s">
        <v>571</v>
      </c>
      <c r="O395" s="65" t="s">
        <v>572</v>
      </c>
      <c r="P395" s="2" t="s">
        <v>27</v>
      </c>
      <c r="Q395" s="2">
        <v>10</v>
      </c>
      <c r="R395" s="2" t="s">
        <v>157</v>
      </c>
      <c r="S395" s="2" t="s">
        <v>47</v>
      </c>
      <c r="T395" s="2"/>
      <c r="U395" s="2">
        <v>7600</v>
      </c>
      <c r="V395" s="2" t="s">
        <v>17</v>
      </c>
      <c r="W395" s="2">
        <f>VLOOKUP(V395,Tables!$M$4:$N$7,2,FALSE)</f>
        <v>1</v>
      </c>
      <c r="X395" s="125">
        <f t="shared" ref="X395:X402" si="795">U395*W395</f>
        <v>7600</v>
      </c>
      <c r="Y395" s="2"/>
      <c r="Z395" s="2" t="str">
        <f t="shared" ref="Z395:Z402" si="796">P395</f>
        <v>NOEC</v>
      </c>
      <c r="AA395" s="2">
        <f>VLOOKUP(Z395,Tables!C$5:D$21,2,FALSE)</f>
        <v>1</v>
      </c>
      <c r="AB395" s="2">
        <f t="shared" ref="AB395:AB402" si="797">X395/AA395</f>
        <v>7600</v>
      </c>
      <c r="AC395" s="2" t="str">
        <f t="shared" ref="AC395:AC402" si="798">S395</f>
        <v>Chronic</v>
      </c>
      <c r="AD395" s="2">
        <f>VLOOKUP(AC395,Tables!C$24:D$25,2,FALSE)</f>
        <v>1</v>
      </c>
      <c r="AE395" s="2">
        <f t="shared" ref="AE395:AE402" si="799">AB395/AD395</f>
        <v>7600</v>
      </c>
      <c r="AF395" s="7"/>
      <c r="AG395" s="8" t="str">
        <f t="shared" ref="AG395:AG402" si="800">F395</f>
        <v>Rana catesbeiana</v>
      </c>
      <c r="AH395" s="2" t="str">
        <f t="shared" ref="AH395:AH402" si="801">P395</f>
        <v>NOEC</v>
      </c>
      <c r="AI395" s="2" t="str">
        <f t="shared" ref="AI395:AI402" si="802">S395</f>
        <v>Chronic</v>
      </c>
      <c r="AJ395" s="2"/>
      <c r="AK395" s="2">
        <f>VLOOKUP(SUM(AA395,AD395),Tables!J$5:K$10,2,FALSE)</f>
        <v>1</v>
      </c>
      <c r="AL395" s="66" t="str">
        <f t="shared" ref="AL395:AL402" si="803">IF(AK395=MIN($AK$395:$AK$402),"YES!!!","Reject")</f>
        <v>YES!!!</v>
      </c>
      <c r="AM395" s="3" t="str">
        <f t="shared" ref="AM395:AM399" si="804">O395</f>
        <v>Dry Weight</v>
      </c>
      <c r="AN395" s="2" t="s">
        <v>118</v>
      </c>
      <c r="AO395" s="2" t="str">
        <f t="shared" ref="AO395:AO399" si="805">CONCATENATE(Q395," ",R395)</f>
        <v>10 Day</v>
      </c>
      <c r="AP395" s="2" t="s">
        <v>119</v>
      </c>
      <c r="AQ395" s="2"/>
      <c r="AR395" s="2">
        <f t="shared" ref="AR395:AR399" si="806">AE395</f>
        <v>7600</v>
      </c>
      <c r="AS395" s="2">
        <f t="shared" ref="AS395:AS399" si="807">GEOMEAN(AR395)</f>
        <v>7600</v>
      </c>
      <c r="AT395" s="3">
        <f>MIN(AS395:AS397)</f>
        <v>7600</v>
      </c>
      <c r="AU395" s="3">
        <f>MIN(AT395:AT402)</f>
        <v>7600</v>
      </c>
      <c r="AV395" s="67" t="s">
        <v>120</v>
      </c>
      <c r="AW395" s="2"/>
      <c r="AX395" s="2"/>
      <c r="AY395" s="2"/>
      <c r="AZ395" s="2" t="str">
        <f>I395</f>
        <v>Amphibian</v>
      </c>
      <c r="BA395" s="68" t="str">
        <f t="shared" ref="BA395:BC395" si="808">F395</f>
        <v>Rana catesbeiana</v>
      </c>
      <c r="BB395" s="2" t="str">
        <f t="shared" si="808"/>
        <v>Chordata</v>
      </c>
      <c r="BC395" s="2" t="str">
        <f t="shared" si="808"/>
        <v>Amphibia</v>
      </c>
      <c r="BD395" s="2" t="str">
        <f>J395</f>
        <v>Heterotroph</v>
      </c>
      <c r="BE395" s="2">
        <f>AK395</f>
        <v>1</v>
      </c>
      <c r="BF395" s="2">
        <f>AU395</f>
        <v>7600</v>
      </c>
      <c r="BG395" s="67" t="s">
        <v>120</v>
      </c>
      <c r="BH395" s="67" t="s">
        <v>120</v>
      </c>
      <c r="BI395" s="2"/>
      <c r="BJ395" s="2"/>
      <c r="BK395" s="2"/>
      <c r="BL395" s="112"/>
      <c r="BM395" s="116"/>
      <c r="BN395" s="112"/>
      <c r="BO395" s="112"/>
      <c r="BP395" s="112"/>
      <c r="BQ395" s="112"/>
      <c r="BR395" s="112"/>
      <c r="BS395" s="112"/>
      <c r="BT395" s="114"/>
      <c r="BU395" s="114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</row>
    <row r="396" spans="1:85" ht="14.25" customHeight="1" thickTop="1" thickBot="1" x14ac:dyDescent="0.3">
      <c r="A396" s="2">
        <v>660</v>
      </c>
      <c r="B396" s="2">
        <v>645</v>
      </c>
      <c r="C396" s="2"/>
      <c r="D396" s="2"/>
      <c r="E396" s="2" t="s">
        <v>121</v>
      </c>
      <c r="F396" s="63" t="s">
        <v>298</v>
      </c>
      <c r="G396" s="2" t="s">
        <v>248</v>
      </c>
      <c r="H396" s="2" t="s">
        <v>296</v>
      </c>
      <c r="I396" s="2" t="s">
        <v>294</v>
      </c>
      <c r="J396" s="2" t="s">
        <v>153</v>
      </c>
      <c r="K396" s="2" t="s">
        <v>165</v>
      </c>
      <c r="L396" s="2"/>
      <c r="M396" s="64" t="s">
        <v>254</v>
      </c>
      <c r="N396" s="64" t="s">
        <v>571</v>
      </c>
      <c r="O396" s="65" t="s">
        <v>572</v>
      </c>
      <c r="P396" s="2" t="s">
        <v>27</v>
      </c>
      <c r="Q396" s="2">
        <v>14</v>
      </c>
      <c r="R396" s="2" t="s">
        <v>157</v>
      </c>
      <c r="S396" s="2" t="s">
        <v>47</v>
      </c>
      <c r="T396" s="2"/>
      <c r="U396" s="2">
        <v>14500</v>
      </c>
      <c r="V396" s="2" t="s">
        <v>17</v>
      </c>
      <c r="W396" s="2">
        <f>VLOOKUP(V396,Tables!$M$4:$N$7,2,FALSE)</f>
        <v>1</v>
      </c>
      <c r="X396" s="125">
        <f t="shared" si="795"/>
        <v>14500</v>
      </c>
      <c r="Y396" s="2"/>
      <c r="Z396" s="2" t="str">
        <f t="shared" si="796"/>
        <v>NOEC</v>
      </c>
      <c r="AA396" s="2">
        <f>VLOOKUP(Z396,Tables!C$5:D$21,2,FALSE)</f>
        <v>1</v>
      </c>
      <c r="AB396" s="2">
        <f t="shared" si="797"/>
        <v>14500</v>
      </c>
      <c r="AC396" s="2" t="str">
        <f t="shared" si="798"/>
        <v>Chronic</v>
      </c>
      <c r="AD396" s="2">
        <f>VLOOKUP(AC396,Tables!C$24:D$25,2,FALSE)</f>
        <v>1</v>
      </c>
      <c r="AE396" s="2">
        <f t="shared" si="799"/>
        <v>14500</v>
      </c>
      <c r="AF396" s="7"/>
      <c r="AG396" s="8" t="str">
        <f t="shared" si="800"/>
        <v>Rana catesbeiana</v>
      </c>
      <c r="AH396" s="2" t="str">
        <f t="shared" si="801"/>
        <v>NOEC</v>
      </c>
      <c r="AI396" s="2" t="str">
        <f t="shared" si="802"/>
        <v>Chronic</v>
      </c>
      <c r="AJ396" s="2"/>
      <c r="AK396" s="2">
        <f>VLOOKUP(SUM(AA396,AD396),Tables!J$5:K$10,2,FALSE)</f>
        <v>1</v>
      </c>
      <c r="AL396" s="66" t="str">
        <f t="shared" si="803"/>
        <v>YES!!!</v>
      </c>
      <c r="AM396" s="3" t="str">
        <f t="shared" si="804"/>
        <v>Dry Weight</v>
      </c>
      <c r="AN396" s="2" t="s">
        <v>118</v>
      </c>
      <c r="AO396" s="2" t="str">
        <f t="shared" si="805"/>
        <v>14 Day</v>
      </c>
      <c r="AP396" s="2" t="s">
        <v>319</v>
      </c>
      <c r="AQ396" s="2"/>
      <c r="AR396" s="2">
        <f t="shared" si="806"/>
        <v>14500</v>
      </c>
      <c r="AS396" s="2">
        <f t="shared" si="807"/>
        <v>14500</v>
      </c>
      <c r="AT396" s="2"/>
      <c r="AU396" s="2"/>
      <c r="AV396" s="67" t="s">
        <v>120</v>
      </c>
      <c r="AW396" s="2"/>
      <c r="AX396" s="2"/>
      <c r="AY396" s="2"/>
      <c r="AZ396" s="2"/>
      <c r="BA396" s="68"/>
      <c r="BB396" s="2"/>
      <c r="BC396" s="2"/>
      <c r="BD396" s="2"/>
      <c r="BE396" s="2"/>
      <c r="BF396" s="2"/>
      <c r="BG396" s="2"/>
      <c r="BH396" s="2"/>
      <c r="BI396" s="76"/>
      <c r="BJ396" s="76"/>
      <c r="BK396" s="2"/>
      <c r="BL396" s="112"/>
      <c r="BM396" s="116"/>
      <c r="BN396" s="112"/>
      <c r="BO396" s="112"/>
      <c r="BP396" s="112"/>
      <c r="BQ396" s="112"/>
      <c r="BR396" s="112"/>
      <c r="BS396" s="112"/>
      <c r="BT396" s="114"/>
      <c r="BU396" s="114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</row>
    <row r="397" spans="1:85" ht="14.25" customHeight="1" thickTop="1" thickBot="1" x14ac:dyDescent="0.3">
      <c r="A397" s="2">
        <v>660</v>
      </c>
      <c r="B397" s="2">
        <v>646</v>
      </c>
      <c r="C397" s="2"/>
      <c r="D397" s="2"/>
      <c r="E397" s="2" t="s">
        <v>121</v>
      </c>
      <c r="F397" s="63" t="s">
        <v>298</v>
      </c>
      <c r="G397" s="2" t="s">
        <v>248</v>
      </c>
      <c r="H397" s="2" t="s">
        <v>296</v>
      </c>
      <c r="I397" s="2" t="s">
        <v>294</v>
      </c>
      <c r="J397" s="2" t="s">
        <v>153</v>
      </c>
      <c r="K397" s="2" t="s">
        <v>165</v>
      </c>
      <c r="L397" s="2"/>
      <c r="M397" s="64" t="s">
        <v>254</v>
      </c>
      <c r="N397" s="64" t="s">
        <v>571</v>
      </c>
      <c r="O397" s="65" t="s">
        <v>572</v>
      </c>
      <c r="P397" s="2" t="s">
        <v>27</v>
      </c>
      <c r="Q397" s="2">
        <v>21</v>
      </c>
      <c r="R397" s="2" t="s">
        <v>157</v>
      </c>
      <c r="S397" s="2" t="s">
        <v>47</v>
      </c>
      <c r="T397" s="2"/>
      <c r="U397" s="2">
        <v>7600</v>
      </c>
      <c r="V397" s="2" t="s">
        <v>17</v>
      </c>
      <c r="W397" s="2">
        <f>VLOOKUP(V397,Tables!$M$4:$N$7,2,FALSE)</f>
        <v>1</v>
      </c>
      <c r="X397" s="125">
        <f t="shared" si="795"/>
        <v>7600</v>
      </c>
      <c r="Y397" s="2"/>
      <c r="Z397" s="2" t="str">
        <f t="shared" si="796"/>
        <v>NOEC</v>
      </c>
      <c r="AA397" s="2">
        <f>VLOOKUP(Z397,Tables!C$5:D$21,2,FALSE)</f>
        <v>1</v>
      </c>
      <c r="AB397" s="2">
        <f t="shared" si="797"/>
        <v>7600</v>
      </c>
      <c r="AC397" s="2" t="str">
        <f t="shared" si="798"/>
        <v>Chronic</v>
      </c>
      <c r="AD397" s="2">
        <f>VLOOKUP(AC397,Tables!C$24:D$25,2,FALSE)</f>
        <v>1</v>
      </c>
      <c r="AE397" s="2">
        <f t="shared" si="799"/>
        <v>7600</v>
      </c>
      <c r="AF397" s="7"/>
      <c r="AG397" s="8" t="str">
        <f t="shared" si="800"/>
        <v>Rana catesbeiana</v>
      </c>
      <c r="AH397" s="2" t="str">
        <f t="shared" si="801"/>
        <v>NOEC</v>
      </c>
      <c r="AI397" s="2" t="str">
        <f t="shared" si="802"/>
        <v>Chronic</v>
      </c>
      <c r="AJ397" s="2"/>
      <c r="AK397" s="2">
        <f>VLOOKUP(SUM(AA397,AD397),Tables!J$5:K$10,2,FALSE)</f>
        <v>1</v>
      </c>
      <c r="AL397" s="66" t="str">
        <f t="shared" si="803"/>
        <v>YES!!!</v>
      </c>
      <c r="AM397" s="3" t="str">
        <f t="shared" si="804"/>
        <v>Dry Weight</v>
      </c>
      <c r="AN397" s="2" t="s">
        <v>118</v>
      </c>
      <c r="AO397" s="2" t="str">
        <f t="shared" si="805"/>
        <v>21 Day</v>
      </c>
      <c r="AP397" s="2" t="s">
        <v>349</v>
      </c>
      <c r="AQ397" s="2"/>
      <c r="AR397" s="2">
        <f t="shared" si="806"/>
        <v>7600</v>
      </c>
      <c r="AS397" s="2">
        <f t="shared" si="807"/>
        <v>7600</v>
      </c>
      <c r="AT397" s="2"/>
      <c r="AU397" s="2"/>
      <c r="AV397" s="67" t="s">
        <v>120</v>
      </c>
      <c r="AW397" s="2"/>
      <c r="AX397" s="2"/>
      <c r="AY397" s="2"/>
      <c r="AZ397" s="2"/>
      <c r="BA397" s="68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112"/>
      <c r="BM397" s="116"/>
      <c r="BN397" s="112"/>
      <c r="BO397" s="112"/>
      <c r="BP397" s="112"/>
      <c r="BQ397" s="112"/>
      <c r="BR397" s="112"/>
      <c r="BS397" s="112"/>
      <c r="BT397" s="114"/>
      <c r="BU397" s="114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</row>
    <row r="398" spans="1:85" ht="14.25" customHeight="1" thickTop="1" thickBot="1" x14ac:dyDescent="0.3">
      <c r="A398" s="2">
        <v>660</v>
      </c>
      <c r="B398" s="2">
        <v>647</v>
      </c>
      <c r="C398" s="2"/>
      <c r="D398" s="2"/>
      <c r="E398" s="2" t="s">
        <v>121</v>
      </c>
      <c r="F398" s="63" t="s">
        <v>298</v>
      </c>
      <c r="G398" s="2" t="s">
        <v>248</v>
      </c>
      <c r="H398" s="2" t="s">
        <v>296</v>
      </c>
      <c r="I398" s="2" t="s">
        <v>294</v>
      </c>
      <c r="J398" s="2" t="s">
        <v>153</v>
      </c>
      <c r="K398" s="2" t="s">
        <v>165</v>
      </c>
      <c r="L398" s="2"/>
      <c r="M398" s="64" t="s">
        <v>254</v>
      </c>
      <c r="N398" s="64" t="s">
        <v>573</v>
      </c>
      <c r="O398" s="65" t="s">
        <v>573</v>
      </c>
      <c r="P398" s="2" t="s">
        <v>27</v>
      </c>
      <c r="Q398" s="2">
        <v>10</v>
      </c>
      <c r="R398" s="2" t="s">
        <v>157</v>
      </c>
      <c r="S398" s="2" t="s">
        <v>47</v>
      </c>
      <c r="T398" s="2"/>
      <c r="U398" s="2">
        <v>14500</v>
      </c>
      <c r="V398" s="2" t="s">
        <v>17</v>
      </c>
      <c r="W398" s="2">
        <f>VLOOKUP(V398,Tables!$M$4:$N$7,2,FALSE)</f>
        <v>1</v>
      </c>
      <c r="X398" s="125">
        <f t="shared" si="795"/>
        <v>14500</v>
      </c>
      <c r="Y398" s="2"/>
      <c r="Z398" s="2" t="str">
        <f t="shared" si="796"/>
        <v>NOEC</v>
      </c>
      <c r="AA398" s="2">
        <f>VLOOKUP(Z398,Tables!C$5:D$21,2,FALSE)</f>
        <v>1</v>
      </c>
      <c r="AB398" s="2">
        <f t="shared" si="797"/>
        <v>14500</v>
      </c>
      <c r="AC398" s="2" t="str">
        <f t="shared" si="798"/>
        <v>Chronic</v>
      </c>
      <c r="AD398" s="2">
        <f>VLOOKUP(AC398,Tables!C$24:D$25,2,FALSE)</f>
        <v>1</v>
      </c>
      <c r="AE398" s="2">
        <f t="shared" si="799"/>
        <v>14500</v>
      </c>
      <c r="AF398" s="7"/>
      <c r="AG398" s="8" t="str">
        <f t="shared" si="800"/>
        <v>Rana catesbeiana</v>
      </c>
      <c r="AH398" s="2" t="str">
        <f t="shared" si="801"/>
        <v>NOEC</v>
      </c>
      <c r="AI398" s="2" t="str">
        <f t="shared" si="802"/>
        <v>Chronic</v>
      </c>
      <c r="AJ398" s="2"/>
      <c r="AK398" s="2">
        <f>VLOOKUP(SUM(AA398,AD398),Tables!J$5:K$10,2,FALSE)</f>
        <v>1</v>
      </c>
      <c r="AL398" s="66" t="str">
        <f t="shared" si="803"/>
        <v>YES!!!</v>
      </c>
      <c r="AM398" s="3" t="str">
        <f t="shared" si="804"/>
        <v>Length</v>
      </c>
      <c r="AN398" s="2" t="s">
        <v>171</v>
      </c>
      <c r="AO398" s="2" t="str">
        <f t="shared" si="805"/>
        <v>10 Day</v>
      </c>
      <c r="AP398" s="2" t="s">
        <v>172</v>
      </c>
      <c r="AQ398" s="2"/>
      <c r="AR398" s="2">
        <f t="shared" si="806"/>
        <v>14500</v>
      </c>
      <c r="AS398" s="2">
        <f t="shared" si="807"/>
        <v>14500</v>
      </c>
      <c r="AT398" s="3">
        <f>MIN(AS398:AS399)</f>
        <v>14500</v>
      </c>
      <c r="AU398" s="2"/>
      <c r="AV398" s="67" t="s">
        <v>120</v>
      </c>
      <c r="AW398" s="2"/>
      <c r="AX398" s="2"/>
      <c r="AY398" s="2"/>
      <c r="AZ398" s="2"/>
      <c r="BA398" s="68"/>
      <c r="BB398" s="2"/>
      <c r="BC398" s="2"/>
      <c r="BD398" s="2"/>
      <c r="BE398" s="2"/>
      <c r="BF398" s="2"/>
      <c r="BG398" s="2"/>
      <c r="BH398" s="2"/>
      <c r="BI398" s="76"/>
      <c r="BJ398" s="76"/>
      <c r="BK398" s="2"/>
      <c r="BL398" s="112"/>
      <c r="BM398" s="116"/>
      <c r="BN398" s="112"/>
      <c r="BO398" s="112"/>
      <c r="BP398" s="112"/>
      <c r="BQ398" s="112"/>
      <c r="BR398" s="112"/>
      <c r="BS398" s="112"/>
      <c r="BT398" s="114"/>
      <c r="BU398" s="114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</row>
    <row r="399" spans="1:85" ht="14.25" customHeight="1" thickTop="1" thickBot="1" x14ac:dyDescent="0.3">
      <c r="A399" s="2">
        <v>660</v>
      </c>
      <c r="B399" s="2">
        <v>648</v>
      </c>
      <c r="C399" s="2"/>
      <c r="D399" s="2"/>
      <c r="E399" s="2" t="s">
        <v>121</v>
      </c>
      <c r="F399" s="63" t="s">
        <v>298</v>
      </c>
      <c r="G399" s="2" t="s">
        <v>248</v>
      </c>
      <c r="H399" s="2" t="s">
        <v>296</v>
      </c>
      <c r="I399" s="2" t="s">
        <v>294</v>
      </c>
      <c r="J399" s="2" t="s">
        <v>153</v>
      </c>
      <c r="K399" s="2" t="s">
        <v>165</v>
      </c>
      <c r="L399" s="2"/>
      <c r="M399" s="64" t="s">
        <v>254</v>
      </c>
      <c r="N399" s="64" t="s">
        <v>573</v>
      </c>
      <c r="O399" s="65" t="s">
        <v>573</v>
      </c>
      <c r="P399" s="2" t="s">
        <v>27</v>
      </c>
      <c r="Q399" s="2">
        <v>14</v>
      </c>
      <c r="R399" s="2" t="s">
        <v>157</v>
      </c>
      <c r="S399" s="2" t="s">
        <v>47</v>
      </c>
      <c r="T399" s="2"/>
      <c r="U399" s="2">
        <v>14500</v>
      </c>
      <c r="V399" s="2" t="s">
        <v>17</v>
      </c>
      <c r="W399" s="2">
        <f>VLOOKUP(V399,Tables!$M$4:$N$7,2,FALSE)</f>
        <v>1</v>
      </c>
      <c r="X399" s="125">
        <f t="shared" si="795"/>
        <v>14500</v>
      </c>
      <c r="Y399" s="2"/>
      <c r="Z399" s="2" t="str">
        <f t="shared" si="796"/>
        <v>NOEC</v>
      </c>
      <c r="AA399" s="2">
        <f>VLOOKUP(Z399,Tables!C$5:D$21,2,FALSE)</f>
        <v>1</v>
      </c>
      <c r="AB399" s="2">
        <f t="shared" si="797"/>
        <v>14500</v>
      </c>
      <c r="AC399" s="2" t="str">
        <f t="shared" si="798"/>
        <v>Chronic</v>
      </c>
      <c r="AD399" s="2">
        <f>VLOOKUP(AC399,Tables!C$24:D$25,2,FALSE)</f>
        <v>1</v>
      </c>
      <c r="AE399" s="2">
        <f t="shared" si="799"/>
        <v>14500</v>
      </c>
      <c r="AF399" s="7"/>
      <c r="AG399" s="8" t="str">
        <f t="shared" si="800"/>
        <v>Rana catesbeiana</v>
      </c>
      <c r="AH399" s="2" t="str">
        <f t="shared" si="801"/>
        <v>NOEC</v>
      </c>
      <c r="AI399" s="2" t="str">
        <f t="shared" si="802"/>
        <v>Chronic</v>
      </c>
      <c r="AJ399" s="2"/>
      <c r="AK399" s="2">
        <f>VLOOKUP(SUM(AA399,AD399),Tables!J$5:K$10,2,FALSE)</f>
        <v>1</v>
      </c>
      <c r="AL399" s="66" t="str">
        <f t="shared" si="803"/>
        <v>YES!!!</v>
      </c>
      <c r="AM399" s="3" t="str">
        <f t="shared" si="804"/>
        <v>Length</v>
      </c>
      <c r="AN399" s="2" t="s">
        <v>171</v>
      </c>
      <c r="AO399" s="2" t="str">
        <f t="shared" si="805"/>
        <v>14 Day</v>
      </c>
      <c r="AP399" s="2" t="s">
        <v>569</v>
      </c>
      <c r="AQ399" s="2"/>
      <c r="AR399" s="2">
        <f t="shared" si="806"/>
        <v>14500</v>
      </c>
      <c r="AS399" s="2">
        <f t="shared" si="807"/>
        <v>14500</v>
      </c>
      <c r="AT399" s="2"/>
      <c r="AU399" s="2"/>
      <c r="AV399" s="67" t="s">
        <v>120</v>
      </c>
      <c r="AW399" s="2"/>
      <c r="AX399" s="2"/>
      <c r="AY399" s="2"/>
      <c r="AZ399" s="2"/>
      <c r="BA399" s="68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112"/>
      <c r="BM399" s="116"/>
      <c r="BN399" s="112"/>
      <c r="BO399" s="112"/>
      <c r="BP399" s="112"/>
      <c r="BQ399" s="112"/>
      <c r="BR399" s="112"/>
      <c r="BS399" s="112"/>
      <c r="BT399" s="114"/>
      <c r="BU399" s="114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</row>
    <row r="400" spans="1:85" ht="14.25" customHeight="1" thickTop="1" thickBot="1" x14ac:dyDescent="0.3">
      <c r="A400" s="2">
        <v>660</v>
      </c>
      <c r="B400" s="2">
        <v>643</v>
      </c>
      <c r="C400" s="2"/>
      <c r="D400" s="2"/>
      <c r="E400" s="2" t="s">
        <v>121</v>
      </c>
      <c r="F400" s="63" t="s">
        <v>298</v>
      </c>
      <c r="G400" s="2" t="s">
        <v>248</v>
      </c>
      <c r="H400" s="2" t="s">
        <v>296</v>
      </c>
      <c r="I400" s="2" t="s">
        <v>294</v>
      </c>
      <c r="J400" s="2" t="s">
        <v>153</v>
      </c>
      <c r="K400" s="2" t="s">
        <v>165</v>
      </c>
      <c r="L400" s="2"/>
      <c r="M400" s="64" t="s">
        <v>191</v>
      </c>
      <c r="N400" s="64" t="s">
        <v>191</v>
      </c>
      <c r="O400" s="65" t="s">
        <v>191</v>
      </c>
      <c r="P400" s="2" t="s">
        <v>40</v>
      </c>
      <c r="Q400" s="2">
        <v>21</v>
      </c>
      <c r="R400" s="2" t="s">
        <v>157</v>
      </c>
      <c r="S400" s="2" t="s">
        <v>47</v>
      </c>
      <c r="T400" s="2"/>
      <c r="U400" s="2">
        <v>12700</v>
      </c>
      <c r="V400" s="2" t="s">
        <v>17</v>
      </c>
      <c r="W400" s="2">
        <f>VLOOKUP(V400,Tables!$M$4:$N$7,2,FALSE)</f>
        <v>1</v>
      </c>
      <c r="X400" s="125">
        <f t="shared" si="795"/>
        <v>12700</v>
      </c>
      <c r="Y400" s="2"/>
      <c r="Z400" s="2" t="str">
        <f t="shared" si="796"/>
        <v>LC50</v>
      </c>
      <c r="AA400" s="2">
        <f>VLOOKUP(Z400,Tables!C$5:D$21,2,FALSE)</f>
        <v>5</v>
      </c>
      <c r="AB400" s="2">
        <f t="shared" si="797"/>
        <v>2540</v>
      </c>
      <c r="AC400" s="2" t="str">
        <f t="shared" si="798"/>
        <v>Chronic</v>
      </c>
      <c r="AD400" s="2">
        <f>VLOOKUP(AC400,Tables!C$24:D$25,2,FALSE)</f>
        <v>1</v>
      </c>
      <c r="AE400" s="2">
        <f t="shared" si="799"/>
        <v>2540</v>
      </c>
      <c r="AF400" s="7"/>
      <c r="AG400" s="8" t="str">
        <f t="shared" si="800"/>
        <v>Rana catesbeiana</v>
      </c>
      <c r="AH400" s="2" t="str">
        <f t="shared" si="801"/>
        <v>LC50</v>
      </c>
      <c r="AI400" s="2" t="str">
        <f t="shared" si="802"/>
        <v>Chronic</v>
      </c>
      <c r="AJ400" s="2"/>
      <c r="AK400" s="2">
        <f>VLOOKUP(SUM(AA400,AD400),Tables!J$5:K$10,2,FALSE)</f>
        <v>2</v>
      </c>
      <c r="AL400" s="66" t="str">
        <f t="shared" si="803"/>
        <v>Reject</v>
      </c>
      <c r="AM400" s="3"/>
      <c r="AN400" s="2"/>
      <c r="AO400" s="2"/>
      <c r="AP400" s="2"/>
      <c r="AQ400" s="2"/>
      <c r="AR400" s="2"/>
      <c r="AS400" s="2"/>
      <c r="AT400" s="3"/>
      <c r="AU400" s="2"/>
      <c r="AV400" s="67" t="s">
        <v>120</v>
      </c>
      <c r="AW400" s="2"/>
      <c r="AX400" s="2"/>
      <c r="AY400" s="2"/>
      <c r="AZ400" s="2"/>
      <c r="BA400" s="68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112"/>
      <c r="BM400" s="116"/>
      <c r="BN400" s="112"/>
      <c r="BO400" s="112"/>
      <c r="BP400" s="112"/>
      <c r="BQ400" s="112"/>
      <c r="BR400" s="112"/>
      <c r="BS400" s="112"/>
      <c r="BT400" s="114"/>
      <c r="BU400" s="114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</row>
    <row r="401" spans="1:85" ht="14.25" customHeight="1" thickTop="1" thickBot="1" x14ac:dyDescent="0.3">
      <c r="A401" s="2">
        <v>660</v>
      </c>
      <c r="B401" s="2">
        <v>650</v>
      </c>
      <c r="C401" s="2"/>
      <c r="D401" s="2"/>
      <c r="E401" s="2" t="s">
        <v>121</v>
      </c>
      <c r="F401" s="63" t="s">
        <v>298</v>
      </c>
      <c r="G401" s="2" t="s">
        <v>248</v>
      </c>
      <c r="H401" s="2" t="s">
        <v>296</v>
      </c>
      <c r="I401" s="2" t="s">
        <v>294</v>
      </c>
      <c r="J401" s="2" t="s">
        <v>153</v>
      </c>
      <c r="K401" s="2" t="s">
        <v>165</v>
      </c>
      <c r="L401" s="2"/>
      <c r="M401" s="64" t="s">
        <v>254</v>
      </c>
      <c r="N401" s="64" t="s">
        <v>579</v>
      </c>
      <c r="O401" s="65" t="s">
        <v>580</v>
      </c>
      <c r="P401" s="2" t="s">
        <v>27</v>
      </c>
      <c r="Q401" s="2">
        <v>10</v>
      </c>
      <c r="R401" s="2" t="s">
        <v>157</v>
      </c>
      <c r="S401" s="2" t="s">
        <v>47</v>
      </c>
      <c r="T401" s="2"/>
      <c r="U401" s="2">
        <v>14500</v>
      </c>
      <c r="V401" s="2" t="s">
        <v>17</v>
      </c>
      <c r="W401" s="2">
        <f>VLOOKUP(V401,Tables!$M$4:$N$7,2,FALSE)</f>
        <v>1</v>
      </c>
      <c r="X401" s="125">
        <f t="shared" si="795"/>
        <v>14500</v>
      </c>
      <c r="Y401" s="2"/>
      <c r="Z401" s="2" t="str">
        <f t="shared" si="796"/>
        <v>NOEC</v>
      </c>
      <c r="AA401" s="2">
        <f>VLOOKUP(Z401,Tables!C$5:D$21,2,FALSE)</f>
        <v>1</v>
      </c>
      <c r="AB401" s="2">
        <f t="shared" si="797"/>
        <v>14500</v>
      </c>
      <c r="AC401" s="2" t="str">
        <f t="shared" si="798"/>
        <v>Chronic</v>
      </c>
      <c r="AD401" s="2">
        <f>VLOOKUP(AC401,Tables!C$24:D$25,2,FALSE)</f>
        <v>1</v>
      </c>
      <c r="AE401" s="2">
        <f t="shared" si="799"/>
        <v>14500</v>
      </c>
      <c r="AF401" s="7"/>
      <c r="AG401" s="8" t="str">
        <f t="shared" si="800"/>
        <v>Rana catesbeiana</v>
      </c>
      <c r="AH401" s="2" t="str">
        <f t="shared" si="801"/>
        <v>NOEC</v>
      </c>
      <c r="AI401" s="2" t="str">
        <f t="shared" si="802"/>
        <v>Chronic</v>
      </c>
      <c r="AJ401" s="2"/>
      <c r="AK401" s="2">
        <f>VLOOKUP(SUM(AA401,AD401),Tables!J$5:K$10,2,FALSE)</f>
        <v>1</v>
      </c>
      <c r="AL401" s="66" t="str">
        <f t="shared" si="803"/>
        <v>YES!!!</v>
      </c>
      <c r="AM401" s="3" t="str">
        <f t="shared" ref="AM401:AM402" si="809">O401</f>
        <v>Wet Weight</v>
      </c>
      <c r="AN401" s="2" t="s">
        <v>434</v>
      </c>
      <c r="AO401" s="2" t="str">
        <f t="shared" ref="AO401:AO402" si="810">CONCATENATE(Q401," ",R401)</f>
        <v>10 Day</v>
      </c>
      <c r="AP401" s="2" t="s">
        <v>435</v>
      </c>
      <c r="AQ401" s="2"/>
      <c r="AR401" s="2">
        <f t="shared" ref="AR401:AR402" si="811">AE401</f>
        <v>14500</v>
      </c>
      <c r="AS401" s="2">
        <f t="shared" ref="AS401:AS402" si="812">GEOMEAN(AR401)</f>
        <v>14500</v>
      </c>
      <c r="AT401" s="3">
        <f>MIN(AS401:AS402)</f>
        <v>14500</v>
      </c>
      <c r="AU401" s="2"/>
      <c r="AV401" s="67" t="s">
        <v>120</v>
      </c>
      <c r="AW401" s="2"/>
      <c r="AX401" s="2"/>
      <c r="AY401" s="2"/>
      <c r="AZ401" s="2"/>
      <c r="BA401" s="68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112"/>
      <c r="BM401" s="116"/>
      <c r="BN401" s="112"/>
      <c r="BO401" s="112"/>
      <c r="BP401" s="112"/>
      <c r="BQ401" s="112"/>
      <c r="BR401" s="112"/>
      <c r="BS401" s="112"/>
      <c r="BT401" s="114"/>
      <c r="BU401" s="114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</row>
    <row r="402" spans="1:85" ht="14.25" customHeight="1" thickTop="1" thickBot="1" x14ac:dyDescent="0.3">
      <c r="A402" s="2">
        <v>660</v>
      </c>
      <c r="B402" s="2">
        <v>651</v>
      </c>
      <c r="C402" s="2"/>
      <c r="D402" s="2"/>
      <c r="E402" s="2" t="s">
        <v>121</v>
      </c>
      <c r="F402" s="63" t="s">
        <v>298</v>
      </c>
      <c r="G402" s="2" t="s">
        <v>248</v>
      </c>
      <c r="H402" s="2" t="s">
        <v>296</v>
      </c>
      <c r="I402" s="2" t="s">
        <v>294</v>
      </c>
      <c r="J402" s="2" t="s">
        <v>153</v>
      </c>
      <c r="K402" s="2" t="s">
        <v>165</v>
      </c>
      <c r="L402" s="2"/>
      <c r="M402" s="64" t="s">
        <v>254</v>
      </c>
      <c r="N402" s="64" t="s">
        <v>579</v>
      </c>
      <c r="O402" s="65" t="s">
        <v>580</v>
      </c>
      <c r="P402" s="2" t="s">
        <v>27</v>
      </c>
      <c r="Q402" s="2">
        <v>14</v>
      </c>
      <c r="R402" s="2" t="s">
        <v>157</v>
      </c>
      <c r="S402" s="2" t="s">
        <v>47</v>
      </c>
      <c r="T402" s="2"/>
      <c r="U402" s="2">
        <v>21100</v>
      </c>
      <c r="V402" s="2" t="s">
        <v>17</v>
      </c>
      <c r="W402" s="2">
        <f>VLOOKUP(V402,Tables!$M$4:$N$7,2,FALSE)</f>
        <v>1</v>
      </c>
      <c r="X402" s="125">
        <f t="shared" si="795"/>
        <v>21100</v>
      </c>
      <c r="Y402" s="2"/>
      <c r="Z402" s="2" t="str">
        <f t="shared" si="796"/>
        <v>NOEC</v>
      </c>
      <c r="AA402" s="2">
        <f>VLOOKUP(Z402,Tables!C$5:D$21,2,FALSE)</f>
        <v>1</v>
      </c>
      <c r="AB402" s="2">
        <f t="shared" si="797"/>
        <v>21100</v>
      </c>
      <c r="AC402" s="2" t="str">
        <f t="shared" si="798"/>
        <v>Chronic</v>
      </c>
      <c r="AD402" s="2">
        <f>VLOOKUP(AC402,Tables!C$24:D$25,2,FALSE)</f>
        <v>1</v>
      </c>
      <c r="AE402" s="2">
        <f t="shared" si="799"/>
        <v>21100</v>
      </c>
      <c r="AF402" s="7"/>
      <c r="AG402" s="8" t="str">
        <f t="shared" si="800"/>
        <v>Rana catesbeiana</v>
      </c>
      <c r="AH402" s="2" t="str">
        <f t="shared" si="801"/>
        <v>NOEC</v>
      </c>
      <c r="AI402" s="2" t="str">
        <f t="shared" si="802"/>
        <v>Chronic</v>
      </c>
      <c r="AJ402" s="2"/>
      <c r="AK402" s="2">
        <f>VLOOKUP(SUM(AA402,AD402),Tables!J$5:K$10,2,FALSE)</f>
        <v>1</v>
      </c>
      <c r="AL402" s="66" t="str">
        <f t="shared" si="803"/>
        <v>YES!!!</v>
      </c>
      <c r="AM402" s="3" t="str">
        <f t="shared" si="809"/>
        <v>Wet Weight</v>
      </c>
      <c r="AN402" s="2" t="s">
        <v>434</v>
      </c>
      <c r="AO402" s="2" t="str">
        <f t="shared" si="810"/>
        <v>14 Day</v>
      </c>
      <c r="AP402" s="2" t="s">
        <v>581</v>
      </c>
      <c r="AQ402" s="2"/>
      <c r="AR402" s="2">
        <f t="shared" si="811"/>
        <v>21100</v>
      </c>
      <c r="AS402" s="2">
        <f t="shared" si="812"/>
        <v>21100</v>
      </c>
      <c r="AT402" s="2"/>
      <c r="AU402" s="2"/>
      <c r="AV402" s="67" t="s">
        <v>120</v>
      </c>
      <c r="AW402" s="2"/>
      <c r="AX402" s="2"/>
      <c r="AY402" s="2"/>
      <c r="AZ402" s="2"/>
      <c r="BA402" s="68"/>
      <c r="BB402" s="2"/>
      <c r="BC402" s="2"/>
      <c r="BD402" s="2"/>
      <c r="BE402" s="2"/>
      <c r="BF402" s="2"/>
      <c r="BG402" s="2"/>
      <c r="BH402" s="2"/>
      <c r="BI402" s="76"/>
      <c r="BJ402" s="76"/>
      <c r="BK402" s="2"/>
      <c r="BL402" s="112"/>
      <c r="BM402" s="116"/>
      <c r="BN402" s="112"/>
      <c r="BO402" s="112"/>
      <c r="BP402" s="112"/>
      <c r="BQ402" s="112"/>
      <c r="BR402" s="112"/>
      <c r="BS402" s="112"/>
      <c r="BT402" s="114"/>
      <c r="BU402" s="114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</row>
    <row r="403" spans="1:85" ht="14.25" customHeight="1" thickTop="1" thickBot="1" x14ac:dyDescent="0.3">
      <c r="A403" s="7"/>
      <c r="B403" s="7"/>
      <c r="C403" s="7"/>
      <c r="D403" s="71"/>
      <c r="E403" s="7"/>
      <c r="F403" s="72"/>
      <c r="G403" s="7"/>
      <c r="H403" s="7"/>
      <c r="I403" s="7"/>
      <c r="J403" s="7"/>
      <c r="K403" s="7"/>
      <c r="L403" s="7"/>
      <c r="M403" s="73"/>
      <c r="N403" s="73"/>
      <c r="O403" s="7"/>
      <c r="P403" s="7"/>
      <c r="Q403" s="7"/>
      <c r="R403" s="7"/>
      <c r="S403" s="7"/>
      <c r="T403" s="74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5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3"/>
      <c r="AW403" s="76"/>
      <c r="AX403" s="76"/>
      <c r="AY403" s="76"/>
      <c r="AZ403" s="77"/>
      <c r="BA403" s="78"/>
      <c r="BB403" s="7"/>
      <c r="BC403" s="7"/>
      <c r="BD403" s="7"/>
      <c r="BE403" s="7"/>
      <c r="BF403" s="7"/>
      <c r="BG403" s="7"/>
      <c r="BH403" s="7"/>
      <c r="BI403" s="2"/>
      <c r="BJ403" s="2"/>
      <c r="BK403" s="2"/>
      <c r="BL403" s="117"/>
      <c r="BM403" s="118"/>
      <c r="BN403" s="117"/>
      <c r="BO403" s="117"/>
      <c r="BP403" s="117"/>
      <c r="BQ403" s="117"/>
      <c r="BR403" s="117"/>
      <c r="BS403" s="117"/>
      <c r="BT403" s="114"/>
      <c r="BU403" s="114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</row>
    <row r="404" spans="1:85" ht="14.25" customHeight="1" thickTop="1" thickBot="1" x14ac:dyDescent="0.3">
      <c r="A404" s="2" t="s">
        <v>200</v>
      </c>
      <c r="B404" s="2">
        <v>200848</v>
      </c>
      <c r="C404" s="2"/>
      <c r="D404" s="2"/>
      <c r="E404" s="2" t="s">
        <v>121</v>
      </c>
      <c r="F404" s="63" t="s">
        <v>377</v>
      </c>
      <c r="G404" s="2" t="s">
        <v>248</v>
      </c>
      <c r="H404" s="2" t="s">
        <v>249</v>
      </c>
      <c r="I404" s="2" t="s">
        <v>250</v>
      </c>
      <c r="J404" s="2" t="s">
        <v>153</v>
      </c>
      <c r="K404" s="2" t="s">
        <v>112</v>
      </c>
      <c r="L404" s="2"/>
      <c r="M404" s="64" t="s">
        <v>191</v>
      </c>
      <c r="N404" s="64" t="s">
        <v>191</v>
      </c>
      <c r="O404" s="65" t="s">
        <v>191</v>
      </c>
      <c r="P404" s="2" t="s">
        <v>40</v>
      </c>
      <c r="Q404" s="2">
        <v>48</v>
      </c>
      <c r="R404" s="2" t="s">
        <v>116</v>
      </c>
      <c r="S404" s="2" t="s">
        <v>48</v>
      </c>
      <c r="T404" s="2"/>
      <c r="U404" s="2">
        <v>190000</v>
      </c>
      <c r="V404" s="2" t="s">
        <v>17</v>
      </c>
      <c r="W404" s="2">
        <f>VLOOKUP(V404,Tables!$M$4:$N$7,2,FALSE)</f>
        <v>1</v>
      </c>
      <c r="X404" s="2">
        <f>U404*W404</f>
        <v>190000</v>
      </c>
      <c r="Y404" s="2"/>
      <c r="Z404" s="2" t="str">
        <f>P404</f>
        <v>LC50</v>
      </c>
      <c r="AA404" s="2">
        <f>VLOOKUP(Z404,Tables!C$5:D$21,2,FALSE)</f>
        <v>5</v>
      </c>
      <c r="AB404" s="2">
        <f>X404/AA404</f>
        <v>38000</v>
      </c>
      <c r="AC404" s="2" t="str">
        <f>S404</f>
        <v>Acute</v>
      </c>
      <c r="AD404" s="2">
        <f>VLOOKUP(AC404,Tables!C$24:D$25,2,FALSE)</f>
        <v>2</v>
      </c>
      <c r="AE404" s="2">
        <f>AB404/AD404</f>
        <v>19000</v>
      </c>
      <c r="AF404" s="7"/>
      <c r="AG404" s="8" t="str">
        <f>F404</f>
        <v>Rasbora heteromorpha</v>
      </c>
      <c r="AH404" s="2" t="str">
        <f>P404</f>
        <v>LC50</v>
      </c>
      <c r="AI404" s="2" t="str">
        <f>S404</f>
        <v>Acute</v>
      </c>
      <c r="AJ404" s="2"/>
      <c r="AK404" s="2">
        <f>VLOOKUP(SUM(AA404,AD404),Tables!J$5:K$10,2,FALSE)</f>
        <v>4</v>
      </c>
      <c r="AL404" s="66" t="str">
        <f>IF(AK404=MIN($AK$404),"YES!!!","Reject")</f>
        <v>YES!!!</v>
      </c>
      <c r="AM404" s="3" t="str">
        <f>O404</f>
        <v>Mortality</v>
      </c>
      <c r="AN404" s="2" t="s">
        <v>118</v>
      </c>
      <c r="AO404" s="2" t="str">
        <f>CONCATENATE(Q404," ",R404)</f>
        <v>48 Hour</v>
      </c>
      <c r="AP404" s="2" t="s">
        <v>119</v>
      </c>
      <c r="AQ404" s="2"/>
      <c r="AR404" s="2">
        <f>AE404</f>
        <v>19000</v>
      </c>
      <c r="AS404" s="2">
        <f>GEOMEAN(AR404)</f>
        <v>19000</v>
      </c>
      <c r="AT404" s="3">
        <f t="shared" ref="AT404:AU404" si="813">MIN(AS404)</f>
        <v>19000</v>
      </c>
      <c r="AU404" s="3">
        <f t="shared" si="813"/>
        <v>19000</v>
      </c>
      <c r="AV404" s="67" t="s">
        <v>120</v>
      </c>
      <c r="AW404" s="2"/>
      <c r="AX404" s="2"/>
      <c r="AY404" s="2"/>
      <c r="AZ404" s="2" t="str">
        <f>I404</f>
        <v>Fish</v>
      </c>
      <c r="BA404" s="68" t="str">
        <f t="shared" ref="BA404:BC404" si="814">F404</f>
        <v>Rasbora heteromorpha</v>
      </c>
      <c r="BB404" s="2" t="str">
        <f t="shared" si="814"/>
        <v>Chordata</v>
      </c>
      <c r="BC404" s="2" t="str">
        <f t="shared" si="814"/>
        <v>Actinopterygii</v>
      </c>
      <c r="BD404" s="2" t="str">
        <f>J404</f>
        <v>Heterotroph</v>
      </c>
      <c r="BE404" s="2">
        <f>AK404</f>
        <v>4</v>
      </c>
      <c r="BF404" s="2">
        <f>AU404</f>
        <v>19000</v>
      </c>
      <c r="BG404" s="67" t="s">
        <v>120</v>
      </c>
      <c r="BH404" s="67" t="s">
        <v>120</v>
      </c>
      <c r="BI404" s="2"/>
      <c r="BJ404" s="2"/>
      <c r="BK404" s="2"/>
      <c r="BL404" s="112"/>
      <c r="BM404" s="116"/>
      <c r="BN404" s="112"/>
      <c r="BO404" s="112"/>
      <c r="BP404" s="112"/>
      <c r="BQ404" s="112"/>
      <c r="BR404" s="112"/>
      <c r="BS404" s="112"/>
      <c r="BT404" s="114"/>
      <c r="BU404" s="114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</row>
    <row r="405" spans="1:85" ht="14.25" customHeight="1" thickTop="1" thickBot="1" x14ac:dyDescent="0.3">
      <c r="A405" s="7"/>
      <c r="B405" s="7"/>
      <c r="C405" s="7"/>
      <c r="D405" s="71"/>
      <c r="E405" s="7"/>
      <c r="F405" s="72"/>
      <c r="G405" s="7"/>
      <c r="H405" s="7"/>
      <c r="I405" s="7"/>
      <c r="J405" s="7"/>
      <c r="K405" s="7"/>
      <c r="L405" s="7"/>
      <c r="M405" s="73"/>
      <c r="N405" s="73"/>
      <c r="O405" s="7"/>
      <c r="P405" s="7"/>
      <c r="Q405" s="7"/>
      <c r="R405" s="7"/>
      <c r="S405" s="7"/>
      <c r="T405" s="74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5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3"/>
      <c r="AW405" s="76"/>
      <c r="AX405" s="76"/>
      <c r="AY405" s="76"/>
      <c r="AZ405" s="77"/>
      <c r="BA405" s="78"/>
      <c r="BB405" s="7"/>
      <c r="BC405" s="7"/>
      <c r="BD405" s="7"/>
      <c r="BE405" s="7"/>
      <c r="BF405" s="7"/>
      <c r="BG405" s="7"/>
      <c r="BH405" s="7"/>
      <c r="BI405" s="2"/>
      <c r="BJ405" s="2"/>
      <c r="BK405" s="2"/>
      <c r="BL405" s="112"/>
      <c r="BM405" s="116"/>
      <c r="BN405" s="112"/>
      <c r="BO405" s="112"/>
      <c r="BP405" s="112"/>
      <c r="BQ405" s="112"/>
      <c r="BR405" s="112"/>
      <c r="BS405" s="112"/>
      <c r="BT405" s="114"/>
      <c r="BU405" s="114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</row>
    <row r="406" spans="1:85" ht="14.25" customHeight="1" thickTop="1" thickBot="1" x14ac:dyDescent="0.3">
      <c r="A406" s="2" t="s">
        <v>267</v>
      </c>
      <c r="B406" s="2" t="s">
        <v>582</v>
      </c>
      <c r="C406" s="2"/>
      <c r="D406" s="2"/>
      <c r="E406" s="2" t="s">
        <v>106</v>
      </c>
      <c r="F406" s="63" t="s">
        <v>185</v>
      </c>
      <c r="G406" s="2" t="s">
        <v>186</v>
      </c>
      <c r="H406" s="2" t="s">
        <v>187</v>
      </c>
      <c r="I406" s="2" t="s">
        <v>110</v>
      </c>
      <c r="J406" s="2" t="s">
        <v>111</v>
      </c>
      <c r="K406" s="2" t="s">
        <v>269</v>
      </c>
      <c r="L406" s="2"/>
      <c r="M406" s="64" t="s">
        <v>270</v>
      </c>
      <c r="N406" s="64" t="s">
        <v>254</v>
      </c>
      <c r="O406" s="65" t="s">
        <v>130</v>
      </c>
      <c r="P406" s="2" t="s">
        <v>21</v>
      </c>
      <c r="Q406" s="2">
        <v>72</v>
      </c>
      <c r="R406" s="2" t="s">
        <v>116</v>
      </c>
      <c r="S406" s="2" t="s">
        <v>47</v>
      </c>
      <c r="T406" s="2"/>
      <c r="U406" s="2">
        <v>1.68</v>
      </c>
      <c r="V406" s="2" t="s">
        <v>17</v>
      </c>
      <c r="W406" s="2">
        <f>VLOOKUP(V406,Tables!$M$4:$N$7,2,FALSE)</f>
        <v>1</v>
      </c>
      <c r="X406" s="2">
        <f t="shared" ref="X406:X408" si="815">U406*W406</f>
        <v>1.68</v>
      </c>
      <c r="Y406" s="2"/>
      <c r="Z406" s="2" t="str">
        <f t="shared" ref="Z406:Z408" si="816">P406</f>
        <v>NEC</v>
      </c>
      <c r="AA406" s="2">
        <f>VLOOKUP(Z406,Tables!C$5:D$21,2,FALSE)</f>
        <v>1</v>
      </c>
      <c r="AB406" s="2">
        <f t="shared" ref="AB406:AB408" si="817">X406/AA406</f>
        <v>1.68</v>
      </c>
      <c r="AC406" s="2" t="str">
        <f t="shared" ref="AC406:AC408" si="818">S406</f>
        <v>Chronic</v>
      </c>
      <c r="AD406" s="2">
        <f>VLOOKUP(AC406,Tables!C$24:D$25,2,FALSE)</f>
        <v>1</v>
      </c>
      <c r="AE406" s="2">
        <f t="shared" ref="AE406:AE408" si="819">AB406/AD406</f>
        <v>1.68</v>
      </c>
      <c r="AF406" s="7"/>
      <c r="AG406" s="8" t="str">
        <f t="shared" ref="AG406:AG408" si="820">F406</f>
        <v>Rhodomonas salina</v>
      </c>
      <c r="AH406" s="2" t="str">
        <f t="shared" ref="AH406:AH408" si="821">P406</f>
        <v>NEC</v>
      </c>
      <c r="AI406" s="2" t="str">
        <f t="shared" ref="AI406:AI408" si="822">S406</f>
        <v>Chronic</v>
      </c>
      <c r="AJ406" s="2"/>
      <c r="AK406" s="2">
        <f>VLOOKUP(SUM(AA406,AD406),Tables!J$5:K$10,2,FALSE)</f>
        <v>1</v>
      </c>
      <c r="AL406" s="66" t="str">
        <f t="shared" ref="AL406:AL408" si="823">IF(AK406=MIN($AK$406:$AK$408),"YES!!!","Reject")</f>
        <v>YES!!!</v>
      </c>
      <c r="AM406" s="3" t="str">
        <f t="shared" ref="AM406:AM407" si="824">O406</f>
        <v>Growth rate</v>
      </c>
      <c r="AN406" s="2" t="s">
        <v>118</v>
      </c>
      <c r="AO406" s="2" t="str">
        <f t="shared" ref="AO406:AO407" si="825">CONCATENATE(Q406," ",R406)</f>
        <v>72 Hour</v>
      </c>
      <c r="AP406" s="2" t="s">
        <v>119</v>
      </c>
      <c r="AQ406" s="2"/>
      <c r="AR406" s="2">
        <f>AE406</f>
        <v>1.68</v>
      </c>
      <c r="AS406" s="2">
        <f>GEOMEAN(AR406)</f>
        <v>1.68</v>
      </c>
      <c r="AT406" s="3">
        <f t="shared" ref="AT406:AU406" si="826">MIN(AS406)</f>
        <v>1.68</v>
      </c>
      <c r="AU406" s="3">
        <f t="shared" si="826"/>
        <v>1.68</v>
      </c>
      <c r="AV406" s="67"/>
      <c r="AW406" s="2"/>
      <c r="AX406" s="2"/>
      <c r="AY406" s="2"/>
      <c r="AZ406" s="2" t="str">
        <f>I406</f>
        <v>Microalgae</v>
      </c>
      <c r="BA406" s="68" t="str">
        <f t="shared" ref="BA406:BC406" si="827">F406</f>
        <v>Rhodomonas salina</v>
      </c>
      <c r="BB406" s="2" t="str">
        <f t="shared" si="827"/>
        <v>Cryptophyta</v>
      </c>
      <c r="BC406" s="2" t="str">
        <f t="shared" si="827"/>
        <v>Cryptophyceae</v>
      </c>
      <c r="BD406" s="2" t="str">
        <f>J406</f>
        <v>Phototroph</v>
      </c>
      <c r="BE406" s="2">
        <f>AK406</f>
        <v>1</v>
      </c>
      <c r="BF406" s="2">
        <f>AU406</f>
        <v>1.68</v>
      </c>
      <c r="BG406" s="67" t="s">
        <v>120</v>
      </c>
      <c r="BH406" s="67" t="s">
        <v>120</v>
      </c>
      <c r="BI406" s="2"/>
      <c r="BJ406" s="2"/>
      <c r="BK406" s="2"/>
      <c r="BL406" s="112"/>
      <c r="BM406" s="116"/>
      <c r="BN406" s="112"/>
      <c r="BO406" s="112"/>
      <c r="BP406" s="112"/>
      <c r="BQ406" s="112"/>
      <c r="BR406" s="112"/>
      <c r="BS406" s="112"/>
      <c r="BT406" s="114"/>
      <c r="BU406" s="114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</row>
    <row r="407" spans="1:85" ht="14.25" customHeight="1" thickTop="1" thickBot="1" x14ac:dyDescent="0.3">
      <c r="A407" s="2" t="s">
        <v>267</v>
      </c>
      <c r="B407" s="2" t="s">
        <v>583</v>
      </c>
      <c r="C407" s="2"/>
      <c r="D407" s="92" t="s">
        <v>273</v>
      </c>
      <c r="E407" s="2" t="s">
        <v>106</v>
      </c>
      <c r="F407" s="63" t="s">
        <v>185</v>
      </c>
      <c r="G407" s="2" t="s">
        <v>186</v>
      </c>
      <c r="H407" s="2" t="s">
        <v>187</v>
      </c>
      <c r="I407" s="2" t="s">
        <v>110</v>
      </c>
      <c r="J407" s="2" t="s">
        <v>111</v>
      </c>
      <c r="K407" s="2" t="s">
        <v>269</v>
      </c>
      <c r="L407" s="2"/>
      <c r="M407" s="64" t="s">
        <v>270</v>
      </c>
      <c r="N407" s="64" t="s">
        <v>254</v>
      </c>
      <c r="O407" s="65" t="s">
        <v>130</v>
      </c>
      <c r="P407" s="2" t="s">
        <v>14</v>
      </c>
      <c r="Q407" s="2">
        <v>72</v>
      </c>
      <c r="R407" s="2" t="s">
        <v>116</v>
      </c>
      <c r="S407" s="2" t="s">
        <v>47</v>
      </c>
      <c r="T407" s="2"/>
      <c r="U407" s="85">
        <v>1.94</v>
      </c>
      <c r="V407" s="85" t="s">
        <v>17</v>
      </c>
      <c r="W407" s="85">
        <f>VLOOKUP(V407,Tables!$M$4:$N$7,2,FALSE)</f>
        <v>1</v>
      </c>
      <c r="X407" s="85">
        <f t="shared" si="815"/>
        <v>1.94</v>
      </c>
      <c r="Y407" s="85"/>
      <c r="Z407" s="85" t="str">
        <f t="shared" si="816"/>
        <v>EC10</v>
      </c>
      <c r="AA407" s="85">
        <f>VLOOKUP(Z407,Tables!C$5:D$21,2,FALSE)</f>
        <v>1</v>
      </c>
      <c r="AB407" s="85">
        <f t="shared" si="817"/>
        <v>1.94</v>
      </c>
      <c r="AC407" s="85" t="str">
        <f t="shared" si="818"/>
        <v>Chronic</v>
      </c>
      <c r="AD407" s="85">
        <f>VLOOKUP(AC407,Tables!C$24:D$25,2,FALSE)</f>
        <v>1</v>
      </c>
      <c r="AE407" s="85">
        <f t="shared" si="819"/>
        <v>1.94</v>
      </c>
      <c r="AF407" s="7"/>
      <c r="AG407" s="86" t="str">
        <f t="shared" si="820"/>
        <v>Rhodomonas salina</v>
      </c>
      <c r="AH407" s="85" t="str">
        <f t="shared" si="821"/>
        <v>EC10</v>
      </c>
      <c r="AI407" s="85" t="str">
        <f t="shared" si="822"/>
        <v>Chronic</v>
      </c>
      <c r="AJ407" s="85"/>
      <c r="AK407" s="85">
        <f>VLOOKUP(SUM(AA407,AD407),Tables!J$5:K$10,2,FALSE)</f>
        <v>1</v>
      </c>
      <c r="AL407" s="87" t="str">
        <f t="shared" si="823"/>
        <v>YES!!!</v>
      </c>
      <c r="AM407" s="87" t="str">
        <f t="shared" si="824"/>
        <v>Growth rate</v>
      </c>
      <c r="AN407" s="85" t="s">
        <v>118</v>
      </c>
      <c r="AO407" s="85" t="str">
        <f t="shared" si="825"/>
        <v>72 Hour</v>
      </c>
      <c r="AP407" s="85" t="s">
        <v>119</v>
      </c>
      <c r="AQ407" s="85"/>
      <c r="AR407" s="85"/>
      <c r="AS407" s="85"/>
      <c r="AT407" s="87"/>
      <c r="AU407" s="87"/>
      <c r="AV407" s="67"/>
      <c r="AW407" s="2"/>
      <c r="AX407" s="2"/>
      <c r="AY407" s="2"/>
      <c r="AZ407" s="85"/>
      <c r="BA407" s="88"/>
      <c r="BB407" s="85"/>
      <c r="BC407" s="85"/>
      <c r="BD407" s="85"/>
      <c r="BE407" s="85"/>
      <c r="BF407" s="85"/>
      <c r="BG407" s="85"/>
      <c r="BH407" s="85"/>
      <c r="BI407" s="2"/>
      <c r="BJ407" s="2"/>
      <c r="BK407" s="2"/>
      <c r="BL407" s="112"/>
      <c r="BM407" s="116"/>
      <c r="BN407" s="112"/>
      <c r="BO407" s="112"/>
      <c r="BP407" s="112"/>
      <c r="BQ407" s="112"/>
      <c r="BR407" s="112"/>
      <c r="BS407" s="112"/>
      <c r="BT407" s="114"/>
      <c r="BU407" s="114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</row>
    <row r="408" spans="1:85" ht="14.25" customHeight="1" thickTop="1" thickBot="1" x14ac:dyDescent="0.3">
      <c r="A408" s="2" t="s">
        <v>267</v>
      </c>
      <c r="B408" s="2" t="s">
        <v>584</v>
      </c>
      <c r="C408" s="2"/>
      <c r="D408" s="2"/>
      <c r="E408" s="2" t="s">
        <v>106</v>
      </c>
      <c r="F408" s="63" t="s">
        <v>185</v>
      </c>
      <c r="G408" s="2" t="s">
        <v>186</v>
      </c>
      <c r="H408" s="2" t="s">
        <v>187</v>
      </c>
      <c r="I408" s="2" t="s">
        <v>110</v>
      </c>
      <c r="J408" s="2" t="s">
        <v>111</v>
      </c>
      <c r="K408" s="2" t="s">
        <v>269</v>
      </c>
      <c r="L408" s="2"/>
      <c r="M408" s="64" t="s">
        <v>270</v>
      </c>
      <c r="N408" s="64" t="s">
        <v>254</v>
      </c>
      <c r="O408" s="65" t="s">
        <v>130</v>
      </c>
      <c r="P408" s="2" t="s">
        <v>38</v>
      </c>
      <c r="Q408" s="2">
        <v>72</v>
      </c>
      <c r="R408" s="2" t="s">
        <v>116</v>
      </c>
      <c r="S408" s="2" t="s">
        <v>47</v>
      </c>
      <c r="T408" s="2"/>
      <c r="U408" s="2">
        <v>6.27</v>
      </c>
      <c r="V408" s="2" t="s">
        <v>17</v>
      </c>
      <c r="W408" s="2">
        <f>VLOOKUP(V408,Tables!$M$4:$N$7,2,FALSE)</f>
        <v>1</v>
      </c>
      <c r="X408" s="2">
        <f t="shared" si="815"/>
        <v>6.27</v>
      </c>
      <c r="Y408" s="2"/>
      <c r="Z408" s="2" t="str">
        <f t="shared" si="816"/>
        <v>EC50</v>
      </c>
      <c r="AA408" s="2">
        <f>VLOOKUP(Z408,Tables!C$5:D$21,2,FALSE)</f>
        <v>5</v>
      </c>
      <c r="AB408" s="2">
        <f t="shared" si="817"/>
        <v>1.254</v>
      </c>
      <c r="AC408" s="2" t="str">
        <f t="shared" si="818"/>
        <v>Chronic</v>
      </c>
      <c r="AD408" s="2">
        <f>VLOOKUP(AC408,Tables!C$24:D$25,2,FALSE)</f>
        <v>1</v>
      </c>
      <c r="AE408" s="2">
        <f t="shared" si="819"/>
        <v>1.254</v>
      </c>
      <c r="AF408" s="7"/>
      <c r="AG408" s="8" t="str">
        <f t="shared" si="820"/>
        <v>Rhodomonas salina</v>
      </c>
      <c r="AH408" s="2" t="str">
        <f t="shared" si="821"/>
        <v>EC50</v>
      </c>
      <c r="AI408" s="2" t="str">
        <f t="shared" si="822"/>
        <v>Chronic</v>
      </c>
      <c r="AJ408" s="2"/>
      <c r="AK408" s="2">
        <f>VLOOKUP(SUM(AA408,AD408),Tables!J$5:K$10,2,FALSE)</f>
        <v>2</v>
      </c>
      <c r="AL408" s="66" t="str">
        <f t="shared" si="823"/>
        <v>Reject</v>
      </c>
      <c r="AM408" s="3"/>
      <c r="AN408" s="2"/>
      <c r="AO408" s="2"/>
      <c r="AP408" s="2"/>
      <c r="AQ408" s="2"/>
      <c r="AR408" s="2"/>
      <c r="AS408" s="2"/>
      <c r="AT408" s="2"/>
      <c r="AU408" s="2"/>
      <c r="AV408" s="67"/>
      <c r="AW408" s="2"/>
      <c r="AX408" s="2"/>
      <c r="AY408" s="2"/>
      <c r="AZ408" s="2"/>
      <c r="BA408" s="68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112"/>
      <c r="BM408" s="116"/>
      <c r="BN408" s="112"/>
      <c r="BO408" s="112"/>
      <c r="BP408" s="112"/>
      <c r="BQ408" s="112"/>
      <c r="BR408" s="112"/>
      <c r="BS408" s="112"/>
      <c r="BT408" s="114"/>
      <c r="BU408" s="114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</row>
    <row r="409" spans="1:85" ht="14.25" customHeight="1" thickTop="1" thickBot="1" x14ac:dyDescent="0.3">
      <c r="A409" s="7"/>
      <c r="B409" s="7"/>
      <c r="C409" s="7"/>
      <c r="D409" s="71"/>
      <c r="E409" s="7"/>
      <c r="F409" s="72"/>
      <c r="G409" s="7"/>
      <c r="H409" s="7"/>
      <c r="I409" s="7"/>
      <c r="J409" s="7"/>
      <c r="K409" s="7"/>
      <c r="L409" s="7"/>
      <c r="M409" s="73"/>
      <c r="N409" s="73"/>
      <c r="O409" s="7"/>
      <c r="P409" s="7"/>
      <c r="Q409" s="7"/>
      <c r="R409" s="7"/>
      <c r="S409" s="7"/>
      <c r="T409" s="74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5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3"/>
      <c r="AW409" s="76"/>
      <c r="AX409" s="76"/>
      <c r="AY409" s="76"/>
      <c r="AZ409" s="78"/>
      <c r="BA409" s="78"/>
      <c r="BB409" s="7"/>
      <c r="BC409" s="7"/>
      <c r="BD409" s="7"/>
      <c r="BE409" s="7"/>
      <c r="BF409" s="7"/>
      <c r="BG409" s="7"/>
      <c r="BH409" s="7"/>
      <c r="BI409" s="76"/>
      <c r="BJ409" s="76"/>
      <c r="BK409" s="2"/>
      <c r="BL409" s="117"/>
      <c r="BM409" s="118"/>
      <c r="BN409" s="117"/>
      <c r="BO409" s="117"/>
      <c r="BP409" s="117"/>
      <c r="BQ409" s="117"/>
      <c r="BR409" s="117"/>
      <c r="BS409" s="117"/>
      <c r="BT409" s="114"/>
      <c r="BU409" s="114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</row>
    <row r="410" spans="1:85" ht="14.25" customHeight="1" thickTop="1" thickBot="1" x14ac:dyDescent="0.3">
      <c r="A410" s="2" t="s">
        <v>585</v>
      </c>
      <c r="B410" s="2" t="s">
        <v>586</v>
      </c>
      <c r="C410" s="2"/>
      <c r="D410" s="2"/>
      <c r="E410" s="2" t="s">
        <v>106</v>
      </c>
      <c r="F410" s="63" t="s">
        <v>193</v>
      </c>
      <c r="G410" s="2" t="s">
        <v>194</v>
      </c>
      <c r="H410" s="2" t="s">
        <v>195</v>
      </c>
      <c r="I410" s="2" t="s">
        <v>192</v>
      </c>
      <c r="J410" s="2" t="s">
        <v>111</v>
      </c>
      <c r="K410" s="2" t="s">
        <v>587</v>
      </c>
      <c r="L410" s="2"/>
      <c r="M410" s="64" t="s">
        <v>588</v>
      </c>
      <c r="N410" s="64" t="s">
        <v>130</v>
      </c>
      <c r="O410" s="65" t="s">
        <v>131</v>
      </c>
      <c r="P410" s="2" t="s">
        <v>33</v>
      </c>
      <c r="Q410" s="2">
        <v>15</v>
      </c>
      <c r="R410" s="2" t="s">
        <v>157</v>
      </c>
      <c r="S410" s="2" t="s">
        <v>47</v>
      </c>
      <c r="T410" s="2"/>
      <c r="U410" s="2">
        <v>6.2500000000000003E-3</v>
      </c>
      <c r="V410" s="2" t="s">
        <v>23</v>
      </c>
      <c r="W410" s="2">
        <f>VLOOKUP(V410,Tables!$M$4:$N$7,2,FALSE)</f>
        <v>1000</v>
      </c>
      <c r="X410" s="2">
        <f t="shared" ref="X410:X415" si="828">U410*W410</f>
        <v>6.25</v>
      </c>
      <c r="Y410" s="2"/>
      <c r="Z410" s="2" t="str">
        <f t="shared" ref="Z410:Z415" si="829">P410</f>
        <v>LOEC</v>
      </c>
      <c r="AA410" s="2">
        <f>VLOOKUP(Z410,Tables!C$5:D$21,2,FALSE)</f>
        <v>2.5</v>
      </c>
      <c r="AB410" s="2">
        <f t="shared" ref="AB410:AB415" si="830">X410/AA410</f>
        <v>2.5</v>
      </c>
      <c r="AC410" s="2" t="str">
        <f t="shared" ref="AC410:AC415" si="831">S410</f>
        <v>Chronic</v>
      </c>
      <c r="AD410" s="2">
        <f>VLOOKUP(AC410,Tables!C$24:D$25,2,FALSE)</f>
        <v>1</v>
      </c>
      <c r="AE410" s="2">
        <f t="shared" ref="AE410:AE415" si="832">AB410/AD410</f>
        <v>2.5</v>
      </c>
      <c r="AF410" s="7"/>
      <c r="AG410" s="8" t="str">
        <f t="shared" ref="AG410:AG415" si="833">F410</f>
        <v>Saccharina japonica</v>
      </c>
      <c r="AH410" s="2" t="str">
        <f t="shared" ref="AH410:AH415" si="834">P410</f>
        <v>LOEC</v>
      </c>
      <c r="AI410" s="2" t="str">
        <f t="shared" ref="AI410:AI415" si="835">S410</f>
        <v>Chronic</v>
      </c>
      <c r="AJ410" s="2"/>
      <c r="AK410" s="2">
        <f>VLOOKUP(SUM(AA410,AD410),Tables!J$5:K$10,2,FALSE)</f>
        <v>2</v>
      </c>
      <c r="AL410" s="66" t="str">
        <f t="shared" ref="AL410:AL415" si="836">IF(AK410=MIN($AK$410:$AK$415),"YES!!!","Reject")</f>
        <v>Reject</v>
      </c>
      <c r="AM410" s="2"/>
      <c r="AN410" s="2"/>
      <c r="AO410" s="2"/>
      <c r="AP410" s="2"/>
      <c r="AQ410" s="2"/>
      <c r="AR410" s="2"/>
      <c r="AS410" s="2"/>
      <c r="AT410" s="2"/>
      <c r="AU410" s="2"/>
      <c r="AV410" s="67" t="s">
        <v>120</v>
      </c>
      <c r="AW410" s="2"/>
      <c r="AX410" s="2"/>
      <c r="AY410" s="2"/>
      <c r="AZ410" s="2"/>
      <c r="BA410" s="68"/>
      <c r="BB410" s="2"/>
      <c r="BC410" s="2"/>
      <c r="BD410" s="2"/>
      <c r="BE410" s="2"/>
      <c r="BF410" s="2"/>
      <c r="BG410" s="3"/>
      <c r="BH410" s="3"/>
      <c r="BI410" s="2"/>
      <c r="BJ410" s="2"/>
      <c r="BK410" s="2"/>
      <c r="BL410" s="112"/>
      <c r="BM410" s="116"/>
      <c r="BN410" s="112"/>
      <c r="BO410" s="112"/>
      <c r="BP410" s="112"/>
      <c r="BQ410" s="112"/>
      <c r="BR410" s="112"/>
      <c r="BS410" s="112"/>
      <c r="BT410" s="114"/>
      <c r="BU410" s="114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</row>
    <row r="411" spans="1:85" ht="14.25" customHeight="1" thickTop="1" thickBot="1" x14ac:dyDescent="0.3">
      <c r="A411" s="2" t="s">
        <v>585</v>
      </c>
      <c r="B411" s="2" t="s">
        <v>589</v>
      </c>
      <c r="C411" s="2"/>
      <c r="D411" s="2"/>
      <c r="E411" s="2" t="s">
        <v>106</v>
      </c>
      <c r="F411" s="63" t="s">
        <v>193</v>
      </c>
      <c r="G411" s="2" t="s">
        <v>194</v>
      </c>
      <c r="H411" s="2" t="s">
        <v>195</v>
      </c>
      <c r="I411" s="2" t="s">
        <v>192</v>
      </c>
      <c r="J411" s="2" t="s">
        <v>111</v>
      </c>
      <c r="K411" s="2" t="s">
        <v>587</v>
      </c>
      <c r="L411" s="2"/>
      <c r="M411" s="64" t="s">
        <v>590</v>
      </c>
      <c r="N411" s="64" t="s">
        <v>130</v>
      </c>
      <c r="O411" s="65" t="s">
        <v>591</v>
      </c>
      <c r="P411" s="2" t="s">
        <v>33</v>
      </c>
      <c r="Q411" s="2">
        <v>15</v>
      </c>
      <c r="R411" s="2" t="s">
        <v>157</v>
      </c>
      <c r="S411" s="2" t="s">
        <v>47</v>
      </c>
      <c r="T411" s="2"/>
      <c r="U411" s="2">
        <v>2.5000000000000001E-2</v>
      </c>
      <c r="V411" s="2" t="s">
        <v>23</v>
      </c>
      <c r="W411" s="2">
        <f>VLOOKUP(V411,Tables!$M$4:$N$7,2,FALSE)</f>
        <v>1000</v>
      </c>
      <c r="X411" s="2">
        <f t="shared" si="828"/>
        <v>25</v>
      </c>
      <c r="Y411" s="2"/>
      <c r="Z411" s="2" t="str">
        <f t="shared" si="829"/>
        <v>LOEC</v>
      </c>
      <c r="AA411" s="2">
        <f>VLOOKUP(Z411,Tables!C$5:D$21,2,FALSE)</f>
        <v>2.5</v>
      </c>
      <c r="AB411" s="2">
        <f t="shared" si="830"/>
        <v>10</v>
      </c>
      <c r="AC411" s="2" t="str">
        <f t="shared" si="831"/>
        <v>Chronic</v>
      </c>
      <c r="AD411" s="2">
        <f>VLOOKUP(AC411,Tables!C$24:D$25,2,FALSE)</f>
        <v>1</v>
      </c>
      <c r="AE411" s="2">
        <f t="shared" si="832"/>
        <v>10</v>
      </c>
      <c r="AF411" s="7"/>
      <c r="AG411" s="8" t="str">
        <f t="shared" si="833"/>
        <v>Saccharina japonica</v>
      </c>
      <c r="AH411" s="2" t="str">
        <f t="shared" si="834"/>
        <v>LOEC</v>
      </c>
      <c r="AI411" s="2" t="str">
        <f t="shared" si="835"/>
        <v>Chronic</v>
      </c>
      <c r="AJ411" s="2"/>
      <c r="AK411" s="2">
        <f>VLOOKUP(SUM(AA411,AD411),Tables!J$5:K$10,2,FALSE)</f>
        <v>2</v>
      </c>
      <c r="AL411" s="66" t="str">
        <f t="shared" si="836"/>
        <v>Reject</v>
      </c>
      <c r="AM411" s="2"/>
      <c r="AN411" s="2"/>
      <c r="AO411" s="2"/>
      <c r="AP411" s="2"/>
      <c r="AQ411" s="2"/>
      <c r="AR411" s="2"/>
      <c r="AS411" s="2"/>
      <c r="AT411" s="2"/>
      <c r="AU411" s="2"/>
      <c r="AV411" s="67" t="s">
        <v>120</v>
      </c>
      <c r="AW411" s="2"/>
      <c r="AX411" s="2"/>
      <c r="AY411" s="2"/>
      <c r="AZ411" s="2"/>
      <c r="BA411" s="68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112"/>
      <c r="BM411" s="116"/>
      <c r="BN411" s="112"/>
      <c r="BO411" s="112"/>
      <c r="BP411" s="112"/>
      <c r="BQ411" s="112"/>
      <c r="BR411" s="112"/>
      <c r="BS411" s="112"/>
      <c r="BT411" s="114"/>
      <c r="BU411" s="114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</row>
    <row r="412" spans="1:85" ht="14.25" customHeight="1" thickTop="1" thickBot="1" x14ac:dyDescent="0.3">
      <c r="A412" s="2" t="s">
        <v>585</v>
      </c>
      <c r="B412" s="2" t="s">
        <v>592</v>
      </c>
      <c r="C412" s="2"/>
      <c r="D412" s="2"/>
      <c r="E412" s="2" t="s">
        <v>106</v>
      </c>
      <c r="F412" s="63" t="s">
        <v>193</v>
      </c>
      <c r="G412" s="2" t="s">
        <v>194</v>
      </c>
      <c r="H412" s="2" t="s">
        <v>195</v>
      </c>
      <c r="I412" s="2" t="s">
        <v>192</v>
      </c>
      <c r="J412" s="2" t="s">
        <v>111</v>
      </c>
      <c r="K412" s="2" t="s">
        <v>587</v>
      </c>
      <c r="L412" s="2"/>
      <c r="M412" s="64" t="s">
        <v>590</v>
      </c>
      <c r="N412" s="64" t="s">
        <v>130</v>
      </c>
      <c r="O412" s="65" t="s">
        <v>591</v>
      </c>
      <c r="P412" s="2" t="s">
        <v>14</v>
      </c>
      <c r="Q412" s="2">
        <v>15</v>
      </c>
      <c r="R412" s="2" t="s">
        <v>157</v>
      </c>
      <c r="S412" s="2" t="s">
        <v>47</v>
      </c>
      <c r="T412" s="2"/>
      <c r="U412" s="2">
        <v>2.3E-3</v>
      </c>
      <c r="V412" s="2" t="s">
        <v>23</v>
      </c>
      <c r="W412" s="2">
        <f>VLOOKUP(V412,Tables!$M$4:$N$7,2,FALSE)</f>
        <v>1000</v>
      </c>
      <c r="X412" s="2">
        <f t="shared" si="828"/>
        <v>2.2999999999999998</v>
      </c>
      <c r="Y412" s="2"/>
      <c r="Z412" s="2" t="str">
        <f t="shared" si="829"/>
        <v>EC10</v>
      </c>
      <c r="AA412" s="2">
        <f>VLOOKUP(Z412,Tables!C$5:D$21,2,FALSE)</f>
        <v>1</v>
      </c>
      <c r="AB412" s="2">
        <f t="shared" si="830"/>
        <v>2.2999999999999998</v>
      </c>
      <c r="AC412" s="2" t="str">
        <f t="shared" si="831"/>
        <v>Chronic</v>
      </c>
      <c r="AD412" s="2">
        <f>VLOOKUP(AC412,Tables!C$24:D$25,2,FALSE)</f>
        <v>1</v>
      </c>
      <c r="AE412" s="2">
        <f t="shared" si="832"/>
        <v>2.2999999999999998</v>
      </c>
      <c r="AF412" s="7"/>
      <c r="AG412" s="8" t="str">
        <f t="shared" si="833"/>
        <v>Saccharina japonica</v>
      </c>
      <c r="AH412" s="2" t="str">
        <f t="shared" si="834"/>
        <v>EC10</v>
      </c>
      <c r="AI412" s="2" t="str">
        <f t="shared" si="835"/>
        <v>Chronic</v>
      </c>
      <c r="AJ412" s="2"/>
      <c r="AK412" s="2">
        <f>VLOOKUP(SUM(AA412,AD412),Tables!J$5:K$10,2,FALSE)</f>
        <v>1</v>
      </c>
      <c r="AL412" s="66" t="str">
        <f t="shared" si="836"/>
        <v>YES!!!</v>
      </c>
      <c r="AM412" s="3" t="str">
        <f>O412</f>
        <v>Fresh weight</v>
      </c>
      <c r="AN412" s="2" t="s">
        <v>118</v>
      </c>
      <c r="AO412" s="2" t="str">
        <f>CONCATENATE(Q412," ",R412)</f>
        <v>15 Day</v>
      </c>
      <c r="AP412" s="2" t="s">
        <v>119</v>
      </c>
      <c r="AQ412" s="2"/>
      <c r="AR412" s="2">
        <f>AE412</f>
        <v>2.2999999999999998</v>
      </c>
      <c r="AS412" s="2">
        <f>GEOMEAN(AR412)</f>
        <v>2.2999999999999998</v>
      </c>
      <c r="AT412" s="3">
        <f>MIN(AS412)</f>
        <v>2.2999999999999998</v>
      </c>
      <c r="AU412" s="3">
        <f>MIN(AT412:AT415)</f>
        <v>2.2999999999999998</v>
      </c>
      <c r="AV412" s="67" t="s">
        <v>120</v>
      </c>
      <c r="AW412" s="2"/>
      <c r="AX412" s="2"/>
      <c r="AY412" s="2"/>
      <c r="AZ412" s="2" t="str">
        <f>I412</f>
        <v>Macroalgae</v>
      </c>
      <c r="BA412" s="68" t="str">
        <f t="shared" ref="BA412:BC412" si="837">F412</f>
        <v>Saccharina japonica</v>
      </c>
      <c r="BB412" s="2" t="str">
        <f t="shared" si="837"/>
        <v>Ochrophyta</v>
      </c>
      <c r="BC412" s="2" t="str">
        <f t="shared" si="837"/>
        <v>Phaeophyceae</v>
      </c>
      <c r="BD412" s="2" t="str">
        <f>J412</f>
        <v>Phototroph</v>
      </c>
      <c r="BE412" s="2">
        <f>AK412</f>
        <v>1</v>
      </c>
      <c r="BF412" s="2">
        <f>AU412</f>
        <v>2.2999999999999998</v>
      </c>
      <c r="BG412" s="67" t="s">
        <v>120</v>
      </c>
      <c r="BH412" s="67" t="s">
        <v>120</v>
      </c>
      <c r="BI412" s="76"/>
      <c r="BJ412" s="76"/>
      <c r="BK412" s="2"/>
      <c r="BL412" s="117"/>
      <c r="BM412" s="118"/>
      <c r="BN412" s="117"/>
      <c r="BO412" s="117"/>
      <c r="BP412" s="117"/>
      <c r="BQ412" s="117"/>
      <c r="BR412" s="117"/>
      <c r="BS412" s="117"/>
      <c r="BT412" s="114"/>
      <c r="BU412" s="114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</row>
    <row r="413" spans="1:85" ht="14.25" customHeight="1" thickTop="1" thickBot="1" x14ac:dyDescent="0.3">
      <c r="A413" s="2" t="s">
        <v>585</v>
      </c>
      <c r="B413" s="2" t="s">
        <v>593</v>
      </c>
      <c r="C413" s="2"/>
      <c r="D413" s="2"/>
      <c r="E413" s="2" t="s">
        <v>106</v>
      </c>
      <c r="F413" s="63" t="s">
        <v>193</v>
      </c>
      <c r="G413" s="2" t="s">
        <v>194</v>
      </c>
      <c r="H413" s="2" t="s">
        <v>195</v>
      </c>
      <c r="I413" s="2" t="s">
        <v>192</v>
      </c>
      <c r="J413" s="2" t="s">
        <v>111</v>
      </c>
      <c r="K413" s="2" t="s">
        <v>587</v>
      </c>
      <c r="L413" s="2"/>
      <c r="M413" s="64" t="s">
        <v>590</v>
      </c>
      <c r="N413" s="64" t="s">
        <v>130</v>
      </c>
      <c r="O413" s="65" t="s">
        <v>591</v>
      </c>
      <c r="P413" s="2" t="s">
        <v>38</v>
      </c>
      <c r="Q413" s="2">
        <v>15</v>
      </c>
      <c r="R413" s="2" t="s">
        <v>157</v>
      </c>
      <c r="S413" s="2" t="s">
        <v>47</v>
      </c>
      <c r="T413" s="2"/>
      <c r="U413" s="2">
        <v>8.7800000000000003E-2</v>
      </c>
      <c r="V413" s="2" t="s">
        <v>23</v>
      </c>
      <c r="W413" s="2">
        <f>VLOOKUP(V413,Tables!$M$4:$N$7,2,FALSE)</f>
        <v>1000</v>
      </c>
      <c r="X413" s="2">
        <f t="shared" si="828"/>
        <v>87.8</v>
      </c>
      <c r="Y413" s="2"/>
      <c r="Z413" s="2" t="str">
        <f t="shared" si="829"/>
        <v>EC50</v>
      </c>
      <c r="AA413" s="2">
        <f>VLOOKUP(Z413,Tables!C$5:D$21,2,FALSE)</f>
        <v>5</v>
      </c>
      <c r="AB413" s="2">
        <f t="shared" si="830"/>
        <v>17.559999999999999</v>
      </c>
      <c r="AC413" s="2" t="str">
        <f t="shared" si="831"/>
        <v>Chronic</v>
      </c>
      <c r="AD413" s="2">
        <f>VLOOKUP(AC413,Tables!C$24:D$25,2,FALSE)</f>
        <v>1</v>
      </c>
      <c r="AE413" s="2">
        <f t="shared" si="832"/>
        <v>17.559999999999999</v>
      </c>
      <c r="AF413" s="7"/>
      <c r="AG413" s="8" t="str">
        <f t="shared" si="833"/>
        <v>Saccharina japonica</v>
      </c>
      <c r="AH413" s="2" t="str">
        <f t="shared" si="834"/>
        <v>EC50</v>
      </c>
      <c r="AI413" s="2" t="str">
        <f t="shared" si="835"/>
        <v>Chronic</v>
      </c>
      <c r="AJ413" s="2"/>
      <c r="AK413" s="2">
        <f>VLOOKUP(SUM(AA413,AD413),Tables!J$5:K$10,2,FALSE)</f>
        <v>2</v>
      </c>
      <c r="AL413" s="66" t="str">
        <f t="shared" si="836"/>
        <v>Reject</v>
      </c>
      <c r="AM413" s="2"/>
      <c r="AN413" s="2"/>
      <c r="AO413" s="2"/>
      <c r="AP413" s="2"/>
      <c r="AQ413" s="2"/>
      <c r="AR413" s="2"/>
      <c r="AS413" s="2"/>
      <c r="AT413" s="2"/>
      <c r="AU413" s="2"/>
      <c r="AV413" s="67" t="s">
        <v>120</v>
      </c>
      <c r="AW413" s="2"/>
      <c r="AX413" s="2"/>
      <c r="AY413" s="2"/>
      <c r="AZ413" s="2"/>
      <c r="BA413" s="68"/>
      <c r="BB413" s="2"/>
      <c r="BC413" s="2"/>
      <c r="BD413" s="2"/>
      <c r="BE413" s="2"/>
      <c r="BF413" s="2"/>
      <c r="BG413" s="2"/>
      <c r="BH413" s="2"/>
      <c r="BI413" s="70"/>
      <c r="BJ413" s="70"/>
      <c r="BK413" s="2"/>
      <c r="BL413" s="112"/>
      <c r="BM413" s="116"/>
      <c r="BN413" s="112"/>
      <c r="BO413" s="112"/>
      <c r="BP413" s="112"/>
      <c r="BQ413" s="112"/>
      <c r="BR413" s="112"/>
      <c r="BS413" s="112"/>
      <c r="BT413" s="114"/>
      <c r="BU413" s="114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</row>
    <row r="414" spans="1:85" ht="14.25" customHeight="1" thickTop="1" thickBot="1" x14ac:dyDescent="0.3">
      <c r="A414" s="2" t="s">
        <v>585</v>
      </c>
      <c r="B414" s="2" t="s">
        <v>594</v>
      </c>
      <c r="C414" s="2"/>
      <c r="D414" s="2"/>
      <c r="E414" s="2" t="s">
        <v>106</v>
      </c>
      <c r="F414" s="63" t="s">
        <v>193</v>
      </c>
      <c r="G414" s="2" t="s">
        <v>194</v>
      </c>
      <c r="H414" s="2" t="s">
        <v>195</v>
      </c>
      <c r="I414" s="2" t="s">
        <v>192</v>
      </c>
      <c r="J414" s="2" t="s">
        <v>111</v>
      </c>
      <c r="K414" s="2" t="s">
        <v>587</v>
      </c>
      <c r="L414" s="2"/>
      <c r="M414" s="64" t="s">
        <v>595</v>
      </c>
      <c r="N414" s="64" t="s">
        <v>130</v>
      </c>
      <c r="O414" s="65" t="s">
        <v>596</v>
      </c>
      <c r="P414" s="2" t="s">
        <v>14</v>
      </c>
      <c r="Q414" s="2">
        <v>15</v>
      </c>
      <c r="R414" s="2" t="s">
        <v>157</v>
      </c>
      <c r="S414" s="2" t="s">
        <v>47</v>
      </c>
      <c r="T414" s="2"/>
      <c r="U414" s="2">
        <v>3.8999999999999998E-3</v>
      </c>
      <c r="V414" s="2" t="s">
        <v>23</v>
      </c>
      <c r="W414" s="2">
        <f>VLOOKUP(V414,Tables!$M$4:$N$7,2,FALSE)</f>
        <v>1000</v>
      </c>
      <c r="X414" s="2">
        <f t="shared" si="828"/>
        <v>3.9</v>
      </c>
      <c r="Y414" s="2"/>
      <c r="Z414" s="2" t="str">
        <f t="shared" si="829"/>
        <v>EC10</v>
      </c>
      <c r="AA414" s="2">
        <f>VLOOKUP(Z414,Tables!C$5:D$21,2,FALSE)</f>
        <v>1</v>
      </c>
      <c r="AB414" s="2">
        <f t="shared" si="830"/>
        <v>3.9</v>
      </c>
      <c r="AC414" s="2" t="str">
        <f t="shared" si="831"/>
        <v>Chronic</v>
      </c>
      <c r="AD414" s="2">
        <f>VLOOKUP(AC414,Tables!C$24:D$25,2,FALSE)</f>
        <v>1</v>
      </c>
      <c r="AE414" s="2">
        <f t="shared" si="832"/>
        <v>3.9</v>
      </c>
      <c r="AF414" s="7"/>
      <c r="AG414" s="8" t="str">
        <f t="shared" si="833"/>
        <v>Saccharina japonica</v>
      </c>
      <c r="AH414" s="2" t="str">
        <f t="shared" si="834"/>
        <v>EC10</v>
      </c>
      <c r="AI414" s="2" t="str">
        <f t="shared" si="835"/>
        <v>Chronic</v>
      </c>
      <c r="AJ414" s="2"/>
      <c r="AK414" s="2">
        <f>VLOOKUP(SUM(AA414,AD414),Tables!J$5:K$10,2,FALSE)</f>
        <v>1</v>
      </c>
      <c r="AL414" s="66" t="str">
        <f t="shared" si="836"/>
        <v>YES!!!</v>
      </c>
      <c r="AM414" s="3" t="str">
        <f>O414</f>
        <v>Disc area</v>
      </c>
      <c r="AN414" s="2" t="s">
        <v>171</v>
      </c>
      <c r="AO414" s="2" t="str">
        <f>CONCATENATE(Q414," ",R414)</f>
        <v>15 Day</v>
      </c>
      <c r="AP414" s="2" t="s">
        <v>172</v>
      </c>
      <c r="AQ414" s="2"/>
      <c r="AR414" s="2">
        <f>AE414</f>
        <v>3.9</v>
      </c>
      <c r="AS414" s="2">
        <f>GEOMEAN(AR414)</f>
        <v>3.9</v>
      </c>
      <c r="AT414" s="3">
        <f>MIN(AS414)</f>
        <v>3.9</v>
      </c>
      <c r="AU414" s="2"/>
      <c r="AV414" s="67" t="s">
        <v>120</v>
      </c>
      <c r="AW414" s="2"/>
      <c r="AX414" s="2"/>
      <c r="AY414" s="2"/>
      <c r="AZ414" s="2"/>
      <c r="BA414" s="68"/>
      <c r="BB414" s="2"/>
      <c r="BC414" s="2"/>
      <c r="BD414" s="2"/>
      <c r="BE414" s="2"/>
      <c r="BF414" s="2"/>
      <c r="BG414" s="2"/>
      <c r="BH414" s="2"/>
      <c r="BI414" s="76"/>
      <c r="BJ414" s="76"/>
      <c r="BK414" s="2"/>
      <c r="BL414" s="117"/>
      <c r="BM414" s="118"/>
      <c r="BN414" s="117"/>
      <c r="BO414" s="117"/>
      <c r="BP414" s="117"/>
      <c r="BQ414" s="117"/>
      <c r="BR414" s="117"/>
      <c r="BS414" s="117"/>
      <c r="BT414" s="114"/>
      <c r="BU414" s="114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</row>
    <row r="415" spans="1:85" ht="14.25" customHeight="1" thickTop="1" thickBot="1" x14ac:dyDescent="0.3">
      <c r="A415" s="2" t="s">
        <v>585</v>
      </c>
      <c r="B415" s="2" t="s">
        <v>597</v>
      </c>
      <c r="C415" s="2"/>
      <c r="D415" s="2"/>
      <c r="E415" s="2" t="s">
        <v>106</v>
      </c>
      <c r="F415" s="63" t="s">
        <v>193</v>
      </c>
      <c r="G415" s="2" t="s">
        <v>194</v>
      </c>
      <c r="H415" s="2" t="s">
        <v>195</v>
      </c>
      <c r="I415" s="2" t="s">
        <v>192</v>
      </c>
      <c r="J415" s="2" t="s">
        <v>111</v>
      </c>
      <c r="K415" s="2" t="s">
        <v>587</v>
      </c>
      <c r="L415" s="2"/>
      <c r="M415" s="64" t="s">
        <v>595</v>
      </c>
      <c r="N415" s="64" t="s">
        <v>130</v>
      </c>
      <c r="O415" s="65" t="s">
        <v>596</v>
      </c>
      <c r="P415" s="2" t="s">
        <v>38</v>
      </c>
      <c r="Q415" s="2">
        <v>15</v>
      </c>
      <c r="R415" s="2" t="s">
        <v>157</v>
      </c>
      <c r="S415" s="2" t="s">
        <v>47</v>
      </c>
      <c r="T415" s="2" t="s">
        <v>315</v>
      </c>
      <c r="U415" s="2">
        <v>0.04</v>
      </c>
      <c r="V415" s="2" t="s">
        <v>23</v>
      </c>
      <c r="W415" s="2">
        <f>VLOOKUP(V415,Tables!$M$4:$N$7,2,FALSE)</f>
        <v>1000</v>
      </c>
      <c r="X415" s="2">
        <f t="shared" si="828"/>
        <v>40</v>
      </c>
      <c r="Y415" s="2"/>
      <c r="Z415" s="2" t="str">
        <f t="shared" si="829"/>
        <v>EC50</v>
      </c>
      <c r="AA415" s="2">
        <f>VLOOKUP(Z415,Tables!C$5:D$21,2,FALSE)</f>
        <v>5</v>
      </c>
      <c r="AB415" s="2">
        <f t="shared" si="830"/>
        <v>8</v>
      </c>
      <c r="AC415" s="2" t="str">
        <f t="shared" si="831"/>
        <v>Chronic</v>
      </c>
      <c r="AD415" s="2">
        <f>VLOOKUP(AC415,Tables!C$24:D$25,2,FALSE)</f>
        <v>1</v>
      </c>
      <c r="AE415" s="2">
        <f t="shared" si="832"/>
        <v>8</v>
      </c>
      <c r="AF415" s="7"/>
      <c r="AG415" s="8" t="str">
        <f t="shared" si="833"/>
        <v>Saccharina japonica</v>
      </c>
      <c r="AH415" s="2" t="str">
        <f t="shared" si="834"/>
        <v>EC50</v>
      </c>
      <c r="AI415" s="2" t="str">
        <f t="shared" si="835"/>
        <v>Chronic</v>
      </c>
      <c r="AJ415" s="2"/>
      <c r="AK415" s="2">
        <f>VLOOKUP(SUM(AA415,AD415),Tables!J$5:K$10,2,FALSE)</f>
        <v>2</v>
      </c>
      <c r="AL415" s="66" t="str">
        <f t="shared" si="836"/>
        <v>Reject</v>
      </c>
      <c r="AM415" s="2"/>
      <c r="AN415" s="2"/>
      <c r="AO415" s="2"/>
      <c r="AP415" s="2"/>
      <c r="AQ415" s="2"/>
      <c r="AR415" s="2"/>
      <c r="AS415" s="2"/>
      <c r="AT415" s="2"/>
      <c r="AU415" s="2"/>
      <c r="AV415" s="67" t="s">
        <v>120</v>
      </c>
      <c r="AW415" s="2"/>
      <c r="AX415" s="2"/>
      <c r="AY415" s="2"/>
      <c r="AZ415" s="2"/>
      <c r="BA415" s="68"/>
      <c r="BB415" s="2"/>
      <c r="BC415" s="2"/>
      <c r="BD415" s="2"/>
      <c r="BE415" s="2"/>
      <c r="BF415" s="2"/>
      <c r="BG415" s="2"/>
      <c r="BH415" s="2"/>
      <c r="BI415" s="70"/>
      <c r="BJ415" s="70"/>
      <c r="BK415" s="2"/>
      <c r="BL415" s="112"/>
      <c r="BM415" s="116"/>
      <c r="BN415" s="112"/>
      <c r="BO415" s="112"/>
      <c r="BP415" s="112"/>
      <c r="BQ415" s="112"/>
      <c r="BR415" s="112"/>
      <c r="BS415" s="112"/>
      <c r="BT415" s="114"/>
      <c r="BU415" s="114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</row>
    <row r="416" spans="1:85" ht="14.25" customHeight="1" thickTop="1" thickBot="1" x14ac:dyDescent="0.3">
      <c r="A416" s="7"/>
      <c r="B416" s="7"/>
      <c r="C416" s="7"/>
      <c r="D416" s="71"/>
      <c r="E416" s="7"/>
      <c r="F416" s="72"/>
      <c r="G416" s="7"/>
      <c r="H416" s="7"/>
      <c r="I416" s="7"/>
      <c r="J416" s="7"/>
      <c r="K416" s="7"/>
      <c r="L416" s="7"/>
      <c r="M416" s="73"/>
      <c r="N416" s="73"/>
      <c r="O416" s="7"/>
      <c r="P416" s="7"/>
      <c r="Q416" s="7"/>
      <c r="R416" s="7"/>
      <c r="S416" s="7"/>
      <c r="T416" s="74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5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3"/>
      <c r="AW416" s="76"/>
      <c r="AX416" s="76"/>
      <c r="AY416" s="76"/>
      <c r="AZ416" s="77"/>
      <c r="BA416" s="78"/>
      <c r="BB416" s="7"/>
      <c r="BC416" s="7"/>
      <c r="BD416" s="7"/>
      <c r="BE416" s="7"/>
      <c r="BF416" s="7"/>
      <c r="BG416" s="7"/>
      <c r="BH416" s="7"/>
      <c r="BI416" s="76"/>
      <c r="BJ416" s="76"/>
      <c r="BK416" s="2"/>
      <c r="BL416" s="117"/>
      <c r="BM416" s="118"/>
      <c r="BN416" s="117"/>
      <c r="BO416" s="117"/>
      <c r="BP416" s="117"/>
      <c r="BQ416" s="117"/>
      <c r="BR416" s="117"/>
      <c r="BS416" s="117"/>
      <c r="BT416" s="114"/>
      <c r="BU416" s="114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</row>
    <row r="417" spans="1:85" ht="14.25" customHeight="1" thickTop="1" thickBot="1" x14ac:dyDescent="0.3">
      <c r="A417" s="2">
        <v>1898</v>
      </c>
      <c r="B417" s="2" t="s">
        <v>502</v>
      </c>
      <c r="C417" s="2"/>
      <c r="D417" s="2"/>
      <c r="E417" s="2" t="s">
        <v>121</v>
      </c>
      <c r="F417" s="63" t="s">
        <v>378</v>
      </c>
      <c r="G417" s="2" t="s">
        <v>248</v>
      </c>
      <c r="H417" s="2" t="s">
        <v>249</v>
      </c>
      <c r="I417" s="2" t="s">
        <v>250</v>
      </c>
      <c r="J417" s="2" t="s">
        <v>153</v>
      </c>
      <c r="K417" s="2" t="s">
        <v>112</v>
      </c>
      <c r="L417" s="2"/>
      <c r="M417" s="64" t="s">
        <v>191</v>
      </c>
      <c r="N417" s="64" t="s">
        <v>191</v>
      </c>
      <c r="O417" s="65" t="s">
        <v>191</v>
      </c>
      <c r="P417" s="2" t="s">
        <v>40</v>
      </c>
      <c r="Q417" s="2">
        <v>96</v>
      </c>
      <c r="R417" s="2" t="s">
        <v>116</v>
      </c>
      <c r="S417" s="2" t="s">
        <v>48</v>
      </c>
      <c r="T417" s="2"/>
      <c r="U417" s="2" t="s">
        <v>598</v>
      </c>
      <c r="V417" s="2" t="s">
        <v>26</v>
      </c>
      <c r="W417" s="2">
        <f>VLOOKUP(V417,Tables!$M$5:$N$8,2,FALSE)</f>
        <v>1000</v>
      </c>
      <c r="X417" s="2">
        <f t="shared" ref="X417:X418" si="838">U417*W417</f>
        <v>1200</v>
      </c>
      <c r="Y417" s="2"/>
      <c r="Z417" s="2" t="str">
        <f t="shared" ref="Z417:Z418" si="839">P417</f>
        <v>LC50</v>
      </c>
      <c r="AA417" s="2">
        <f>VLOOKUP(Z417,Tables!C$5:D$21,2,FALSE)</f>
        <v>5</v>
      </c>
      <c r="AB417" s="2">
        <f t="shared" ref="AB417:AB418" si="840">X417/AA417</f>
        <v>240</v>
      </c>
      <c r="AC417" s="2" t="str">
        <f t="shared" ref="AC417:AC418" si="841">S417</f>
        <v>Acute</v>
      </c>
      <c r="AD417" s="2">
        <f>VLOOKUP(AC417,Tables!C$24:D$25,2,FALSE)</f>
        <v>2</v>
      </c>
      <c r="AE417" s="2">
        <f t="shared" ref="AE417:AE418" si="842">AB417/AD417</f>
        <v>120</v>
      </c>
      <c r="AF417" s="7"/>
      <c r="AG417" s="8" t="str">
        <f t="shared" ref="AG417:AG418" si="843">F417</f>
        <v>Salvelinus namaycush</v>
      </c>
      <c r="AH417" s="2" t="str">
        <f t="shared" ref="AH417:AH418" si="844">P417</f>
        <v>LC50</v>
      </c>
      <c r="AI417" s="2" t="str">
        <f t="shared" ref="AI417:AI418" si="845">S417</f>
        <v>Acute</v>
      </c>
      <c r="AJ417" s="2"/>
      <c r="AK417" s="2">
        <f>VLOOKUP(SUM(AA417,AD417),Tables!J$5:K$10,2,FALSE)</f>
        <v>4</v>
      </c>
      <c r="AL417" s="66" t="str">
        <f t="shared" ref="AL417:AL418" si="846">IF(AK417=MIN($AK$417:$AK$418),"YES!!!","Reject")</f>
        <v>YES!!!</v>
      </c>
      <c r="AM417" s="3" t="str">
        <f t="shared" ref="AM417:AM418" si="847">O417</f>
        <v>Mortality</v>
      </c>
      <c r="AN417" s="2" t="s">
        <v>118</v>
      </c>
      <c r="AO417" s="2" t="str">
        <f t="shared" ref="AO417:AO418" si="848">CONCATENATE(Q417," ",R417)</f>
        <v>96 Hour</v>
      </c>
      <c r="AP417" s="2" t="s">
        <v>119</v>
      </c>
      <c r="AQ417" s="2"/>
      <c r="AR417" s="2">
        <f t="shared" ref="AR417:AR418" si="849">AE417</f>
        <v>120</v>
      </c>
      <c r="AS417" s="2">
        <f>GEOMEAN(AR417:AR418)</f>
        <v>180</v>
      </c>
      <c r="AT417" s="3">
        <f t="shared" ref="AT417:AU417" si="850">MIN(AS417)</f>
        <v>180</v>
      </c>
      <c r="AU417" s="3">
        <f t="shared" si="850"/>
        <v>180</v>
      </c>
      <c r="AV417" s="67" t="s">
        <v>120</v>
      </c>
      <c r="AW417" s="2"/>
      <c r="AX417" s="2"/>
      <c r="AY417" s="2"/>
      <c r="AZ417" s="2" t="str">
        <f>I417</f>
        <v>Fish</v>
      </c>
      <c r="BA417" s="68" t="str">
        <f t="shared" ref="BA417:BC417" si="851">F417</f>
        <v>Salvelinus namaycush</v>
      </c>
      <c r="BB417" s="2" t="str">
        <f t="shared" si="851"/>
        <v>Chordata</v>
      </c>
      <c r="BC417" s="2" t="str">
        <f t="shared" si="851"/>
        <v>Actinopterygii</v>
      </c>
      <c r="BD417" s="2" t="str">
        <f>J417</f>
        <v>Heterotroph</v>
      </c>
      <c r="BE417" s="2">
        <f>AK417</f>
        <v>4</v>
      </c>
      <c r="BF417" s="2">
        <f>AU417</f>
        <v>180</v>
      </c>
      <c r="BG417" s="67" t="s">
        <v>120</v>
      </c>
      <c r="BH417" s="67" t="s">
        <v>120</v>
      </c>
      <c r="BI417" s="2"/>
      <c r="BJ417" s="2"/>
      <c r="BK417" s="2"/>
      <c r="BL417" s="112"/>
      <c r="BM417" s="116"/>
      <c r="BN417" s="112"/>
      <c r="BO417" s="112"/>
      <c r="BP417" s="112"/>
      <c r="BQ417" s="112"/>
      <c r="BR417" s="112"/>
      <c r="BS417" s="112"/>
      <c r="BT417" s="114"/>
      <c r="BU417" s="114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</row>
    <row r="418" spans="1:85" ht="14.25" customHeight="1" thickTop="1" thickBot="1" x14ac:dyDescent="0.3">
      <c r="A418" s="2">
        <v>1890</v>
      </c>
      <c r="B418" s="2" t="s">
        <v>420</v>
      </c>
      <c r="C418" s="2"/>
      <c r="D418" s="2"/>
      <c r="E418" s="2" t="s">
        <v>121</v>
      </c>
      <c r="F418" s="63" t="s">
        <v>378</v>
      </c>
      <c r="G418" s="2" t="s">
        <v>248</v>
      </c>
      <c r="H418" s="2" t="s">
        <v>249</v>
      </c>
      <c r="I418" s="2" t="s">
        <v>250</v>
      </c>
      <c r="J418" s="2" t="s">
        <v>153</v>
      </c>
      <c r="K418" s="2" t="s">
        <v>112</v>
      </c>
      <c r="L418" s="2"/>
      <c r="M418" s="64" t="s">
        <v>191</v>
      </c>
      <c r="N418" s="64" t="s">
        <v>191</v>
      </c>
      <c r="O418" s="65" t="s">
        <v>191</v>
      </c>
      <c r="P418" s="2" t="s">
        <v>40</v>
      </c>
      <c r="Q418" s="2">
        <v>96</v>
      </c>
      <c r="R418" s="2" t="s">
        <v>116</v>
      </c>
      <c r="S418" s="2" t="s">
        <v>48</v>
      </c>
      <c r="T418" s="2"/>
      <c r="U418" s="2" t="s">
        <v>599</v>
      </c>
      <c r="V418" s="2" t="s">
        <v>26</v>
      </c>
      <c r="W418" s="2">
        <f>VLOOKUP(V418,Tables!$M$5:$N$8,2,FALSE)</f>
        <v>1000</v>
      </c>
      <c r="X418" s="2">
        <f t="shared" si="838"/>
        <v>2700</v>
      </c>
      <c r="Y418" s="2"/>
      <c r="Z418" s="2" t="str">
        <f t="shared" si="839"/>
        <v>LC50</v>
      </c>
      <c r="AA418" s="2">
        <f>VLOOKUP(Z418,Tables!C$5:D$21,2,FALSE)</f>
        <v>5</v>
      </c>
      <c r="AB418" s="2">
        <f t="shared" si="840"/>
        <v>540</v>
      </c>
      <c r="AC418" s="2" t="str">
        <f t="shared" si="841"/>
        <v>Acute</v>
      </c>
      <c r="AD418" s="2">
        <f>VLOOKUP(AC418,Tables!C$24:D$25,2,FALSE)</f>
        <v>2</v>
      </c>
      <c r="AE418" s="2">
        <f t="shared" si="842"/>
        <v>270</v>
      </c>
      <c r="AF418" s="7"/>
      <c r="AG418" s="8" t="str">
        <f t="shared" si="843"/>
        <v>Salvelinus namaycush</v>
      </c>
      <c r="AH418" s="2" t="str">
        <f t="shared" si="844"/>
        <v>LC50</v>
      </c>
      <c r="AI418" s="2" t="str">
        <f t="shared" si="845"/>
        <v>Acute</v>
      </c>
      <c r="AJ418" s="2"/>
      <c r="AK418" s="2">
        <f>VLOOKUP(SUM(AA418,AD418),Tables!J$5:K$10,2,FALSE)</f>
        <v>4</v>
      </c>
      <c r="AL418" s="66" t="str">
        <f t="shared" si="846"/>
        <v>YES!!!</v>
      </c>
      <c r="AM418" s="3" t="str">
        <f t="shared" si="847"/>
        <v>Mortality</v>
      </c>
      <c r="AN418" s="2" t="s">
        <v>118</v>
      </c>
      <c r="AO418" s="2" t="str">
        <f t="shared" si="848"/>
        <v>96 Hour</v>
      </c>
      <c r="AP418" s="2" t="s">
        <v>119</v>
      </c>
      <c r="AQ418" s="2"/>
      <c r="AR418" s="2">
        <f t="shared" si="849"/>
        <v>270</v>
      </c>
      <c r="AS418" s="2"/>
      <c r="AT418" s="2"/>
      <c r="AU418" s="2"/>
      <c r="AV418" s="67" t="s">
        <v>120</v>
      </c>
      <c r="AW418" s="2"/>
      <c r="AX418" s="2"/>
      <c r="AY418" s="2"/>
      <c r="AZ418" s="2"/>
      <c r="BA418" s="68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112"/>
      <c r="BM418" s="116"/>
      <c r="BN418" s="112"/>
      <c r="BO418" s="112"/>
      <c r="BP418" s="112"/>
      <c r="BQ418" s="112"/>
      <c r="BR418" s="112"/>
      <c r="BS418" s="112"/>
      <c r="BT418" s="114"/>
      <c r="BU418" s="114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</row>
    <row r="419" spans="1:85" ht="14.25" customHeight="1" thickTop="1" thickBot="1" x14ac:dyDescent="0.3">
      <c r="A419" s="7"/>
      <c r="B419" s="7"/>
      <c r="C419" s="7"/>
      <c r="D419" s="71"/>
      <c r="E419" s="7"/>
      <c r="F419" s="72"/>
      <c r="G419" s="7"/>
      <c r="H419" s="7"/>
      <c r="I419" s="7"/>
      <c r="J419" s="7"/>
      <c r="K419" s="7"/>
      <c r="L419" s="7"/>
      <c r="M419" s="73"/>
      <c r="N419" s="73"/>
      <c r="O419" s="7"/>
      <c r="P419" s="7"/>
      <c r="Q419" s="7"/>
      <c r="R419" s="7"/>
      <c r="S419" s="7"/>
      <c r="T419" s="74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5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3"/>
      <c r="AW419" s="76"/>
      <c r="AX419" s="76"/>
      <c r="AY419" s="76"/>
      <c r="AZ419" s="77"/>
      <c r="BA419" s="78"/>
      <c r="BB419" s="7"/>
      <c r="BC419" s="7"/>
      <c r="BD419" s="7"/>
      <c r="BE419" s="7"/>
      <c r="BF419" s="7"/>
      <c r="BG419" s="7"/>
      <c r="BH419" s="7"/>
      <c r="BI419" s="2"/>
      <c r="BJ419" s="2"/>
      <c r="BK419" s="2"/>
      <c r="BL419" s="112"/>
      <c r="BM419" s="116"/>
      <c r="BN419" s="112"/>
      <c r="BO419" s="112"/>
      <c r="BP419" s="112"/>
      <c r="BQ419" s="112"/>
      <c r="BR419" s="112"/>
      <c r="BS419" s="112"/>
      <c r="BT419" s="114"/>
      <c r="BU419" s="114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</row>
    <row r="420" spans="1:85" ht="14.25" customHeight="1" thickTop="1" thickBot="1" x14ac:dyDescent="0.3">
      <c r="A420" s="2">
        <v>854</v>
      </c>
      <c r="B420" s="2" t="s">
        <v>648</v>
      </c>
      <c r="C420" s="2"/>
      <c r="D420" s="70"/>
      <c r="E420" s="2" t="s">
        <v>121</v>
      </c>
      <c r="F420" s="63" t="s">
        <v>277</v>
      </c>
      <c r="G420" s="2" t="s">
        <v>180</v>
      </c>
      <c r="H420" s="2" t="s">
        <v>198</v>
      </c>
      <c r="I420" s="2" t="s">
        <v>110</v>
      </c>
      <c r="J420" s="2" t="s">
        <v>111</v>
      </c>
      <c r="K420" s="2" t="s">
        <v>112</v>
      </c>
      <c r="L420" s="2"/>
      <c r="M420" s="64" t="s">
        <v>600</v>
      </c>
      <c r="N420" s="64" t="s">
        <v>254</v>
      </c>
      <c r="O420" s="65" t="s">
        <v>601</v>
      </c>
      <c r="P420" s="2" t="s">
        <v>38</v>
      </c>
      <c r="Q420" s="2">
        <v>1</v>
      </c>
      <c r="R420" s="2" t="s">
        <v>157</v>
      </c>
      <c r="S420" s="2" t="s">
        <v>48</v>
      </c>
      <c r="T420" s="2"/>
      <c r="U420" s="2">
        <v>5.7000000000000001E-8</v>
      </c>
      <c r="V420" s="2" t="s">
        <v>489</v>
      </c>
      <c r="W420" s="2" t="s">
        <v>490</v>
      </c>
      <c r="X420" s="2">
        <f>((U420*233.1)*1000)*1000</f>
        <v>13.286699999999998</v>
      </c>
      <c r="Y420" s="2"/>
      <c r="Z420" s="2" t="str">
        <f>P420</f>
        <v>EC50</v>
      </c>
      <c r="AA420" s="2">
        <f>VLOOKUP(Z420,Tables!C$5:D$21,2,FALSE)</f>
        <v>5</v>
      </c>
      <c r="AB420" s="70">
        <f>X420/AA420</f>
        <v>2.6573399999999996</v>
      </c>
      <c r="AC420" s="2" t="str">
        <f>S420</f>
        <v>Acute</v>
      </c>
      <c r="AD420" s="2">
        <f>VLOOKUP(AC420,Tables!C$24:D$25,2,FALSE)</f>
        <v>2</v>
      </c>
      <c r="AE420" s="70">
        <f>AB420/AD420</f>
        <v>1.3286699999999998</v>
      </c>
      <c r="AF420" s="7"/>
      <c r="AG420" s="8" t="str">
        <f>F420</f>
        <v>Scenedesmus acutus</v>
      </c>
      <c r="AH420" s="2" t="str">
        <f>P420</f>
        <v>EC50</v>
      </c>
      <c r="AI420" s="2" t="str">
        <f>S420</f>
        <v>Acute</v>
      </c>
      <c r="AJ420" s="2"/>
      <c r="AK420" s="2">
        <f>VLOOKUP(SUM(AA420,AD420),Tables!J$5:K$10,2,FALSE)</f>
        <v>4</v>
      </c>
      <c r="AL420" s="66" t="str">
        <f>IF(AK420=MIN($AK$420),"YES!!!","Reject")</f>
        <v>YES!!!</v>
      </c>
      <c r="AM420" s="3" t="str">
        <f>O420</f>
        <v>Cell Count</v>
      </c>
      <c r="AN420" s="2" t="s">
        <v>118</v>
      </c>
      <c r="AO420" s="2" t="str">
        <f>CONCATENATE(Q420," ",R420)</f>
        <v>1 Day</v>
      </c>
      <c r="AP420" s="2" t="s">
        <v>119</v>
      </c>
      <c r="AQ420" s="2"/>
      <c r="AR420" s="70">
        <f>AE420</f>
        <v>1.3286699999999998</v>
      </c>
      <c r="AS420" s="70">
        <f>GEOMEAN(AR420)</f>
        <v>1.3286699999999998</v>
      </c>
      <c r="AT420" s="81">
        <f t="shared" ref="AT420:AU420" si="852">MIN(AS420)</f>
        <v>1.3286699999999998</v>
      </c>
      <c r="AU420" s="81">
        <f t="shared" si="852"/>
        <v>1.3286699999999998</v>
      </c>
      <c r="AV420" s="67" t="s">
        <v>120</v>
      </c>
      <c r="AW420" s="2"/>
      <c r="AX420" s="2"/>
      <c r="AY420" s="2"/>
      <c r="AZ420" s="2" t="str">
        <f>I420</f>
        <v>Microalgae</v>
      </c>
      <c r="BA420" s="68" t="str">
        <f t="shared" ref="BA420:BC420" si="853">F420</f>
        <v>Scenedesmus acutus</v>
      </c>
      <c r="BB420" s="2" t="str">
        <f t="shared" si="853"/>
        <v>Chlorophyta</v>
      </c>
      <c r="BC420" s="2" t="str">
        <f t="shared" si="853"/>
        <v>Chlorophyceae</v>
      </c>
      <c r="BD420" s="2" t="str">
        <f>J420</f>
        <v>Phototroph</v>
      </c>
      <c r="BE420" s="2">
        <f>AK420</f>
        <v>4</v>
      </c>
      <c r="BF420" s="70">
        <f>AU420</f>
        <v>1.3286699999999998</v>
      </c>
      <c r="BG420" s="67" t="s">
        <v>120</v>
      </c>
      <c r="BH420" s="67" t="s">
        <v>120</v>
      </c>
      <c r="BI420" s="2"/>
      <c r="BJ420" s="2"/>
      <c r="BK420" s="2"/>
      <c r="BL420" s="112"/>
      <c r="BM420" s="116"/>
      <c r="BN420" s="112"/>
      <c r="BO420" s="112"/>
      <c r="BP420" s="112"/>
      <c r="BQ420" s="112"/>
      <c r="BR420" s="112"/>
      <c r="BS420" s="112"/>
      <c r="BT420" s="114"/>
      <c r="BU420" s="114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</row>
    <row r="421" spans="1:85" ht="14.25" customHeight="1" thickTop="1" thickBot="1" x14ac:dyDescent="0.3">
      <c r="A421" s="7"/>
      <c r="B421" s="7"/>
      <c r="C421" s="7"/>
      <c r="D421" s="71"/>
      <c r="E421" s="7"/>
      <c r="F421" s="72"/>
      <c r="G421" s="7"/>
      <c r="H421" s="7"/>
      <c r="I421" s="7"/>
      <c r="J421" s="7"/>
      <c r="K421" s="7"/>
      <c r="L421" s="7"/>
      <c r="M421" s="73"/>
      <c r="N421" s="73"/>
      <c r="O421" s="7"/>
      <c r="P421" s="7"/>
      <c r="Q421" s="7"/>
      <c r="R421" s="7"/>
      <c r="S421" s="7"/>
      <c r="T421" s="74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5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109"/>
      <c r="AS421" s="109"/>
      <c r="AT421" s="109"/>
      <c r="AU421" s="109"/>
      <c r="AV421" s="73"/>
      <c r="AW421" s="76"/>
      <c r="AX421" s="76"/>
      <c r="AY421" s="76"/>
      <c r="AZ421" s="77"/>
      <c r="BA421" s="78"/>
      <c r="BB421" s="7"/>
      <c r="BC421" s="7"/>
      <c r="BD421" s="7"/>
      <c r="BE421" s="7"/>
      <c r="BF421" s="7"/>
      <c r="BG421" s="7"/>
      <c r="BH421" s="7"/>
      <c r="BI421" s="2"/>
      <c r="BJ421" s="2"/>
      <c r="BK421" s="2"/>
      <c r="BL421" s="112"/>
      <c r="BM421" s="116"/>
      <c r="BN421" s="112"/>
      <c r="BO421" s="112"/>
      <c r="BP421" s="112"/>
      <c r="BQ421" s="112"/>
      <c r="BR421" s="112"/>
      <c r="BS421" s="112"/>
      <c r="BT421" s="114"/>
      <c r="BU421" s="114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</row>
    <row r="422" spans="1:85" ht="14.25" customHeight="1" thickTop="1" thickBot="1" x14ac:dyDescent="0.3">
      <c r="A422" s="2">
        <v>1000</v>
      </c>
      <c r="B422" s="100" t="s">
        <v>602</v>
      </c>
      <c r="C422" s="2"/>
      <c r="D422" s="70"/>
      <c r="E422" s="2" t="s">
        <v>121</v>
      </c>
      <c r="F422" s="63" t="s">
        <v>253</v>
      </c>
      <c r="G422" s="2" t="s">
        <v>180</v>
      </c>
      <c r="H422" s="2" t="s">
        <v>198</v>
      </c>
      <c r="I422" s="2" t="s">
        <v>110</v>
      </c>
      <c r="J422" s="2" t="s">
        <v>111</v>
      </c>
      <c r="K422" s="2" t="s">
        <v>269</v>
      </c>
      <c r="L422" s="2"/>
      <c r="M422" s="64" t="s">
        <v>603</v>
      </c>
      <c r="N422" s="64" t="s">
        <v>130</v>
      </c>
      <c r="O422" s="65" t="s">
        <v>141</v>
      </c>
      <c r="P422" s="2" t="s">
        <v>38</v>
      </c>
      <c r="Q422" s="2">
        <v>48</v>
      </c>
      <c r="R422" s="2" t="s">
        <v>116</v>
      </c>
      <c r="S422" s="2" t="s">
        <v>47</v>
      </c>
      <c r="T422" s="2"/>
      <c r="U422" s="2">
        <v>14.3</v>
      </c>
      <c r="V422" s="2" t="s">
        <v>17</v>
      </c>
      <c r="W422" s="2">
        <f>VLOOKUP(V422,Tables!$M$4:$N$7,2,FALSE)</f>
        <v>1</v>
      </c>
      <c r="X422" s="2">
        <f>U422*W422</f>
        <v>14.3</v>
      </c>
      <c r="Y422" s="2"/>
      <c r="Z422" s="2" t="str">
        <f>P422</f>
        <v>EC50</v>
      </c>
      <c r="AA422" s="2">
        <f>VLOOKUP(Z422,Tables!C$5:D$21,2,FALSE)</f>
        <v>5</v>
      </c>
      <c r="AB422" s="70">
        <f>X422/AA422</f>
        <v>2.8600000000000003</v>
      </c>
      <c r="AC422" s="2" t="str">
        <f>S422</f>
        <v>Chronic</v>
      </c>
      <c r="AD422" s="2">
        <f>VLOOKUP(AC422,Tables!C$24:D$25,2,FALSE)</f>
        <v>1</v>
      </c>
      <c r="AE422" s="70">
        <f>AB422/AD422</f>
        <v>2.8600000000000003</v>
      </c>
      <c r="AF422" s="7"/>
      <c r="AG422" s="8" t="str">
        <f>F422</f>
        <v>Scenedesmus vacuolatus</v>
      </c>
      <c r="AH422" s="2" t="str">
        <f>P422</f>
        <v>EC50</v>
      </c>
      <c r="AI422" s="2" t="str">
        <f>S422</f>
        <v>Chronic</v>
      </c>
      <c r="AJ422" s="2"/>
      <c r="AK422" s="2">
        <f>VLOOKUP(SUM(AA422,AD422),Tables!J$5:K$10,2,FALSE)</f>
        <v>2</v>
      </c>
      <c r="AL422" s="66" t="str">
        <f>IF(AK422=MIN($AK$422),"YES!!!","Reject")</f>
        <v>YES!!!</v>
      </c>
      <c r="AM422" s="3" t="str">
        <f>O422</f>
        <v>Cell density</v>
      </c>
      <c r="AN422" s="2" t="s">
        <v>118</v>
      </c>
      <c r="AO422" s="2" t="str">
        <f>CONCATENATE(Q422," ",R422)</f>
        <v>48 Hour</v>
      </c>
      <c r="AP422" s="2" t="s">
        <v>119</v>
      </c>
      <c r="AQ422" s="2"/>
      <c r="AR422" s="70">
        <f>AE422</f>
        <v>2.8600000000000003</v>
      </c>
      <c r="AS422" s="70">
        <f>GEOMEAN(AR422)</f>
        <v>2.8600000000000003</v>
      </c>
      <c r="AT422" s="81">
        <f t="shared" ref="AT422:AU422" si="854">MIN(AS422)</f>
        <v>2.8600000000000003</v>
      </c>
      <c r="AU422" s="81">
        <f t="shared" si="854"/>
        <v>2.8600000000000003</v>
      </c>
      <c r="AV422" s="67" t="s">
        <v>120</v>
      </c>
      <c r="AW422" s="2"/>
      <c r="AX422" s="2"/>
      <c r="AY422" s="2"/>
      <c r="AZ422" s="2" t="str">
        <f>I422</f>
        <v>Microalgae</v>
      </c>
      <c r="BA422" s="68" t="str">
        <f t="shared" ref="BA422:BC422" si="855">F422</f>
        <v>Scenedesmus vacuolatus</v>
      </c>
      <c r="BB422" s="2" t="str">
        <f t="shared" si="855"/>
        <v>Chlorophyta</v>
      </c>
      <c r="BC422" s="2" t="str">
        <f t="shared" si="855"/>
        <v>Chlorophyceae</v>
      </c>
      <c r="BD422" s="2" t="str">
        <f>J422</f>
        <v>Phototroph</v>
      </c>
      <c r="BE422" s="2">
        <f>AK422</f>
        <v>2</v>
      </c>
      <c r="BF422" s="70">
        <f>AU422</f>
        <v>2.8600000000000003</v>
      </c>
      <c r="BG422" s="67" t="s">
        <v>120</v>
      </c>
      <c r="BH422" s="67" t="s">
        <v>120</v>
      </c>
      <c r="BI422" s="2"/>
      <c r="BJ422" s="2"/>
      <c r="BK422" s="2"/>
      <c r="BL422" s="112"/>
      <c r="BM422" s="116"/>
      <c r="BN422" s="112"/>
      <c r="BO422" s="112"/>
      <c r="BP422" s="112"/>
      <c r="BQ422" s="112"/>
      <c r="BR422" s="112"/>
      <c r="BS422" s="112"/>
      <c r="BT422" s="114"/>
      <c r="BU422" s="114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</row>
    <row r="423" spans="1:85" ht="14.25" customHeight="1" thickTop="1" thickBot="1" x14ac:dyDescent="0.3">
      <c r="A423" s="7"/>
      <c r="B423" s="7"/>
      <c r="C423" s="7"/>
      <c r="D423" s="71"/>
      <c r="E423" s="7"/>
      <c r="F423" s="72"/>
      <c r="G423" s="7"/>
      <c r="H423" s="7"/>
      <c r="I423" s="7"/>
      <c r="J423" s="7"/>
      <c r="K423" s="7"/>
      <c r="L423" s="7"/>
      <c r="M423" s="73"/>
      <c r="N423" s="73"/>
      <c r="O423" s="7"/>
      <c r="P423" s="7"/>
      <c r="Q423" s="7"/>
      <c r="R423" s="7"/>
      <c r="S423" s="7"/>
      <c r="T423" s="74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5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109"/>
      <c r="AS423" s="109"/>
      <c r="AT423" s="109"/>
      <c r="AU423" s="109"/>
      <c r="AV423" s="73"/>
      <c r="AW423" s="76"/>
      <c r="AX423" s="76"/>
      <c r="AY423" s="76"/>
      <c r="AZ423" s="77"/>
      <c r="BA423" s="78"/>
      <c r="BB423" s="7"/>
      <c r="BC423" s="7"/>
      <c r="BD423" s="7"/>
      <c r="BE423" s="7"/>
      <c r="BF423" s="7"/>
      <c r="BG423" s="7"/>
      <c r="BH423" s="7"/>
      <c r="BI423" s="2"/>
      <c r="BJ423" s="2"/>
      <c r="BK423" s="2"/>
      <c r="BL423" s="112"/>
      <c r="BM423" s="116"/>
      <c r="BN423" s="112"/>
      <c r="BO423" s="112"/>
      <c r="BP423" s="112"/>
      <c r="BQ423" s="112"/>
      <c r="BR423" s="112"/>
      <c r="BS423" s="112"/>
      <c r="BT423" s="114"/>
      <c r="BU423" s="114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</row>
    <row r="424" spans="1:85" ht="14.25" customHeight="1" thickTop="1" thickBot="1" x14ac:dyDescent="0.3">
      <c r="A424" s="2" t="s">
        <v>391</v>
      </c>
      <c r="B424" s="2" t="s">
        <v>604</v>
      </c>
      <c r="C424" s="2"/>
      <c r="D424" s="2"/>
      <c r="E424" s="2" t="s">
        <v>121</v>
      </c>
      <c r="F424" s="63" t="s">
        <v>199</v>
      </c>
      <c r="G424" s="2" t="s">
        <v>180</v>
      </c>
      <c r="H424" s="2" t="s">
        <v>198</v>
      </c>
      <c r="I424" s="2" t="s">
        <v>110</v>
      </c>
      <c r="J424" s="2" t="s">
        <v>111</v>
      </c>
      <c r="K424" s="2" t="s">
        <v>269</v>
      </c>
      <c r="L424" s="2"/>
      <c r="M424" s="64" t="s">
        <v>605</v>
      </c>
      <c r="N424" s="64" t="s">
        <v>264</v>
      </c>
      <c r="O424" s="65" t="s">
        <v>141</v>
      </c>
      <c r="P424" s="2" t="s">
        <v>38</v>
      </c>
      <c r="Q424" s="2">
        <v>72</v>
      </c>
      <c r="R424" s="2" t="s">
        <v>116</v>
      </c>
      <c r="S424" s="2" t="s">
        <v>47</v>
      </c>
      <c r="T424" s="2"/>
      <c r="U424" s="2">
        <v>4.4999999999999998E-2</v>
      </c>
      <c r="V424" s="2" t="s">
        <v>23</v>
      </c>
      <c r="W424" s="2">
        <f>VLOOKUP(V424,Tables!$M$4:$N$7,2,FALSE)</f>
        <v>1000</v>
      </c>
      <c r="X424" s="2">
        <f t="shared" ref="X424:X432" si="856">U424*W424</f>
        <v>45</v>
      </c>
      <c r="Y424" s="2"/>
      <c r="Z424" s="2" t="str">
        <f t="shared" ref="Z424:Z432" si="857">P424</f>
        <v>EC50</v>
      </c>
      <c r="AA424" s="2">
        <f>VLOOKUP(Z424,Tables!C$5:D$21,2,FALSE)</f>
        <v>5</v>
      </c>
      <c r="AB424" s="2">
        <f t="shared" ref="AB424:AB432" si="858">X424/AA424</f>
        <v>9</v>
      </c>
      <c r="AC424" s="2" t="str">
        <f t="shared" ref="AC424:AC432" si="859">S424</f>
        <v>Chronic</v>
      </c>
      <c r="AD424" s="2">
        <f>VLOOKUP(AC424,Tables!C$24:D$25,2,FALSE)</f>
        <v>1</v>
      </c>
      <c r="AE424" s="2">
        <f t="shared" ref="AE424:AE432" si="860">AB424/AD424</f>
        <v>9</v>
      </c>
      <c r="AF424" s="7"/>
      <c r="AG424" s="8" t="str">
        <f t="shared" ref="AG424:AG432" si="861">F424</f>
        <v>Selenastrum capricornutum</v>
      </c>
      <c r="AH424" s="2" t="str">
        <f t="shared" ref="AH424:AH432" si="862">P424</f>
        <v>EC50</v>
      </c>
      <c r="AI424" s="2" t="str">
        <f t="shared" ref="AI424:AI432" si="863">S424</f>
        <v>Chronic</v>
      </c>
      <c r="AJ424" s="2"/>
      <c r="AK424" s="2">
        <f>VLOOKUP(SUM(AA424,AD424),Tables!J$5:K$10,2,FALSE)</f>
        <v>2</v>
      </c>
      <c r="AL424" s="66" t="str">
        <f t="shared" ref="AL424:AL432" si="864">IF(AK424=MIN($AK$424:$AK$432),"YES!!!","Reject")</f>
        <v>Reject</v>
      </c>
      <c r="AM424" s="2"/>
      <c r="AN424" s="2"/>
      <c r="AO424" s="2"/>
      <c r="AP424" s="2"/>
      <c r="AQ424" s="2"/>
      <c r="AR424" s="2"/>
      <c r="AS424" s="2"/>
      <c r="AT424" s="2"/>
      <c r="AU424" s="2"/>
      <c r="AV424" s="67" t="s">
        <v>120</v>
      </c>
      <c r="AW424" s="2"/>
      <c r="AX424" s="2"/>
      <c r="AY424" s="2"/>
      <c r="AZ424" s="2"/>
      <c r="BA424" s="68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117"/>
      <c r="BM424" s="118"/>
      <c r="BN424" s="117"/>
      <c r="BO424" s="117"/>
      <c r="BP424" s="117"/>
      <c r="BQ424" s="117"/>
      <c r="BR424" s="117"/>
      <c r="BS424" s="117"/>
      <c r="BT424" s="114"/>
      <c r="BU424" s="114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</row>
    <row r="425" spans="1:85" ht="14.25" customHeight="1" thickTop="1" thickBot="1" x14ac:dyDescent="0.3">
      <c r="A425" s="2">
        <v>888</v>
      </c>
      <c r="B425" s="2" t="s">
        <v>606</v>
      </c>
      <c r="C425" s="2"/>
      <c r="D425" s="2"/>
      <c r="E425" s="2" t="s">
        <v>121</v>
      </c>
      <c r="F425" s="63" t="s">
        <v>199</v>
      </c>
      <c r="G425" s="2" t="s">
        <v>180</v>
      </c>
      <c r="H425" s="2" t="s">
        <v>198</v>
      </c>
      <c r="I425" s="2" t="s">
        <v>110</v>
      </c>
      <c r="J425" s="2" t="s">
        <v>111</v>
      </c>
      <c r="K425" s="2" t="s">
        <v>607</v>
      </c>
      <c r="L425" s="2"/>
      <c r="M425" s="64" t="s">
        <v>608</v>
      </c>
      <c r="N425" s="64" t="s">
        <v>254</v>
      </c>
      <c r="O425" s="65" t="s">
        <v>141</v>
      </c>
      <c r="P425" s="2" t="s">
        <v>42</v>
      </c>
      <c r="Q425" s="2">
        <v>72</v>
      </c>
      <c r="R425" s="2" t="s">
        <v>116</v>
      </c>
      <c r="S425" s="2" t="s">
        <v>47</v>
      </c>
      <c r="T425" s="2"/>
      <c r="U425" s="2">
        <v>10.5</v>
      </c>
      <c r="V425" s="2" t="s">
        <v>17</v>
      </c>
      <c r="W425" s="2">
        <f>VLOOKUP(V425,Tables!$M$4:$N$7,2,FALSE)</f>
        <v>1</v>
      </c>
      <c r="X425" s="2">
        <f t="shared" si="856"/>
        <v>10.5</v>
      </c>
      <c r="Y425" s="2"/>
      <c r="Z425" s="2" t="str">
        <f t="shared" si="857"/>
        <v>IC50</v>
      </c>
      <c r="AA425" s="2">
        <f>VLOOKUP(Z425,Tables!C$5:D$21,2,FALSE)</f>
        <v>5</v>
      </c>
      <c r="AB425" s="2">
        <f t="shared" si="858"/>
        <v>2.1</v>
      </c>
      <c r="AC425" s="2" t="str">
        <f t="shared" si="859"/>
        <v>Chronic</v>
      </c>
      <c r="AD425" s="2">
        <f>VLOOKUP(AC425,Tables!C$24:D$25,2,FALSE)</f>
        <v>1</v>
      </c>
      <c r="AE425" s="2">
        <f t="shared" si="860"/>
        <v>2.1</v>
      </c>
      <c r="AF425" s="7"/>
      <c r="AG425" s="8" t="str">
        <f t="shared" si="861"/>
        <v>Selenastrum capricornutum</v>
      </c>
      <c r="AH425" s="2" t="str">
        <f t="shared" si="862"/>
        <v>IC50</v>
      </c>
      <c r="AI425" s="2" t="str">
        <f t="shared" si="863"/>
        <v>Chronic</v>
      </c>
      <c r="AJ425" s="2"/>
      <c r="AK425" s="2">
        <f>VLOOKUP(SUM(AA425,AD425),Tables!J$5:K$10,2,FALSE)</f>
        <v>2</v>
      </c>
      <c r="AL425" s="66" t="str">
        <f t="shared" si="864"/>
        <v>Reject</v>
      </c>
      <c r="AM425" s="2"/>
      <c r="AN425" s="2"/>
      <c r="AO425" s="2"/>
      <c r="AP425" s="2"/>
      <c r="AQ425" s="2"/>
      <c r="AR425" s="2"/>
      <c r="AS425" s="2"/>
      <c r="AT425" s="2"/>
      <c r="AU425" s="2"/>
      <c r="AV425" s="67" t="s">
        <v>120</v>
      </c>
      <c r="AW425" s="2"/>
      <c r="AX425" s="2"/>
      <c r="AY425" s="2"/>
      <c r="AZ425" s="2"/>
      <c r="BA425" s="68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117"/>
      <c r="BM425" s="118"/>
      <c r="BN425" s="117"/>
      <c r="BO425" s="117"/>
      <c r="BP425" s="117"/>
      <c r="BQ425" s="117"/>
      <c r="BR425" s="117"/>
      <c r="BS425" s="117"/>
      <c r="BT425" s="114"/>
      <c r="BU425" s="114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</row>
    <row r="426" spans="1:85" ht="14.25" customHeight="1" thickTop="1" thickBot="1" x14ac:dyDescent="0.3">
      <c r="A426" s="2">
        <v>5130</v>
      </c>
      <c r="B426" s="2" t="s">
        <v>609</v>
      </c>
      <c r="C426" s="2"/>
      <c r="D426" s="2"/>
      <c r="E426" s="2" t="s">
        <v>121</v>
      </c>
      <c r="F426" s="63" t="s">
        <v>199</v>
      </c>
      <c r="G426" s="2" t="s">
        <v>180</v>
      </c>
      <c r="H426" s="2" t="s">
        <v>198</v>
      </c>
      <c r="I426" s="2" t="s">
        <v>110</v>
      </c>
      <c r="J426" s="2" t="s">
        <v>111</v>
      </c>
      <c r="K426" s="2" t="s">
        <v>112</v>
      </c>
      <c r="L426" s="2"/>
      <c r="M426" s="64" t="s">
        <v>113</v>
      </c>
      <c r="N426" s="64" t="s">
        <v>114</v>
      </c>
      <c r="O426" s="65" t="s">
        <v>115</v>
      </c>
      <c r="P426" s="2" t="s">
        <v>38</v>
      </c>
      <c r="Q426" s="2">
        <v>96</v>
      </c>
      <c r="R426" s="2" t="s">
        <v>116</v>
      </c>
      <c r="S426" s="2" t="s">
        <v>47</v>
      </c>
      <c r="T426" s="2"/>
      <c r="U426" s="2" t="s">
        <v>610</v>
      </c>
      <c r="V426" s="2" t="s">
        <v>20</v>
      </c>
      <c r="W426" s="2">
        <f>VLOOKUP(V426,Tables!$M$4:$N$7,2,FALSE)</f>
        <v>1</v>
      </c>
      <c r="X426" s="2">
        <f t="shared" si="856"/>
        <v>2.4</v>
      </c>
      <c r="Y426" s="2"/>
      <c r="Z426" s="2" t="str">
        <f t="shared" si="857"/>
        <v>EC50</v>
      </c>
      <c r="AA426" s="2">
        <f>VLOOKUP(Z426,Tables!C$5:D$21,2,FALSE)</f>
        <v>5</v>
      </c>
      <c r="AB426" s="2">
        <f t="shared" si="858"/>
        <v>0.48</v>
      </c>
      <c r="AC426" s="2" t="str">
        <f t="shared" si="859"/>
        <v>Chronic</v>
      </c>
      <c r="AD426" s="2">
        <f>VLOOKUP(AC426,Tables!C$24:D$25,2,FALSE)</f>
        <v>1</v>
      </c>
      <c r="AE426" s="2">
        <f t="shared" si="860"/>
        <v>0.48</v>
      </c>
      <c r="AF426" s="7"/>
      <c r="AG426" s="8" t="str">
        <f t="shared" si="861"/>
        <v>Selenastrum capricornutum</v>
      </c>
      <c r="AH426" s="2" t="str">
        <f t="shared" si="862"/>
        <v>EC50</v>
      </c>
      <c r="AI426" s="2" t="str">
        <f t="shared" si="863"/>
        <v>Chronic</v>
      </c>
      <c r="AJ426" s="2"/>
      <c r="AK426" s="2">
        <f>VLOOKUP(SUM(AA426,AD426),Tables!J$5:K$10,2,FALSE)</f>
        <v>2</v>
      </c>
      <c r="AL426" s="66" t="str">
        <f t="shared" si="864"/>
        <v>Reject</v>
      </c>
      <c r="AM426" s="2"/>
      <c r="AN426" s="2"/>
      <c r="AO426" s="2"/>
      <c r="AP426" s="2"/>
      <c r="AQ426" s="2"/>
      <c r="AR426" s="2"/>
      <c r="AS426" s="2"/>
      <c r="AT426" s="2"/>
      <c r="AU426" s="2"/>
      <c r="AV426" s="67" t="s">
        <v>120</v>
      </c>
      <c r="AW426" s="2"/>
      <c r="AX426" s="2"/>
      <c r="AY426" s="2"/>
      <c r="AZ426" s="2"/>
      <c r="BA426" s="68"/>
      <c r="BB426" s="2"/>
      <c r="BC426" s="2"/>
      <c r="BD426" s="2"/>
      <c r="BE426" s="2"/>
      <c r="BF426" s="2"/>
      <c r="BG426" s="2"/>
      <c r="BH426" s="2"/>
      <c r="BI426" s="76"/>
      <c r="BJ426" s="76"/>
      <c r="BK426" s="2"/>
      <c r="BL426" s="112"/>
      <c r="BM426" s="116"/>
      <c r="BN426" s="112"/>
      <c r="BO426" s="112"/>
      <c r="BP426" s="112"/>
      <c r="BQ426" s="112"/>
      <c r="BR426" s="112"/>
      <c r="BS426" s="112"/>
      <c r="BT426" s="114"/>
      <c r="BU426" s="114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</row>
    <row r="427" spans="1:85" ht="14.25" customHeight="1" thickTop="1" thickBot="1" x14ac:dyDescent="0.3">
      <c r="A427" s="2">
        <v>5130</v>
      </c>
      <c r="B427" s="2" t="s">
        <v>609</v>
      </c>
      <c r="C427" s="2"/>
      <c r="D427" s="2"/>
      <c r="E427" s="2" t="s">
        <v>121</v>
      </c>
      <c r="F427" s="63" t="s">
        <v>199</v>
      </c>
      <c r="G427" s="2" t="s">
        <v>180</v>
      </c>
      <c r="H427" s="2" t="s">
        <v>198</v>
      </c>
      <c r="I427" s="2" t="s">
        <v>110</v>
      </c>
      <c r="J427" s="2" t="s">
        <v>111</v>
      </c>
      <c r="K427" s="2" t="s">
        <v>112</v>
      </c>
      <c r="L427" s="2"/>
      <c r="M427" s="64" t="s">
        <v>113</v>
      </c>
      <c r="N427" s="64" t="s">
        <v>114</v>
      </c>
      <c r="O427" s="65" t="s">
        <v>115</v>
      </c>
      <c r="P427" s="2" t="s">
        <v>24</v>
      </c>
      <c r="Q427" s="2">
        <v>96</v>
      </c>
      <c r="R427" s="2" t="s">
        <v>116</v>
      </c>
      <c r="S427" s="2" t="s">
        <v>47</v>
      </c>
      <c r="T427" s="2"/>
      <c r="U427" s="2" t="s">
        <v>374</v>
      </c>
      <c r="V427" s="2" t="s">
        <v>20</v>
      </c>
      <c r="W427" s="2">
        <f>VLOOKUP(V427,Tables!$M$5:$N$8,2,FALSE)</f>
        <v>1</v>
      </c>
      <c r="X427" s="2">
        <f t="shared" si="856"/>
        <v>0.44</v>
      </c>
      <c r="Y427" s="2"/>
      <c r="Z427" s="2" t="str">
        <f t="shared" si="857"/>
        <v>NOEL</v>
      </c>
      <c r="AA427" s="2">
        <f>VLOOKUP(Z427,Tables!C$5:D$21,2,FALSE)</f>
        <v>1</v>
      </c>
      <c r="AB427" s="2">
        <f t="shared" si="858"/>
        <v>0.44</v>
      </c>
      <c r="AC427" s="2" t="str">
        <f t="shared" si="859"/>
        <v>Chronic</v>
      </c>
      <c r="AD427" s="2">
        <f>VLOOKUP(AC427,Tables!C$24:D$25,2,FALSE)</f>
        <v>1</v>
      </c>
      <c r="AE427" s="2">
        <f t="shared" si="860"/>
        <v>0.44</v>
      </c>
      <c r="AF427" s="7"/>
      <c r="AG427" s="8" t="str">
        <f t="shared" si="861"/>
        <v>Selenastrum capricornutum</v>
      </c>
      <c r="AH427" s="2" t="str">
        <f t="shared" si="862"/>
        <v>NOEL</v>
      </c>
      <c r="AI427" s="2" t="str">
        <f t="shared" si="863"/>
        <v>Chronic</v>
      </c>
      <c r="AJ427" s="2"/>
      <c r="AK427" s="2">
        <f>VLOOKUP(SUM(AA427,AD427),Tables!J$5:K$10,2,FALSE)</f>
        <v>1</v>
      </c>
      <c r="AL427" s="66" t="str">
        <f t="shared" si="864"/>
        <v>YES!!!</v>
      </c>
      <c r="AM427" s="3" t="str">
        <f>O427</f>
        <v>Biomass Yield, Growth Rate, AUC</v>
      </c>
      <c r="AN427" s="2" t="s">
        <v>118</v>
      </c>
      <c r="AO427" s="2" t="str">
        <f>CONCATENATE(Q427," ",R427)</f>
        <v>96 Hour</v>
      </c>
      <c r="AP427" s="2" t="s">
        <v>119</v>
      </c>
      <c r="AQ427" s="2"/>
      <c r="AR427" s="2">
        <f>AE427</f>
        <v>0.44</v>
      </c>
      <c r="AS427" s="2">
        <f>GEOMEAN(AR427)</f>
        <v>0.44</v>
      </c>
      <c r="AT427" s="3">
        <f t="shared" ref="AT427:AU427" si="865">MIN(AS427)</f>
        <v>0.44</v>
      </c>
      <c r="AU427" s="3">
        <f t="shared" si="865"/>
        <v>0.44</v>
      </c>
      <c r="AV427" s="67" t="s">
        <v>120</v>
      </c>
      <c r="AW427" s="2"/>
      <c r="AX427" s="2"/>
      <c r="AY427" s="2"/>
      <c r="AZ427" s="2" t="str">
        <f>I427</f>
        <v>Microalgae</v>
      </c>
      <c r="BA427" s="68" t="str">
        <f t="shared" ref="BA427:BC427" si="866">F427</f>
        <v>Selenastrum capricornutum</v>
      </c>
      <c r="BB427" s="2" t="str">
        <f t="shared" si="866"/>
        <v>Chlorophyta</v>
      </c>
      <c r="BC427" s="2" t="str">
        <f t="shared" si="866"/>
        <v>Chlorophyceae</v>
      </c>
      <c r="BD427" s="2" t="str">
        <f>J427</f>
        <v>Phototroph</v>
      </c>
      <c r="BE427" s="2">
        <f>AK427</f>
        <v>1</v>
      </c>
      <c r="BF427" s="2">
        <f>AU427</f>
        <v>0.44</v>
      </c>
      <c r="BG427" s="67" t="s">
        <v>120</v>
      </c>
      <c r="BH427" s="67" t="s">
        <v>120</v>
      </c>
      <c r="BI427" s="89"/>
      <c r="BJ427" s="89"/>
      <c r="BK427" s="2"/>
      <c r="BL427" s="112"/>
      <c r="BM427" s="116"/>
      <c r="BN427" s="112"/>
      <c r="BO427" s="112"/>
      <c r="BP427" s="112"/>
      <c r="BQ427" s="112"/>
      <c r="BR427" s="112"/>
      <c r="BS427" s="112"/>
      <c r="BT427" s="114"/>
      <c r="BU427" s="114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</row>
    <row r="428" spans="1:85" ht="14.25" customHeight="1" thickTop="1" thickBot="1" x14ac:dyDescent="0.3">
      <c r="A428" s="2">
        <v>697</v>
      </c>
      <c r="B428" s="2">
        <v>1496</v>
      </c>
      <c r="C428" s="2"/>
      <c r="D428" s="2"/>
      <c r="E428" s="2" t="s">
        <v>121</v>
      </c>
      <c r="F428" s="63" t="s">
        <v>611</v>
      </c>
      <c r="G428" s="2" t="s">
        <v>180</v>
      </c>
      <c r="H428" s="2" t="s">
        <v>198</v>
      </c>
      <c r="I428" s="2" t="s">
        <v>110</v>
      </c>
      <c r="J428" s="2" t="s">
        <v>111</v>
      </c>
      <c r="K428" s="2" t="s">
        <v>112</v>
      </c>
      <c r="L428" s="2"/>
      <c r="M428" s="64" t="s">
        <v>224</v>
      </c>
      <c r="N428" s="64" t="s">
        <v>264</v>
      </c>
      <c r="O428" s="65" t="s">
        <v>264</v>
      </c>
      <c r="P428" s="2" t="s">
        <v>38</v>
      </c>
      <c r="Q428" s="2">
        <v>3</v>
      </c>
      <c r="R428" s="2" t="s">
        <v>157</v>
      </c>
      <c r="S428" s="2" t="s">
        <v>47</v>
      </c>
      <c r="T428" s="2"/>
      <c r="U428" s="2">
        <v>45</v>
      </c>
      <c r="V428" s="2" t="s">
        <v>17</v>
      </c>
      <c r="W428" s="2">
        <f>VLOOKUP(V428,Tables!$M$4:$N$7,2,FALSE)</f>
        <v>1</v>
      </c>
      <c r="X428" s="2">
        <f t="shared" si="856"/>
        <v>45</v>
      </c>
      <c r="Y428" s="2"/>
      <c r="Z428" s="2" t="str">
        <f t="shared" si="857"/>
        <v>EC50</v>
      </c>
      <c r="AA428" s="2">
        <f>VLOOKUP(Z428,Tables!C$5:D$21,2,FALSE)</f>
        <v>5</v>
      </c>
      <c r="AB428" s="2">
        <f t="shared" si="858"/>
        <v>9</v>
      </c>
      <c r="AC428" s="2" t="str">
        <f t="shared" si="859"/>
        <v>Chronic</v>
      </c>
      <c r="AD428" s="2">
        <f>VLOOKUP(AC428,Tables!C$24:D$25,2,FALSE)</f>
        <v>1</v>
      </c>
      <c r="AE428" s="2">
        <f t="shared" si="860"/>
        <v>9</v>
      </c>
      <c r="AF428" s="7"/>
      <c r="AG428" s="8" t="str">
        <f t="shared" si="861"/>
        <v>Pseudokirchneriella subcapitata</v>
      </c>
      <c r="AH428" s="2" t="str">
        <f t="shared" si="862"/>
        <v>EC50</v>
      </c>
      <c r="AI428" s="2" t="str">
        <f t="shared" si="863"/>
        <v>Chronic</v>
      </c>
      <c r="AJ428" s="2"/>
      <c r="AK428" s="2">
        <f>VLOOKUP(SUM(AA428,AD428),Tables!J$5:K$10,2,FALSE)</f>
        <v>2</v>
      </c>
      <c r="AL428" s="66" t="str">
        <f t="shared" si="864"/>
        <v>Reject</v>
      </c>
      <c r="AM428" s="3"/>
      <c r="AN428" s="2"/>
      <c r="AO428" s="2"/>
      <c r="AP428" s="2"/>
      <c r="AQ428" s="2"/>
      <c r="AR428" s="2"/>
      <c r="AS428" s="2"/>
      <c r="AT428" s="3"/>
      <c r="AU428" s="3"/>
      <c r="AV428" s="67" t="s">
        <v>120</v>
      </c>
      <c r="AW428" s="2"/>
      <c r="AX428" s="2"/>
      <c r="AY428" s="2"/>
      <c r="AZ428" s="2"/>
      <c r="BA428" s="68"/>
      <c r="BB428" s="2"/>
      <c r="BC428" s="2"/>
      <c r="BD428" s="2"/>
      <c r="BE428" s="2"/>
      <c r="BF428" s="2"/>
      <c r="BG428" s="2"/>
      <c r="BH428" s="2"/>
      <c r="BI428" s="89"/>
      <c r="BJ428" s="89"/>
      <c r="BK428" s="2"/>
      <c r="BL428" s="118"/>
      <c r="BM428" s="118"/>
      <c r="BN428" s="117"/>
      <c r="BO428" s="117"/>
      <c r="BP428" s="117"/>
      <c r="BQ428" s="117"/>
      <c r="BR428" s="117"/>
      <c r="BS428" s="117"/>
      <c r="BT428" s="114"/>
      <c r="BU428" s="114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</row>
    <row r="429" spans="1:85" ht="14.25" customHeight="1" thickTop="1" thickBot="1" x14ac:dyDescent="0.3">
      <c r="A429" s="2">
        <v>697</v>
      </c>
      <c r="B429" s="2">
        <v>1497</v>
      </c>
      <c r="C429" s="2"/>
      <c r="D429" s="2"/>
      <c r="E429" s="2" t="s">
        <v>121</v>
      </c>
      <c r="F429" s="63" t="s">
        <v>611</v>
      </c>
      <c r="G429" s="2" t="s">
        <v>180</v>
      </c>
      <c r="H429" s="2" t="s">
        <v>198</v>
      </c>
      <c r="I429" s="2" t="s">
        <v>110</v>
      </c>
      <c r="J429" s="2" t="s">
        <v>111</v>
      </c>
      <c r="K429" s="2" t="s">
        <v>112</v>
      </c>
      <c r="L429" s="2"/>
      <c r="M429" s="64" t="s">
        <v>224</v>
      </c>
      <c r="N429" s="64" t="s">
        <v>264</v>
      </c>
      <c r="O429" s="65" t="s">
        <v>264</v>
      </c>
      <c r="P429" s="2" t="s">
        <v>33</v>
      </c>
      <c r="Q429" s="2">
        <v>3</v>
      </c>
      <c r="R429" s="2" t="s">
        <v>157</v>
      </c>
      <c r="S429" s="2" t="s">
        <v>47</v>
      </c>
      <c r="T429" s="2"/>
      <c r="U429" s="2">
        <v>15</v>
      </c>
      <c r="V429" s="2" t="s">
        <v>17</v>
      </c>
      <c r="W429" s="2">
        <f>VLOOKUP(V429,Tables!$M$4:$N$7,2,FALSE)</f>
        <v>1</v>
      </c>
      <c r="X429" s="2">
        <f t="shared" si="856"/>
        <v>15</v>
      </c>
      <c r="Y429" s="2"/>
      <c r="Z429" s="2" t="str">
        <f t="shared" si="857"/>
        <v>LOEC</v>
      </c>
      <c r="AA429" s="2">
        <f>VLOOKUP(Z429,Tables!C$5:D$21,2,FALSE)</f>
        <v>2.5</v>
      </c>
      <c r="AB429" s="2">
        <f t="shared" si="858"/>
        <v>6</v>
      </c>
      <c r="AC429" s="2" t="str">
        <f t="shared" si="859"/>
        <v>Chronic</v>
      </c>
      <c r="AD429" s="2">
        <f>VLOOKUP(AC429,Tables!C$24:D$25,2,FALSE)</f>
        <v>1</v>
      </c>
      <c r="AE429" s="2">
        <f t="shared" si="860"/>
        <v>6</v>
      </c>
      <c r="AF429" s="7"/>
      <c r="AG429" s="8" t="str">
        <f t="shared" si="861"/>
        <v>Pseudokirchneriella subcapitata</v>
      </c>
      <c r="AH429" s="2" t="str">
        <f t="shared" si="862"/>
        <v>LOEC</v>
      </c>
      <c r="AI429" s="2" t="str">
        <f t="shared" si="863"/>
        <v>Chronic</v>
      </c>
      <c r="AJ429" s="2"/>
      <c r="AK429" s="2">
        <f>VLOOKUP(SUM(AA429,AD429),Tables!J$5:K$10,2,FALSE)</f>
        <v>2</v>
      </c>
      <c r="AL429" s="66" t="str">
        <f t="shared" si="864"/>
        <v>Reject</v>
      </c>
      <c r="AM429" s="3"/>
      <c r="AN429" s="2"/>
      <c r="AO429" s="2"/>
      <c r="AP429" s="2"/>
      <c r="AQ429" s="2"/>
      <c r="AR429" s="2"/>
      <c r="AS429" s="2"/>
      <c r="AT429" s="2"/>
      <c r="AU429" s="2"/>
      <c r="AV429" s="67" t="s">
        <v>120</v>
      </c>
      <c r="AW429" s="2"/>
      <c r="AX429" s="2"/>
      <c r="AY429" s="2"/>
      <c r="AZ429" s="2"/>
      <c r="BA429" s="68"/>
      <c r="BB429" s="2"/>
      <c r="BC429" s="2"/>
      <c r="BD429" s="2"/>
      <c r="BE429" s="2"/>
      <c r="BF429" s="2"/>
      <c r="BG429" s="2"/>
      <c r="BH429" s="2"/>
      <c r="BI429" s="89"/>
      <c r="BJ429" s="89"/>
      <c r="BK429" s="2"/>
      <c r="BL429" s="112"/>
      <c r="BM429" s="116"/>
      <c r="BN429" s="112"/>
      <c r="BO429" s="112"/>
      <c r="BP429" s="112"/>
      <c r="BQ429" s="112"/>
      <c r="BR429" s="112"/>
      <c r="BS429" s="114"/>
      <c r="BT429" s="114"/>
      <c r="BU429" s="114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</row>
    <row r="430" spans="1:85" ht="14.25" customHeight="1" thickTop="1" thickBot="1" x14ac:dyDescent="0.3">
      <c r="A430" s="2">
        <v>617</v>
      </c>
      <c r="B430" s="2">
        <v>138</v>
      </c>
      <c r="C430" s="2"/>
      <c r="D430" s="2"/>
      <c r="E430" s="2" t="s">
        <v>121</v>
      </c>
      <c r="F430" s="63" t="s">
        <v>611</v>
      </c>
      <c r="G430" s="2" t="s">
        <v>180</v>
      </c>
      <c r="H430" s="2" t="s">
        <v>198</v>
      </c>
      <c r="I430" s="2" t="s">
        <v>110</v>
      </c>
      <c r="J430" s="2" t="s">
        <v>111</v>
      </c>
      <c r="K430" s="2" t="s">
        <v>112</v>
      </c>
      <c r="L430" s="2"/>
      <c r="M430" s="64" t="s">
        <v>224</v>
      </c>
      <c r="N430" s="64" t="s">
        <v>155</v>
      </c>
      <c r="O430" s="65" t="s">
        <v>156</v>
      </c>
      <c r="P430" s="2" t="s">
        <v>38</v>
      </c>
      <c r="Q430" s="2">
        <v>4</v>
      </c>
      <c r="R430" s="2" t="s">
        <v>157</v>
      </c>
      <c r="S430" s="2" t="s">
        <v>47</v>
      </c>
      <c r="T430" s="2"/>
      <c r="U430" s="2">
        <v>0.7</v>
      </c>
      <c r="V430" s="2" t="s">
        <v>17</v>
      </c>
      <c r="W430" s="2">
        <f>VLOOKUP(V430,Tables!$M$4:$N$7,2,FALSE)</f>
        <v>1</v>
      </c>
      <c r="X430" s="2">
        <f t="shared" si="856"/>
        <v>0.7</v>
      </c>
      <c r="Y430" s="2"/>
      <c r="Z430" s="2" t="str">
        <f t="shared" si="857"/>
        <v>EC50</v>
      </c>
      <c r="AA430" s="2">
        <f>VLOOKUP(Z430,Tables!C$5:D$21,2,FALSE)</f>
        <v>5</v>
      </c>
      <c r="AB430" s="2">
        <f t="shared" si="858"/>
        <v>0.13999999999999999</v>
      </c>
      <c r="AC430" s="2" t="str">
        <f t="shared" si="859"/>
        <v>Chronic</v>
      </c>
      <c r="AD430" s="2">
        <f>VLOOKUP(AC430,Tables!C$24:D$25,2,FALSE)</f>
        <v>1</v>
      </c>
      <c r="AE430" s="2">
        <f t="shared" si="860"/>
        <v>0.13999999999999999</v>
      </c>
      <c r="AF430" s="7"/>
      <c r="AG430" s="8" t="str">
        <f t="shared" si="861"/>
        <v>Pseudokirchneriella subcapitata</v>
      </c>
      <c r="AH430" s="2" t="str">
        <f t="shared" si="862"/>
        <v>EC50</v>
      </c>
      <c r="AI430" s="2" t="str">
        <f t="shared" si="863"/>
        <v>Chronic</v>
      </c>
      <c r="AJ430" s="2"/>
      <c r="AK430" s="2">
        <f>VLOOKUP(SUM(AA430,AD430),Tables!J$5:K$10,2,FALSE)</f>
        <v>2</v>
      </c>
      <c r="AL430" s="66" t="str">
        <f t="shared" si="864"/>
        <v>Reject</v>
      </c>
      <c r="AM430" s="3"/>
      <c r="AN430" s="2"/>
      <c r="AO430" s="2"/>
      <c r="AP430" s="2"/>
      <c r="AQ430" s="2"/>
      <c r="AR430" s="2"/>
      <c r="AS430" s="2"/>
      <c r="AT430" s="3"/>
      <c r="AU430" s="2"/>
      <c r="AV430" s="67" t="s">
        <v>120</v>
      </c>
      <c r="AW430" s="2"/>
      <c r="AX430" s="2"/>
      <c r="AY430" s="2"/>
      <c r="AZ430" s="2"/>
      <c r="BA430" s="68"/>
      <c r="BB430" s="2"/>
      <c r="BC430" s="2"/>
      <c r="BD430" s="2"/>
      <c r="BE430" s="2"/>
      <c r="BF430" s="2"/>
      <c r="BG430" s="2"/>
      <c r="BH430" s="2"/>
      <c r="BI430" s="76"/>
      <c r="BJ430" s="76"/>
      <c r="BK430" s="2"/>
      <c r="BL430" s="112"/>
      <c r="BM430" s="116"/>
      <c r="BN430" s="112"/>
      <c r="BO430" s="112"/>
      <c r="BP430" s="112"/>
      <c r="BQ430" s="112"/>
      <c r="BR430" s="112"/>
      <c r="BS430" s="112"/>
      <c r="BT430" s="114"/>
      <c r="BU430" s="114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</row>
    <row r="431" spans="1:85" ht="14.25" customHeight="1" thickTop="1" thickBot="1" x14ac:dyDescent="0.3">
      <c r="A431" s="2">
        <v>625</v>
      </c>
      <c r="B431" s="2">
        <v>167</v>
      </c>
      <c r="C431" s="2"/>
      <c r="D431" s="2"/>
      <c r="E431" s="2" t="s">
        <v>121</v>
      </c>
      <c r="F431" s="63" t="s">
        <v>611</v>
      </c>
      <c r="G431" s="2" t="s">
        <v>180</v>
      </c>
      <c r="H431" s="2" t="s">
        <v>198</v>
      </c>
      <c r="I431" s="2" t="s">
        <v>110</v>
      </c>
      <c r="J431" s="2" t="s">
        <v>111</v>
      </c>
      <c r="K431" s="2" t="s">
        <v>112</v>
      </c>
      <c r="L431" s="2"/>
      <c r="M431" s="64" t="s">
        <v>224</v>
      </c>
      <c r="N431" s="64" t="s">
        <v>155</v>
      </c>
      <c r="O431" s="65" t="s">
        <v>156</v>
      </c>
      <c r="P431" s="2" t="s">
        <v>38</v>
      </c>
      <c r="Q431" s="2">
        <v>4</v>
      </c>
      <c r="R431" s="2" t="s">
        <v>157</v>
      </c>
      <c r="S431" s="2" t="s">
        <v>47</v>
      </c>
      <c r="T431" s="2"/>
      <c r="U431" s="2">
        <v>36.4</v>
      </c>
      <c r="V431" s="2" t="s">
        <v>17</v>
      </c>
      <c r="W431" s="2">
        <f>VLOOKUP(V431,Tables!$M$4:$N$7,2,FALSE)</f>
        <v>1</v>
      </c>
      <c r="X431" s="2">
        <f t="shared" si="856"/>
        <v>36.4</v>
      </c>
      <c r="Y431" s="2"/>
      <c r="Z431" s="2" t="str">
        <f t="shared" si="857"/>
        <v>EC50</v>
      </c>
      <c r="AA431" s="2">
        <f>VLOOKUP(Z431,Tables!C$5:D$21,2,FALSE)</f>
        <v>5</v>
      </c>
      <c r="AB431" s="2">
        <f t="shared" si="858"/>
        <v>7.2799999999999994</v>
      </c>
      <c r="AC431" s="2" t="str">
        <f t="shared" si="859"/>
        <v>Chronic</v>
      </c>
      <c r="AD431" s="2">
        <f>VLOOKUP(AC431,Tables!C$24:D$25,2,FALSE)</f>
        <v>1</v>
      </c>
      <c r="AE431" s="2">
        <f t="shared" si="860"/>
        <v>7.2799999999999994</v>
      </c>
      <c r="AF431" s="7"/>
      <c r="AG431" s="8" t="str">
        <f t="shared" si="861"/>
        <v>Pseudokirchneriella subcapitata</v>
      </c>
      <c r="AH431" s="2" t="str">
        <f t="shared" si="862"/>
        <v>EC50</v>
      </c>
      <c r="AI431" s="2" t="str">
        <f t="shared" si="863"/>
        <v>Chronic</v>
      </c>
      <c r="AJ431" s="2"/>
      <c r="AK431" s="2">
        <f>VLOOKUP(SUM(AA431,AD431),Tables!J$5:K$10,2,FALSE)</f>
        <v>2</v>
      </c>
      <c r="AL431" s="66" t="str">
        <f t="shared" si="864"/>
        <v>Reject</v>
      </c>
      <c r="AM431" s="3"/>
      <c r="AN431" s="2"/>
      <c r="AO431" s="2"/>
      <c r="AP431" s="2"/>
      <c r="AQ431" s="2"/>
      <c r="AR431" s="2"/>
      <c r="AS431" s="2"/>
      <c r="AT431" s="2"/>
      <c r="AU431" s="2"/>
      <c r="AV431" s="67" t="s">
        <v>120</v>
      </c>
      <c r="AW431" s="2"/>
      <c r="AX431" s="2"/>
      <c r="AY431" s="2"/>
      <c r="AZ431" s="2"/>
      <c r="BA431" s="68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112"/>
      <c r="BM431" s="116"/>
      <c r="BN431" s="112"/>
      <c r="BO431" s="112"/>
      <c r="BP431" s="112"/>
      <c r="BQ431" s="112"/>
      <c r="BR431" s="112"/>
      <c r="BS431" s="112"/>
      <c r="BT431" s="114"/>
      <c r="BU431" s="114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</row>
    <row r="432" spans="1:85" ht="14.25" customHeight="1" thickTop="1" thickBot="1" x14ac:dyDescent="0.3">
      <c r="A432" s="2">
        <v>605</v>
      </c>
      <c r="B432" s="2">
        <v>50</v>
      </c>
      <c r="C432" s="2"/>
      <c r="D432" s="2"/>
      <c r="E432" s="2" t="s">
        <v>121</v>
      </c>
      <c r="F432" s="63" t="s">
        <v>611</v>
      </c>
      <c r="G432" s="2" t="s">
        <v>180</v>
      </c>
      <c r="H432" s="2" t="s">
        <v>198</v>
      </c>
      <c r="I432" s="2" t="s">
        <v>110</v>
      </c>
      <c r="J432" s="2" t="s">
        <v>111</v>
      </c>
      <c r="K432" s="2" t="s">
        <v>112</v>
      </c>
      <c r="L432" s="2"/>
      <c r="M432" s="64" t="s">
        <v>224</v>
      </c>
      <c r="N432" s="64" t="s">
        <v>254</v>
      </c>
      <c r="O432" s="65" t="s">
        <v>254</v>
      </c>
      <c r="P432" s="2" t="s">
        <v>38</v>
      </c>
      <c r="Q432" s="2">
        <v>3</v>
      </c>
      <c r="R432" s="2" t="s">
        <v>157</v>
      </c>
      <c r="S432" s="2" t="s">
        <v>47</v>
      </c>
      <c r="T432" s="2"/>
      <c r="U432" s="2">
        <v>10.5</v>
      </c>
      <c r="V432" s="2" t="s">
        <v>17</v>
      </c>
      <c r="W432" s="2">
        <f>VLOOKUP(V432,Tables!$M$4:$N$7,2,FALSE)</f>
        <v>1</v>
      </c>
      <c r="X432" s="2">
        <f t="shared" si="856"/>
        <v>10.5</v>
      </c>
      <c r="Y432" s="2"/>
      <c r="Z432" s="2" t="str">
        <f t="shared" si="857"/>
        <v>EC50</v>
      </c>
      <c r="AA432" s="2">
        <f>VLOOKUP(Z432,Tables!C$5:D$21,2,FALSE)</f>
        <v>5</v>
      </c>
      <c r="AB432" s="2">
        <f t="shared" si="858"/>
        <v>2.1</v>
      </c>
      <c r="AC432" s="2" t="str">
        <f t="shared" si="859"/>
        <v>Chronic</v>
      </c>
      <c r="AD432" s="2">
        <f>VLOOKUP(AC432,Tables!C$24:D$25,2,FALSE)</f>
        <v>1</v>
      </c>
      <c r="AE432" s="2">
        <f t="shared" si="860"/>
        <v>2.1</v>
      </c>
      <c r="AF432" s="7"/>
      <c r="AG432" s="8" t="str">
        <f t="shared" si="861"/>
        <v>Pseudokirchneriella subcapitata</v>
      </c>
      <c r="AH432" s="2" t="str">
        <f t="shared" si="862"/>
        <v>EC50</v>
      </c>
      <c r="AI432" s="2" t="str">
        <f t="shared" si="863"/>
        <v>Chronic</v>
      </c>
      <c r="AJ432" s="2"/>
      <c r="AK432" s="2">
        <f>VLOOKUP(SUM(AA432,AD432),Tables!J$5:K$10,2,FALSE)</f>
        <v>2</v>
      </c>
      <c r="AL432" s="66" t="str">
        <f t="shared" si="864"/>
        <v>Reject</v>
      </c>
      <c r="AM432" s="3"/>
      <c r="AN432" s="2"/>
      <c r="AO432" s="2"/>
      <c r="AP432" s="2"/>
      <c r="AQ432" s="2"/>
      <c r="AR432" s="2"/>
      <c r="AS432" s="2"/>
      <c r="AT432" s="3"/>
      <c r="AU432" s="2"/>
      <c r="AV432" s="67" t="s">
        <v>120</v>
      </c>
      <c r="AW432" s="2"/>
      <c r="AX432" s="2"/>
      <c r="AY432" s="2"/>
      <c r="AZ432" s="2"/>
      <c r="BA432" s="68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112"/>
      <c r="BM432" s="116"/>
      <c r="BN432" s="112"/>
      <c r="BO432" s="112"/>
      <c r="BP432" s="112"/>
      <c r="BQ432" s="112"/>
      <c r="BR432" s="112"/>
      <c r="BS432" s="112"/>
      <c r="BT432" s="114"/>
      <c r="BU432" s="114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</row>
    <row r="433" spans="1:85" ht="14.25" customHeight="1" thickTop="1" thickBot="1" x14ac:dyDescent="0.3">
      <c r="A433" s="7"/>
      <c r="B433" s="7"/>
      <c r="C433" s="7"/>
      <c r="D433" s="71"/>
      <c r="E433" s="7"/>
      <c r="F433" s="72"/>
      <c r="G433" s="7"/>
      <c r="H433" s="7"/>
      <c r="I433" s="7"/>
      <c r="J433" s="7"/>
      <c r="K433" s="7"/>
      <c r="L433" s="7"/>
      <c r="M433" s="73"/>
      <c r="N433" s="73"/>
      <c r="O433" s="7"/>
      <c r="P433" s="7"/>
      <c r="Q433" s="7"/>
      <c r="R433" s="7"/>
      <c r="S433" s="7"/>
      <c r="T433" s="74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5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3"/>
      <c r="AW433" s="76"/>
      <c r="AX433" s="76"/>
      <c r="AY433" s="76"/>
      <c r="AZ433" s="77"/>
      <c r="BA433" s="78"/>
      <c r="BB433" s="7"/>
      <c r="BC433" s="7"/>
      <c r="BD433" s="7"/>
      <c r="BE433" s="7"/>
      <c r="BF433" s="7"/>
      <c r="BG433" s="7"/>
      <c r="BH433" s="7"/>
      <c r="BI433" s="76"/>
      <c r="BJ433" s="76"/>
      <c r="BK433" s="2"/>
      <c r="BL433" s="112"/>
      <c r="BM433" s="116"/>
      <c r="BN433" s="112"/>
      <c r="BO433" s="112"/>
      <c r="BP433" s="112"/>
      <c r="BQ433" s="112"/>
      <c r="BR433" s="112"/>
      <c r="BS433" s="112"/>
      <c r="BT433" s="114"/>
      <c r="BU433" s="114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</row>
    <row r="434" spans="1:85" ht="14.25" customHeight="1" thickTop="1" thickBot="1" x14ac:dyDescent="0.3">
      <c r="A434" s="2">
        <v>667</v>
      </c>
      <c r="B434" s="2">
        <v>1195</v>
      </c>
      <c r="C434" s="2"/>
      <c r="D434" s="79" t="s">
        <v>148</v>
      </c>
      <c r="E434" s="2" t="s">
        <v>106</v>
      </c>
      <c r="F434" s="63" t="s">
        <v>612</v>
      </c>
      <c r="G434" s="2" t="s">
        <v>150</v>
      </c>
      <c r="H434" s="2" t="s">
        <v>151</v>
      </c>
      <c r="I434" s="2" t="s">
        <v>152</v>
      </c>
      <c r="J434" s="2" t="s">
        <v>153</v>
      </c>
      <c r="K434" s="2" t="s">
        <v>112</v>
      </c>
      <c r="L434" s="2"/>
      <c r="M434" s="83" t="s">
        <v>154</v>
      </c>
      <c r="N434" s="83" t="s">
        <v>155</v>
      </c>
      <c r="O434" s="84" t="s">
        <v>156</v>
      </c>
      <c r="P434" s="85" t="s">
        <v>37</v>
      </c>
      <c r="Q434" s="85">
        <v>0.42</v>
      </c>
      <c r="R434" s="85" t="s">
        <v>157</v>
      </c>
      <c r="S434" s="85" t="s">
        <v>48</v>
      </c>
      <c r="T434" s="2"/>
      <c r="U434" s="85">
        <v>1.5</v>
      </c>
      <c r="V434" s="85" t="s">
        <v>17</v>
      </c>
      <c r="W434" s="85">
        <f>VLOOKUP(V434,Tables!$M$4:$N$7,2,FALSE)</f>
        <v>1</v>
      </c>
      <c r="X434" s="85">
        <f t="shared" ref="X434:X436" si="867">U434*W434</f>
        <v>1.5</v>
      </c>
      <c r="Y434" s="85"/>
      <c r="Z434" s="85" t="str">
        <f t="shared" ref="Z434:Z436" si="868">P434</f>
        <v>EC25</v>
      </c>
      <c r="AA434" s="85">
        <f>VLOOKUP(Z434,Tables!C$5:D$21,2,FALSE)</f>
        <v>2.5</v>
      </c>
      <c r="AB434" s="85">
        <f t="shared" ref="AB434:AB436" si="869">X434/AA434</f>
        <v>0.6</v>
      </c>
      <c r="AC434" s="85" t="str">
        <f t="shared" ref="AC434:AC436" si="870">S434</f>
        <v>Acute</v>
      </c>
      <c r="AD434" s="85">
        <f>VLOOKUP(AC434,Tables!C$24:D$25,2,FALSE)</f>
        <v>2</v>
      </c>
      <c r="AE434" s="85">
        <f t="shared" ref="AE434:AE436" si="871">AB434/AD434</f>
        <v>0.3</v>
      </c>
      <c r="AF434" s="7"/>
      <c r="AG434" s="86" t="str">
        <f t="shared" ref="AG434:AG436" si="872">F434</f>
        <v>Seriatopora hystrix</v>
      </c>
      <c r="AH434" s="85" t="str">
        <f t="shared" ref="AH434:AH436" si="873">P434</f>
        <v>EC25</v>
      </c>
      <c r="AI434" s="85" t="str">
        <f t="shared" ref="AI434:AI436" si="874">S434</f>
        <v>Acute</v>
      </c>
      <c r="AJ434" s="85"/>
      <c r="AK434" s="85">
        <f>VLOOKUP(SUM(AA434,AD434),Tables!J$5:K$10,2,FALSE)</f>
        <v>4</v>
      </c>
      <c r="AL434" s="87" t="str">
        <f t="shared" ref="AL434:AL436" si="875">IF(AK434=MIN($AK$434:$AK$436),"YES!!!","Reject")</f>
        <v>Reject</v>
      </c>
      <c r="AM434" s="87"/>
      <c r="AN434" s="85"/>
      <c r="AO434" s="85"/>
      <c r="AP434" s="85"/>
      <c r="AQ434" s="85"/>
      <c r="AR434" s="85"/>
      <c r="AS434" s="85"/>
      <c r="AT434" s="87"/>
      <c r="AU434" s="87"/>
      <c r="AV434" s="67" t="s">
        <v>120</v>
      </c>
      <c r="AW434" s="2"/>
      <c r="AX434" s="2"/>
      <c r="AY434" s="2"/>
      <c r="AZ434" s="85"/>
      <c r="BA434" s="88"/>
      <c r="BB434" s="85"/>
      <c r="BC434" s="85"/>
      <c r="BD434" s="85"/>
      <c r="BE434" s="85"/>
      <c r="BF434" s="85"/>
      <c r="BG434" s="85"/>
      <c r="BH434" s="85"/>
      <c r="BI434" s="2"/>
      <c r="BJ434" s="2"/>
      <c r="BK434" s="2"/>
      <c r="BL434" s="117"/>
      <c r="BM434" s="118"/>
      <c r="BN434" s="117"/>
      <c r="BO434" s="117"/>
      <c r="BP434" s="117"/>
      <c r="BQ434" s="117"/>
      <c r="BR434" s="117"/>
      <c r="BS434" s="117"/>
      <c r="BT434" s="114"/>
      <c r="BU434" s="114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</row>
    <row r="435" spans="1:85" ht="14.25" customHeight="1" thickTop="1" thickBot="1" x14ac:dyDescent="0.3">
      <c r="A435" s="2">
        <v>667</v>
      </c>
      <c r="B435" s="2">
        <v>1196</v>
      </c>
      <c r="C435" s="2"/>
      <c r="D435" s="80"/>
      <c r="E435" s="2" t="s">
        <v>106</v>
      </c>
      <c r="F435" s="63" t="s">
        <v>612</v>
      </c>
      <c r="G435" s="2" t="s">
        <v>150</v>
      </c>
      <c r="H435" s="2" t="s">
        <v>151</v>
      </c>
      <c r="I435" s="2" t="s">
        <v>152</v>
      </c>
      <c r="J435" s="2" t="s">
        <v>153</v>
      </c>
      <c r="K435" s="2" t="s">
        <v>112</v>
      </c>
      <c r="L435" s="2"/>
      <c r="M435" s="83" t="s">
        <v>154</v>
      </c>
      <c r="N435" s="83" t="s">
        <v>155</v>
      </c>
      <c r="O435" s="84" t="s">
        <v>156</v>
      </c>
      <c r="P435" s="85" t="s">
        <v>38</v>
      </c>
      <c r="Q435" s="85">
        <v>0.42</v>
      </c>
      <c r="R435" s="85" t="s">
        <v>157</v>
      </c>
      <c r="S435" s="85" t="s">
        <v>48</v>
      </c>
      <c r="T435" s="2"/>
      <c r="U435" s="85">
        <v>3.7</v>
      </c>
      <c r="V435" s="85" t="s">
        <v>17</v>
      </c>
      <c r="W435" s="85">
        <f>VLOOKUP(V435,Tables!$M$4:$N$7,2,FALSE)</f>
        <v>1</v>
      </c>
      <c r="X435" s="85">
        <f t="shared" si="867"/>
        <v>3.7</v>
      </c>
      <c r="Y435" s="85"/>
      <c r="Z435" s="85" t="str">
        <f t="shared" si="868"/>
        <v>EC50</v>
      </c>
      <c r="AA435" s="85">
        <f>VLOOKUP(Z435,Tables!C$5:D$21,2,FALSE)</f>
        <v>5</v>
      </c>
      <c r="AB435" s="85">
        <f t="shared" si="869"/>
        <v>0.74</v>
      </c>
      <c r="AC435" s="85" t="str">
        <f t="shared" si="870"/>
        <v>Acute</v>
      </c>
      <c r="AD435" s="85">
        <f>VLOOKUP(AC435,Tables!C$24:D$25,2,FALSE)</f>
        <v>2</v>
      </c>
      <c r="AE435" s="85">
        <f t="shared" si="871"/>
        <v>0.37</v>
      </c>
      <c r="AF435" s="7"/>
      <c r="AG435" s="86" t="str">
        <f t="shared" si="872"/>
        <v>Seriatopora hystrix</v>
      </c>
      <c r="AH435" s="85" t="str">
        <f t="shared" si="873"/>
        <v>EC50</v>
      </c>
      <c r="AI435" s="85" t="str">
        <f t="shared" si="874"/>
        <v>Acute</v>
      </c>
      <c r="AJ435" s="85"/>
      <c r="AK435" s="85">
        <f>VLOOKUP(SUM(AA435,AD435),Tables!J$5:K$10,2,FALSE)</f>
        <v>4</v>
      </c>
      <c r="AL435" s="87" t="str">
        <f t="shared" si="875"/>
        <v>Reject</v>
      </c>
      <c r="AM435" s="87"/>
      <c r="AN435" s="85"/>
      <c r="AO435" s="85"/>
      <c r="AP435" s="85"/>
      <c r="AQ435" s="85"/>
      <c r="AR435" s="85"/>
      <c r="AS435" s="85"/>
      <c r="AT435" s="85"/>
      <c r="AU435" s="85"/>
      <c r="AV435" s="67" t="s">
        <v>120</v>
      </c>
      <c r="AW435" s="2"/>
      <c r="AX435" s="2"/>
      <c r="AY435" s="2"/>
      <c r="AZ435" s="85"/>
      <c r="BA435" s="88"/>
      <c r="BB435" s="85"/>
      <c r="BC435" s="85"/>
      <c r="BD435" s="85"/>
      <c r="BE435" s="85"/>
      <c r="BF435" s="85"/>
      <c r="BG435" s="85"/>
      <c r="BH435" s="85"/>
      <c r="BI435" s="76"/>
      <c r="BJ435" s="76"/>
      <c r="BK435" s="2"/>
      <c r="BL435" s="112"/>
      <c r="BM435" s="116"/>
      <c r="BN435" s="112"/>
      <c r="BO435" s="112"/>
      <c r="BP435" s="112"/>
      <c r="BQ435" s="112"/>
      <c r="BR435" s="112"/>
      <c r="BS435" s="112"/>
      <c r="BT435" s="114"/>
      <c r="BU435" s="114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</row>
    <row r="436" spans="1:85" ht="14.25" customHeight="1" thickTop="1" thickBot="1" x14ac:dyDescent="0.3">
      <c r="A436" s="2">
        <v>667</v>
      </c>
      <c r="B436" s="2">
        <v>1198</v>
      </c>
      <c r="C436" s="2"/>
      <c r="D436" s="82"/>
      <c r="E436" s="2" t="s">
        <v>106</v>
      </c>
      <c r="F436" s="63" t="s">
        <v>612</v>
      </c>
      <c r="G436" s="2" t="s">
        <v>150</v>
      </c>
      <c r="H436" s="2" t="s">
        <v>151</v>
      </c>
      <c r="I436" s="2" t="s">
        <v>152</v>
      </c>
      <c r="J436" s="2" t="s">
        <v>153</v>
      </c>
      <c r="K436" s="2" t="s">
        <v>112</v>
      </c>
      <c r="L436" s="2"/>
      <c r="M436" s="83" t="s">
        <v>154</v>
      </c>
      <c r="N436" s="83" t="s">
        <v>155</v>
      </c>
      <c r="O436" s="84" t="s">
        <v>156</v>
      </c>
      <c r="P436" s="85" t="s">
        <v>27</v>
      </c>
      <c r="Q436" s="85">
        <v>0.42</v>
      </c>
      <c r="R436" s="85" t="s">
        <v>157</v>
      </c>
      <c r="S436" s="85" t="s">
        <v>48</v>
      </c>
      <c r="T436" s="2"/>
      <c r="U436" s="85">
        <v>0.3</v>
      </c>
      <c r="V436" s="85" t="s">
        <v>17</v>
      </c>
      <c r="W436" s="85">
        <f>VLOOKUP(V436,Tables!$M$4:$N$7,2,FALSE)</f>
        <v>1</v>
      </c>
      <c r="X436" s="85">
        <f t="shared" si="867"/>
        <v>0.3</v>
      </c>
      <c r="Y436" s="85"/>
      <c r="Z436" s="85" t="str">
        <f t="shared" si="868"/>
        <v>NOEC</v>
      </c>
      <c r="AA436" s="85">
        <f>VLOOKUP(Z436,Tables!C$5:D$21,2,FALSE)</f>
        <v>1</v>
      </c>
      <c r="AB436" s="85">
        <f t="shared" si="869"/>
        <v>0.3</v>
      </c>
      <c r="AC436" s="85" t="str">
        <f t="shared" si="870"/>
        <v>Acute</v>
      </c>
      <c r="AD436" s="85">
        <f>VLOOKUP(AC436,Tables!C$24:D$25,2,FALSE)</f>
        <v>2</v>
      </c>
      <c r="AE436" s="85">
        <f t="shared" si="871"/>
        <v>0.15</v>
      </c>
      <c r="AF436" s="7"/>
      <c r="AG436" s="86" t="str">
        <f t="shared" si="872"/>
        <v>Seriatopora hystrix</v>
      </c>
      <c r="AH436" s="85" t="str">
        <f t="shared" si="873"/>
        <v>NOEC</v>
      </c>
      <c r="AI436" s="85" t="str">
        <f t="shared" si="874"/>
        <v>Acute</v>
      </c>
      <c r="AJ436" s="85"/>
      <c r="AK436" s="85">
        <f>VLOOKUP(SUM(AA436,AD436),Tables!J$5:K$10,2,FALSE)</f>
        <v>3</v>
      </c>
      <c r="AL436" s="87" t="str">
        <f t="shared" si="875"/>
        <v>YES!!!</v>
      </c>
      <c r="AM436" s="87" t="str">
        <f>O436</f>
        <v>Fluorescence</v>
      </c>
      <c r="AN436" s="85" t="s">
        <v>118</v>
      </c>
      <c r="AO436" s="85" t="str">
        <f>CONCATENATE(Q436," ",R436)</f>
        <v>0.42 Day</v>
      </c>
      <c r="AP436" s="85" t="s">
        <v>119</v>
      </c>
      <c r="AQ436" s="85"/>
      <c r="AR436" s="85">
        <f>AE436</f>
        <v>0.15</v>
      </c>
      <c r="AS436" s="85">
        <f>GEOMEAN(AR436)</f>
        <v>0.15</v>
      </c>
      <c r="AT436" s="87">
        <f t="shared" ref="AT436:AU436" si="876">MIN(AS436)</f>
        <v>0.15</v>
      </c>
      <c r="AU436" s="87">
        <f t="shared" si="876"/>
        <v>0.15</v>
      </c>
      <c r="AV436" s="67" t="s">
        <v>120</v>
      </c>
      <c r="AW436" s="2"/>
      <c r="AX436" s="2"/>
      <c r="AY436" s="2"/>
      <c r="AZ436" s="85" t="str">
        <f>I436</f>
        <v>Coral</v>
      </c>
      <c r="BA436" s="88" t="str">
        <f t="shared" ref="BA436:BC436" si="877">F436</f>
        <v>Seriatopora hystrix</v>
      </c>
      <c r="BB436" s="85" t="str">
        <f t="shared" si="877"/>
        <v>Cnidaria</v>
      </c>
      <c r="BC436" s="85" t="str">
        <f t="shared" si="877"/>
        <v>Anthozoa</v>
      </c>
      <c r="BD436" s="85" t="str">
        <f>J436</f>
        <v>Heterotroph</v>
      </c>
      <c r="BE436" s="85">
        <f>AK436</f>
        <v>3</v>
      </c>
      <c r="BF436" s="85">
        <f>AU436</f>
        <v>0.15</v>
      </c>
      <c r="BG436" s="85"/>
      <c r="BH436" s="85"/>
      <c r="BI436" s="2"/>
      <c r="BJ436" s="2"/>
      <c r="BK436" s="2"/>
      <c r="BL436" s="117"/>
      <c r="BM436" s="118"/>
      <c r="BN436" s="117"/>
      <c r="BO436" s="117"/>
      <c r="BP436" s="117"/>
      <c r="BQ436" s="117"/>
      <c r="BR436" s="117"/>
      <c r="BS436" s="117"/>
      <c r="BT436" s="114"/>
      <c r="BU436" s="114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</row>
    <row r="437" spans="1:85" ht="14.25" customHeight="1" thickTop="1" thickBot="1" x14ac:dyDescent="0.3">
      <c r="A437" s="7"/>
      <c r="B437" s="7"/>
      <c r="C437" s="7"/>
      <c r="D437" s="71"/>
      <c r="E437" s="7"/>
      <c r="F437" s="72"/>
      <c r="G437" s="7"/>
      <c r="H437" s="7"/>
      <c r="I437" s="7"/>
      <c r="J437" s="7"/>
      <c r="K437" s="7"/>
      <c r="L437" s="7"/>
      <c r="M437" s="73"/>
      <c r="N437" s="73"/>
      <c r="O437" s="7"/>
      <c r="P437" s="7"/>
      <c r="Q437" s="7"/>
      <c r="R437" s="7"/>
      <c r="S437" s="7"/>
      <c r="T437" s="74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5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3"/>
      <c r="AW437" s="76"/>
      <c r="AX437" s="76"/>
      <c r="AY437" s="76"/>
      <c r="AZ437" s="77"/>
      <c r="BA437" s="78"/>
      <c r="BB437" s="7"/>
      <c r="BC437" s="7"/>
      <c r="BD437" s="7"/>
      <c r="BE437" s="7"/>
      <c r="BF437" s="7"/>
      <c r="BG437" s="7"/>
      <c r="BH437" s="7"/>
      <c r="BI437" s="76"/>
      <c r="BJ437" s="76"/>
      <c r="BK437" s="2"/>
      <c r="BL437" s="117"/>
      <c r="BM437" s="118"/>
      <c r="BN437" s="117"/>
      <c r="BO437" s="117"/>
      <c r="BP437" s="117"/>
      <c r="BQ437" s="117"/>
      <c r="BR437" s="117"/>
      <c r="BS437" s="117"/>
      <c r="BT437" s="114"/>
      <c r="BU437" s="114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</row>
    <row r="438" spans="1:85" ht="14.25" customHeight="1" thickTop="1" thickBot="1" x14ac:dyDescent="0.3">
      <c r="A438" s="2" t="s">
        <v>200</v>
      </c>
      <c r="B438" s="2">
        <v>200888</v>
      </c>
      <c r="C438" s="2"/>
      <c r="D438" s="2"/>
      <c r="E438" s="2" t="s">
        <v>121</v>
      </c>
      <c r="F438" s="63" t="s">
        <v>379</v>
      </c>
      <c r="G438" s="2" t="s">
        <v>202</v>
      </c>
      <c r="H438" s="2" t="s">
        <v>232</v>
      </c>
      <c r="I438" s="2" t="s">
        <v>204</v>
      </c>
      <c r="J438" s="2" t="s">
        <v>153</v>
      </c>
      <c r="K438" s="2" t="s">
        <v>112</v>
      </c>
      <c r="L438" s="2"/>
      <c r="M438" s="64" t="s">
        <v>393</v>
      </c>
      <c r="N438" s="64" t="s">
        <v>393</v>
      </c>
      <c r="O438" s="65" t="s">
        <v>388</v>
      </c>
      <c r="P438" s="2" t="s">
        <v>38</v>
      </c>
      <c r="Q438" s="2">
        <v>48</v>
      </c>
      <c r="R438" s="2" t="s">
        <v>116</v>
      </c>
      <c r="S438" s="2" t="s">
        <v>48</v>
      </c>
      <c r="T438" s="2"/>
      <c r="U438" s="2">
        <v>2000</v>
      </c>
      <c r="V438" s="2" t="s">
        <v>17</v>
      </c>
      <c r="W438" s="2">
        <f>VLOOKUP(V438,Tables!$M$4:$N$7,2,FALSE)</f>
        <v>1</v>
      </c>
      <c r="X438" s="2">
        <f t="shared" ref="X438:X439" si="878">U438*W438</f>
        <v>2000</v>
      </c>
      <c r="Y438" s="2"/>
      <c r="Z438" s="2" t="str">
        <f t="shared" ref="Z438:Z439" si="879">P438</f>
        <v>EC50</v>
      </c>
      <c r="AA438" s="2">
        <f>VLOOKUP(Z438,Tables!C$5:D$21,2,FALSE)</f>
        <v>5</v>
      </c>
      <c r="AB438" s="2">
        <f t="shared" ref="AB438:AB439" si="880">X438/AA438</f>
        <v>400</v>
      </c>
      <c r="AC438" s="2" t="str">
        <f t="shared" ref="AC438:AC439" si="881">S438</f>
        <v>Acute</v>
      </c>
      <c r="AD438" s="2">
        <f>VLOOKUP(AC438,Tables!C$24:D$25,2,FALSE)</f>
        <v>2</v>
      </c>
      <c r="AE438" s="2">
        <f t="shared" ref="AE438:AE439" si="882">AB438/AD438</f>
        <v>200</v>
      </c>
      <c r="AF438" s="7"/>
      <c r="AG438" s="8" t="str">
        <f t="shared" ref="AG438:AG439" si="883">F438</f>
        <v>Simocephalus serrulatus</v>
      </c>
      <c r="AH438" s="2" t="str">
        <f t="shared" ref="AH438:AH439" si="884">P438</f>
        <v>EC50</v>
      </c>
      <c r="AI438" s="2" t="str">
        <f t="shared" ref="AI438:AI439" si="885">S438</f>
        <v>Acute</v>
      </c>
      <c r="AJ438" s="2"/>
      <c r="AK438" s="2">
        <f>VLOOKUP(SUM(AA438,AD438),Tables!J$5:K$10,2,FALSE)</f>
        <v>4</v>
      </c>
      <c r="AL438" s="66" t="str">
        <f t="shared" ref="AL438:AL439" si="886">IF(AK438=MIN($AK$438:$AK$439),"YES!!!","Reject")</f>
        <v>YES!!!</v>
      </c>
      <c r="AM438" s="3" t="str">
        <f t="shared" ref="AM438:AM439" si="887">O438</f>
        <v>Immobilisation</v>
      </c>
      <c r="AN438" s="2" t="s">
        <v>118</v>
      </c>
      <c r="AO438" s="2" t="str">
        <f t="shared" ref="AO438:AO439" si="888">CONCATENATE(Q438," ",R438)</f>
        <v>48 Hour</v>
      </c>
      <c r="AP438" s="2" t="s">
        <v>119</v>
      </c>
      <c r="AQ438" s="2"/>
      <c r="AR438" s="2">
        <f t="shared" ref="AR438:AR439" si="889">AE438</f>
        <v>200</v>
      </c>
      <c r="AS438" s="2">
        <f>GEOMEAN(AR438:AR439)</f>
        <v>200</v>
      </c>
      <c r="AT438" s="3">
        <f t="shared" ref="AT438:AU438" si="890">MIN(AS438)</f>
        <v>200</v>
      </c>
      <c r="AU438" s="3">
        <f t="shared" si="890"/>
        <v>200</v>
      </c>
      <c r="AV438" s="67" t="s">
        <v>120</v>
      </c>
      <c r="AW438" s="2"/>
      <c r="AX438" s="2"/>
      <c r="AY438" s="2"/>
      <c r="AZ438" s="2" t="str">
        <f>I438</f>
        <v>Macroinvertebrate</v>
      </c>
      <c r="BA438" s="68" t="str">
        <f t="shared" ref="BA438:BC438" si="891">F438</f>
        <v>Simocephalus serrulatus</v>
      </c>
      <c r="BB438" s="2" t="str">
        <f t="shared" si="891"/>
        <v>Arthropoda</v>
      </c>
      <c r="BC438" s="2" t="str">
        <f t="shared" si="891"/>
        <v>Branchiopoda</v>
      </c>
      <c r="BD438" s="2" t="str">
        <f>J438</f>
        <v>Heterotroph</v>
      </c>
      <c r="BE438" s="2">
        <f>AK438</f>
        <v>4</v>
      </c>
      <c r="BF438" s="2">
        <f>AU438</f>
        <v>200</v>
      </c>
      <c r="BG438" s="67" t="s">
        <v>120</v>
      </c>
      <c r="BH438" s="67" t="s">
        <v>120</v>
      </c>
      <c r="BI438" s="2"/>
      <c r="BJ438" s="2"/>
      <c r="BK438" s="2"/>
      <c r="BL438" s="117"/>
      <c r="BM438" s="118"/>
      <c r="BN438" s="117"/>
      <c r="BO438" s="117"/>
      <c r="BP438" s="117"/>
      <c r="BQ438" s="117"/>
      <c r="BR438" s="117"/>
      <c r="BS438" s="117"/>
      <c r="BT438" s="114"/>
      <c r="BU438" s="114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</row>
    <row r="439" spans="1:85" ht="14.25" customHeight="1" thickTop="1" thickBot="1" x14ac:dyDescent="0.3">
      <c r="A439" s="2" t="s">
        <v>200</v>
      </c>
      <c r="B439" s="2">
        <v>200666</v>
      </c>
      <c r="C439" s="2"/>
      <c r="D439" s="2"/>
      <c r="E439" s="2" t="s">
        <v>121</v>
      </c>
      <c r="F439" s="63" t="s">
        <v>379</v>
      </c>
      <c r="G439" s="2" t="s">
        <v>202</v>
      </c>
      <c r="H439" s="2" t="s">
        <v>232</v>
      </c>
      <c r="I439" s="2" t="s">
        <v>204</v>
      </c>
      <c r="J439" s="2" t="s">
        <v>153</v>
      </c>
      <c r="K439" s="2" t="s">
        <v>112</v>
      </c>
      <c r="L439" s="2"/>
      <c r="M439" s="64" t="s">
        <v>393</v>
      </c>
      <c r="N439" s="64" t="s">
        <v>393</v>
      </c>
      <c r="O439" s="65" t="s">
        <v>388</v>
      </c>
      <c r="P439" s="2" t="s">
        <v>38</v>
      </c>
      <c r="Q439" s="2">
        <v>48</v>
      </c>
      <c r="R439" s="2" t="s">
        <v>116</v>
      </c>
      <c r="S439" s="2" t="s">
        <v>48</v>
      </c>
      <c r="T439" s="2"/>
      <c r="U439" s="2">
        <v>2000</v>
      </c>
      <c r="V439" s="2" t="s">
        <v>17</v>
      </c>
      <c r="W439" s="2">
        <f>VLOOKUP(V439,Tables!$M$4:$N$7,2,FALSE)</f>
        <v>1</v>
      </c>
      <c r="X439" s="2">
        <f t="shared" si="878"/>
        <v>2000</v>
      </c>
      <c r="Y439" s="2"/>
      <c r="Z439" s="2" t="str">
        <f t="shared" si="879"/>
        <v>EC50</v>
      </c>
      <c r="AA439" s="2">
        <f>VLOOKUP(Z439,Tables!C$5:D$21,2,FALSE)</f>
        <v>5</v>
      </c>
      <c r="AB439" s="2">
        <f t="shared" si="880"/>
        <v>400</v>
      </c>
      <c r="AC439" s="2" t="str">
        <f t="shared" si="881"/>
        <v>Acute</v>
      </c>
      <c r="AD439" s="2">
        <f>VLOOKUP(AC439,Tables!C$24:D$25,2,FALSE)</f>
        <v>2</v>
      </c>
      <c r="AE439" s="2">
        <f t="shared" si="882"/>
        <v>200</v>
      </c>
      <c r="AF439" s="7"/>
      <c r="AG439" s="8" t="str">
        <f t="shared" si="883"/>
        <v>Simocephalus serrulatus</v>
      </c>
      <c r="AH439" s="2" t="str">
        <f t="shared" si="884"/>
        <v>EC50</v>
      </c>
      <c r="AI439" s="2" t="str">
        <f t="shared" si="885"/>
        <v>Acute</v>
      </c>
      <c r="AJ439" s="2"/>
      <c r="AK439" s="2">
        <f>VLOOKUP(SUM(AA439,AD439),Tables!J$5:K$10,2,FALSE)</f>
        <v>4</v>
      </c>
      <c r="AL439" s="66" t="str">
        <f t="shared" si="886"/>
        <v>YES!!!</v>
      </c>
      <c r="AM439" s="3" t="str">
        <f t="shared" si="887"/>
        <v>Immobilisation</v>
      </c>
      <c r="AN439" s="2" t="s">
        <v>118</v>
      </c>
      <c r="AO439" s="2" t="str">
        <f t="shared" si="888"/>
        <v>48 Hour</v>
      </c>
      <c r="AP439" s="2" t="s">
        <v>119</v>
      </c>
      <c r="AQ439" s="2"/>
      <c r="AR439" s="2">
        <f t="shared" si="889"/>
        <v>200</v>
      </c>
      <c r="AS439" s="2"/>
      <c r="AT439" s="2"/>
      <c r="AU439" s="2"/>
      <c r="AV439" s="67" t="s">
        <v>120</v>
      </c>
      <c r="AW439" s="2"/>
      <c r="AX439" s="2"/>
      <c r="AY439" s="2"/>
      <c r="AZ439" s="2"/>
      <c r="BA439" s="68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112"/>
      <c r="BM439" s="116"/>
      <c r="BN439" s="112"/>
      <c r="BO439" s="112"/>
      <c r="BP439" s="112"/>
      <c r="BQ439" s="112"/>
      <c r="BR439" s="112"/>
      <c r="BS439" s="112"/>
      <c r="BT439" s="114"/>
      <c r="BU439" s="114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</row>
    <row r="440" spans="1:85" ht="14.25" customHeight="1" thickTop="1" thickBot="1" x14ac:dyDescent="0.3">
      <c r="A440" s="7"/>
      <c r="B440" s="7"/>
      <c r="C440" s="7"/>
      <c r="D440" s="71"/>
      <c r="E440" s="7"/>
      <c r="F440" s="72"/>
      <c r="G440" s="7"/>
      <c r="H440" s="7"/>
      <c r="I440" s="7"/>
      <c r="J440" s="7"/>
      <c r="K440" s="7"/>
      <c r="L440" s="7"/>
      <c r="M440" s="73"/>
      <c r="N440" s="73"/>
      <c r="O440" s="7"/>
      <c r="P440" s="7"/>
      <c r="Q440" s="7"/>
      <c r="R440" s="7"/>
      <c r="S440" s="7"/>
      <c r="T440" s="74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5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3"/>
      <c r="AW440" s="76"/>
      <c r="AX440" s="76"/>
      <c r="AY440" s="76"/>
      <c r="AZ440" s="77"/>
      <c r="BA440" s="78"/>
      <c r="BB440" s="7"/>
      <c r="BC440" s="7"/>
      <c r="BD440" s="7"/>
      <c r="BE440" s="7"/>
      <c r="BF440" s="7"/>
      <c r="BG440" s="7"/>
      <c r="BH440" s="7"/>
      <c r="BI440" s="2"/>
      <c r="BJ440" s="2"/>
      <c r="BK440" s="2"/>
      <c r="BL440" s="112"/>
      <c r="BM440" s="116"/>
      <c r="BN440" s="112"/>
      <c r="BO440" s="112"/>
      <c r="BP440" s="112"/>
      <c r="BQ440" s="112"/>
      <c r="BR440" s="112"/>
      <c r="BS440" s="112"/>
      <c r="BT440" s="114"/>
      <c r="BU440" s="114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</row>
    <row r="441" spans="1:85" ht="14.25" customHeight="1" thickTop="1" thickBot="1" x14ac:dyDescent="0.3">
      <c r="A441" s="2" t="s">
        <v>188</v>
      </c>
      <c r="B441" s="2" t="s">
        <v>613</v>
      </c>
      <c r="C441" s="2"/>
      <c r="D441" s="2"/>
      <c r="E441" s="2" t="s">
        <v>106</v>
      </c>
      <c r="F441" s="63" t="s">
        <v>255</v>
      </c>
      <c r="G441" s="2" t="s">
        <v>108</v>
      </c>
      <c r="H441" s="2" t="s">
        <v>137</v>
      </c>
      <c r="I441" s="2" t="s">
        <v>110</v>
      </c>
      <c r="J441" s="2" t="s">
        <v>111</v>
      </c>
      <c r="K441" s="2" t="s">
        <v>112</v>
      </c>
      <c r="L441" s="2"/>
      <c r="M441" s="64" t="s">
        <v>300</v>
      </c>
      <c r="N441" s="64" t="s">
        <v>264</v>
      </c>
      <c r="O441" s="65" t="s">
        <v>141</v>
      </c>
      <c r="P441" s="2" t="s">
        <v>38</v>
      </c>
      <c r="Q441" s="2">
        <v>96</v>
      </c>
      <c r="R441" s="2" t="s">
        <v>116</v>
      </c>
      <c r="S441" s="2" t="s">
        <v>47</v>
      </c>
      <c r="T441" s="2"/>
      <c r="U441" s="2">
        <v>5.9</v>
      </c>
      <c r="V441" s="2" t="s">
        <v>17</v>
      </c>
      <c r="W441" s="2">
        <f>VLOOKUP(V441,Tables!$M$4:$N$7,2,FALSE)</f>
        <v>1</v>
      </c>
      <c r="X441" s="2">
        <f>U441*W441</f>
        <v>5.9</v>
      </c>
      <c r="Y441" s="2"/>
      <c r="Z441" s="2" t="str">
        <f>P441</f>
        <v>EC50</v>
      </c>
      <c r="AA441" s="2">
        <f>VLOOKUP(Z441,Tables!C$5:D$21,2,FALSE)</f>
        <v>5</v>
      </c>
      <c r="AB441" s="2">
        <f>X441/AA441</f>
        <v>1.1800000000000002</v>
      </c>
      <c r="AC441" s="2" t="str">
        <f>S441</f>
        <v>Chronic</v>
      </c>
      <c r="AD441" s="2">
        <f>VLOOKUP(AC441,Tables!C$24:D$25,2,FALSE)</f>
        <v>1</v>
      </c>
      <c r="AE441" s="2">
        <f>AB441/AD441</f>
        <v>1.1800000000000002</v>
      </c>
      <c r="AF441" s="7"/>
      <c r="AG441" s="8" t="str">
        <f>F441</f>
        <v>Skeletonema costatum</v>
      </c>
      <c r="AH441" s="2" t="str">
        <f>P441</f>
        <v>EC50</v>
      </c>
      <c r="AI441" s="2" t="str">
        <f>S441</f>
        <v>Chronic</v>
      </c>
      <c r="AJ441" s="2"/>
      <c r="AK441" s="2">
        <f>VLOOKUP(SUM(AA441,AD441),Tables!J$5:K$10,2,FALSE)</f>
        <v>2</v>
      </c>
      <c r="AL441" s="66" t="str">
        <f>IF(AK441=MIN($AK$441),"YES!!!","Reject")</f>
        <v>YES!!!</v>
      </c>
      <c r="AM441" s="3" t="str">
        <f>O441</f>
        <v>Cell density</v>
      </c>
      <c r="AN441" s="2" t="s">
        <v>118</v>
      </c>
      <c r="AO441" s="2" t="str">
        <f>CONCATENATE(Q441," ",R441)</f>
        <v>96 Hour</v>
      </c>
      <c r="AP441" s="2" t="s">
        <v>119</v>
      </c>
      <c r="AQ441" s="2"/>
      <c r="AR441" s="2">
        <f>AE441</f>
        <v>1.1800000000000002</v>
      </c>
      <c r="AS441" s="2">
        <f>GEOMEAN(AR441)</f>
        <v>1.1800000000000002</v>
      </c>
      <c r="AT441" s="3">
        <f t="shared" ref="AT441:AU441" si="892">MIN(AS441)</f>
        <v>1.1800000000000002</v>
      </c>
      <c r="AU441" s="3">
        <f t="shared" si="892"/>
        <v>1.1800000000000002</v>
      </c>
      <c r="AV441" s="67" t="s">
        <v>120</v>
      </c>
      <c r="AW441" s="2"/>
      <c r="AX441" s="2"/>
      <c r="AY441" s="2"/>
      <c r="AZ441" s="2" t="str">
        <f>I441</f>
        <v>Microalgae</v>
      </c>
      <c r="BA441" s="68" t="str">
        <f t="shared" ref="BA441:BC441" si="893">F441</f>
        <v>Skeletonema costatum</v>
      </c>
      <c r="BB441" s="2" t="str">
        <f t="shared" si="893"/>
        <v>Bacillariophyta</v>
      </c>
      <c r="BC441" s="2" t="str">
        <f t="shared" si="893"/>
        <v>Mediophyceae</v>
      </c>
      <c r="BD441" s="2" t="str">
        <f>J441</f>
        <v>Phototroph</v>
      </c>
      <c r="BE441" s="2">
        <f>AK441</f>
        <v>2</v>
      </c>
      <c r="BF441" s="2">
        <f>AU441</f>
        <v>1.1800000000000002</v>
      </c>
      <c r="BG441" s="67" t="s">
        <v>120</v>
      </c>
      <c r="BH441" s="67" t="s">
        <v>120</v>
      </c>
      <c r="BI441" s="2"/>
      <c r="BJ441" s="2"/>
      <c r="BK441" s="2"/>
      <c r="BL441" s="112"/>
      <c r="BM441" s="116"/>
      <c r="BN441" s="112"/>
      <c r="BO441" s="112"/>
      <c r="BP441" s="112"/>
      <c r="BQ441" s="112"/>
      <c r="BR441" s="112"/>
      <c r="BS441" s="112"/>
      <c r="BT441" s="114"/>
      <c r="BU441" s="114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</row>
    <row r="442" spans="1:85" ht="14.25" customHeight="1" thickTop="1" thickBot="1" x14ac:dyDescent="0.3">
      <c r="A442" s="7"/>
      <c r="B442" s="7"/>
      <c r="C442" s="7"/>
      <c r="D442" s="71"/>
      <c r="E442" s="7"/>
      <c r="F442" s="72"/>
      <c r="G442" s="7"/>
      <c r="H442" s="7"/>
      <c r="I442" s="7"/>
      <c r="J442" s="7"/>
      <c r="K442" s="7"/>
      <c r="L442" s="7"/>
      <c r="M442" s="73"/>
      <c r="N442" s="73"/>
      <c r="O442" s="7"/>
      <c r="P442" s="7"/>
      <c r="Q442" s="7"/>
      <c r="R442" s="7"/>
      <c r="S442" s="7"/>
      <c r="T442" s="74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5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3"/>
      <c r="AW442" s="76"/>
      <c r="AX442" s="76"/>
      <c r="AY442" s="76"/>
      <c r="AZ442" s="77"/>
      <c r="BA442" s="78"/>
      <c r="BB442" s="7"/>
      <c r="BC442" s="7"/>
      <c r="BD442" s="7"/>
      <c r="BE442" s="7"/>
      <c r="BF442" s="7"/>
      <c r="BG442" s="7"/>
      <c r="BH442" s="7"/>
      <c r="BI442" s="76"/>
      <c r="BJ442" s="76"/>
      <c r="BK442" s="2"/>
      <c r="BL442" s="112"/>
      <c r="BM442" s="116"/>
      <c r="BN442" s="112"/>
      <c r="BO442" s="112"/>
      <c r="BP442" s="112"/>
      <c r="BQ442" s="112"/>
      <c r="BR442" s="112"/>
      <c r="BS442" s="112"/>
      <c r="BT442" s="114"/>
      <c r="BU442" s="114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</row>
    <row r="443" spans="1:85" ht="14.25" customHeight="1" thickTop="1" thickBot="1" x14ac:dyDescent="0.3">
      <c r="A443" s="2">
        <v>1872</v>
      </c>
      <c r="B443" s="2" t="s">
        <v>105</v>
      </c>
      <c r="C443" s="2"/>
      <c r="D443" s="2"/>
      <c r="E443" s="2" t="s">
        <v>106</v>
      </c>
      <c r="F443" s="63" t="s">
        <v>256</v>
      </c>
      <c r="G443" s="2" t="s">
        <v>108</v>
      </c>
      <c r="H443" s="2" t="s">
        <v>109</v>
      </c>
      <c r="I443" s="2" t="s">
        <v>110</v>
      </c>
      <c r="J443" s="2" t="s">
        <v>111</v>
      </c>
      <c r="K443" s="2" t="s">
        <v>112</v>
      </c>
      <c r="L443" s="2"/>
      <c r="M443" s="64" t="s">
        <v>113</v>
      </c>
      <c r="N443" s="64" t="s">
        <v>114</v>
      </c>
      <c r="O443" s="65" t="s">
        <v>115</v>
      </c>
      <c r="P443" s="2" t="s">
        <v>38</v>
      </c>
      <c r="Q443" s="2">
        <v>72</v>
      </c>
      <c r="R443" s="2" t="s">
        <v>116</v>
      </c>
      <c r="S443" s="2" t="s">
        <v>47</v>
      </c>
      <c r="T443" s="2"/>
      <c r="U443" s="2" t="s">
        <v>220</v>
      </c>
      <c r="V443" s="2" t="s">
        <v>20</v>
      </c>
      <c r="W443" s="2">
        <f>VLOOKUP(V443,Tables!$M$4:$N$7,2,FALSE)</f>
        <v>1</v>
      </c>
      <c r="X443" s="2">
        <f>U443*W443</f>
        <v>31</v>
      </c>
      <c r="Y443" s="2"/>
      <c r="Z443" s="2" t="str">
        <f>P443</f>
        <v>EC50</v>
      </c>
      <c r="AA443" s="2">
        <f>VLOOKUP(Z443,Tables!C$5:D$21,2,FALSE)</f>
        <v>5</v>
      </c>
      <c r="AB443" s="2">
        <f>X443/AA443</f>
        <v>6.2</v>
      </c>
      <c r="AC443" s="2" t="str">
        <f>S443</f>
        <v>Chronic</v>
      </c>
      <c r="AD443" s="2">
        <f>VLOOKUP(AC443,Tables!C$24:D$25,2,FALSE)</f>
        <v>1</v>
      </c>
      <c r="AE443" s="2">
        <f>AB443/AD443</f>
        <v>6.2</v>
      </c>
      <c r="AF443" s="7"/>
      <c r="AG443" s="8" t="str">
        <f>F443</f>
        <v>Stauroneis amphoroides</v>
      </c>
      <c r="AH443" s="2" t="str">
        <f>P443</f>
        <v>EC50</v>
      </c>
      <c r="AI443" s="2" t="str">
        <f>S443</f>
        <v>Chronic</v>
      </c>
      <c r="AJ443" s="2"/>
      <c r="AK443" s="2">
        <f>VLOOKUP(SUM(AA443,AD443),Tables!J$5:K$10,2,FALSE)</f>
        <v>2</v>
      </c>
      <c r="AL443" s="66" t="str">
        <f>IF(AK443=MIN($AK$443),"YES!!!","Reject")</f>
        <v>YES!!!</v>
      </c>
      <c r="AM443" s="3" t="str">
        <f>O443</f>
        <v>Biomass Yield, Growth Rate, AUC</v>
      </c>
      <c r="AN443" s="2" t="s">
        <v>118</v>
      </c>
      <c r="AO443" s="2" t="str">
        <f>CONCATENATE(Q443," ",R443)</f>
        <v>72 Hour</v>
      </c>
      <c r="AP443" s="2" t="s">
        <v>119</v>
      </c>
      <c r="AQ443" s="2"/>
      <c r="AR443" s="2">
        <f>AE443</f>
        <v>6.2</v>
      </c>
      <c r="AS443" s="2">
        <f>GEOMEAN(AR443)</f>
        <v>6.2</v>
      </c>
      <c r="AT443" s="3">
        <f t="shared" ref="AT443:AU443" si="894">MIN(AS443)</f>
        <v>6.2</v>
      </c>
      <c r="AU443" s="3">
        <f t="shared" si="894"/>
        <v>6.2</v>
      </c>
      <c r="AV443" s="67" t="s">
        <v>120</v>
      </c>
      <c r="AW443" s="2"/>
      <c r="AX443" s="2"/>
      <c r="AY443" s="2"/>
      <c r="AZ443" s="2" t="str">
        <f>I443</f>
        <v>Microalgae</v>
      </c>
      <c r="BA443" s="68" t="str">
        <f t="shared" ref="BA443:BC443" si="895">F443</f>
        <v>Stauroneis amphoroides</v>
      </c>
      <c r="BB443" s="2" t="str">
        <f t="shared" si="895"/>
        <v>Bacillariophyta</v>
      </c>
      <c r="BC443" s="2" t="str">
        <f t="shared" si="895"/>
        <v>Bacillariophyceae</v>
      </c>
      <c r="BD443" s="2" t="str">
        <f>J443</f>
        <v>Phototroph</v>
      </c>
      <c r="BE443" s="2">
        <f>AK443</f>
        <v>2</v>
      </c>
      <c r="BF443" s="2">
        <f>AU443</f>
        <v>6.2</v>
      </c>
      <c r="BG443" s="67" t="s">
        <v>120</v>
      </c>
      <c r="BH443" s="67" t="s">
        <v>120</v>
      </c>
      <c r="BI443" s="2"/>
      <c r="BJ443" s="2"/>
      <c r="BK443" s="2"/>
      <c r="BL443" s="112"/>
      <c r="BM443" s="116"/>
      <c r="BN443" s="112"/>
      <c r="BO443" s="112"/>
      <c r="BP443" s="112"/>
      <c r="BQ443" s="112"/>
      <c r="BR443" s="112"/>
      <c r="BS443" s="112"/>
      <c r="BT443" s="114"/>
      <c r="BU443" s="114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</row>
    <row r="444" spans="1:85" ht="14.25" customHeight="1" thickTop="1" thickBot="1" x14ac:dyDescent="0.3">
      <c r="A444" s="7"/>
      <c r="B444" s="7"/>
      <c r="C444" s="7"/>
      <c r="D444" s="71"/>
      <c r="E444" s="7"/>
      <c r="F444" s="72"/>
      <c r="G444" s="7"/>
      <c r="H444" s="7"/>
      <c r="I444" s="7"/>
      <c r="J444" s="7"/>
      <c r="K444" s="7"/>
      <c r="L444" s="7"/>
      <c r="M444" s="73"/>
      <c r="N444" s="73"/>
      <c r="O444" s="7"/>
      <c r="P444" s="7"/>
      <c r="Q444" s="7"/>
      <c r="R444" s="7"/>
      <c r="S444" s="7"/>
      <c r="T444" s="74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5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3"/>
      <c r="AW444" s="76"/>
      <c r="AX444" s="76"/>
      <c r="AY444" s="76"/>
      <c r="AZ444" s="77"/>
      <c r="BA444" s="78"/>
      <c r="BB444" s="7"/>
      <c r="BC444" s="7"/>
      <c r="BD444" s="7"/>
      <c r="BE444" s="7"/>
      <c r="BF444" s="7"/>
      <c r="BG444" s="7"/>
      <c r="BH444" s="7"/>
      <c r="BI444" s="76"/>
      <c r="BJ444" s="76"/>
      <c r="BK444" s="2"/>
      <c r="BL444" s="112"/>
      <c r="BM444" s="116"/>
      <c r="BN444" s="112"/>
      <c r="BO444" s="112"/>
      <c r="BP444" s="112"/>
      <c r="BQ444" s="112"/>
      <c r="BR444" s="112"/>
      <c r="BS444" s="112"/>
      <c r="BT444" s="114"/>
      <c r="BU444" s="114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</row>
    <row r="445" spans="1:85" ht="14.25" customHeight="1" thickTop="1" thickBot="1" x14ac:dyDescent="0.3">
      <c r="A445" s="2" t="s">
        <v>641</v>
      </c>
      <c r="B445" s="5" t="s">
        <v>642</v>
      </c>
      <c r="C445" s="2"/>
      <c r="D445" s="2"/>
      <c r="E445" s="2" t="s">
        <v>121</v>
      </c>
      <c r="F445" s="63" t="s">
        <v>643</v>
      </c>
      <c r="G445" s="2" t="s">
        <v>215</v>
      </c>
      <c r="H445" s="2" t="s">
        <v>216</v>
      </c>
      <c r="I445" s="2" t="s">
        <v>110</v>
      </c>
      <c r="J445" s="2" t="s">
        <v>111</v>
      </c>
      <c r="K445" s="2" t="s">
        <v>112</v>
      </c>
      <c r="L445" s="2"/>
      <c r="M445" s="64" t="s">
        <v>113</v>
      </c>
      <c r="N445" s="64" t="s">
        <v>114</v>
      </c>
      <c r="O445" s="65" t="s">
        <v>115</v>
      </c>
      <c r="P445" s="2" t="s">
        <v>38</v>
      </c>
      <c r="Q445" s="2">
        <v>72</v>
      </c>
      <c r="R445" s="2" t="s">
        <v>116</v>
      </c>
      <c r="S445" s="2" t="s">
        <v>47</v>
      </c>
      <c r="T445" s="2"/>
      <c r="U445" s="2">
        <v>16.899999999999999</v>
      </c>
      <c r="V445" s="2" t="s">
        <v>20</v>
      </c>
      <c r="W445" s="2">
        <f>VLOOKUP(V445,Tables!$M$4:$N$7,2,FALSE)</f>
        <v>1</v>
      </c>
      <c r="X445" s="2">
        <f>U445*W445</f>
        <v>16.899999999999999</v>
      </c>
      <c r="Y445" s="2"/>
      <c r="Z445" s="2" t="str">
        <f>P445</f>
        <v>EC50</v>
      </c>
      <c r="AA445" s="2">
        <f>VLOOKUP(Z445,Tables!C$5:D$21,2,FALSE)</f>
        <v>5</v>
      </c>
      <c r="AB445" s="2">
        <f>X445/AA445</f>
        <v>3.38</v>
      </c>
      <c r="AC445" s="2" t="str">
        <f>S445</f>
        <v>Chronic</v>
      </c>
      <c r="AD445" s="2">
        <f>VLOOKUP(AC445,Tables!C$24:D$25,2,FALSE)</f>
        <v>1</v>
      </c>
      <c r="AE445" s="2">
        <f>AB445/AD445</f>
        <v>3.38</v>
      </c>
      <c r="AF445" s="7"/>
      <c r="AG445" s="8" t="str">
        <f>F445</f>
        <v>Synechococcus leopoliensis</v>
      </c>
      <c r="AH445" s="2" t="str">
        <f>P445</f>
        <v>EC50</v>
      </c>
      <c r="AI445" s="2" t="str">
        <f>S445</f>
        <v>Chronic</v>
      </c>
      <c r="AJ445" s="2"/>
      <c r="AK445" s="2">
        <f>VLOOKUP(SUM(AA445,AD445),Tables!J$5:K$10,2,FALSE)</f>
        <v>2</v>
      </c>
      <c r="AL445" s="66" t="str">
        <f>IF(AK445=MIN($AK$445:$AK$446),"YES!!!","Reject")</f>
        <v>Reject</v>
      </c>
      <c r="AM445" s="3"/>
      <c r="AN445" s="2"/>
      <c r="AO445" s="2"/>
      <c r="AP445" s="2"/>
      <c r="AQ445" s="2"/>
      <c r="AR445" s="2"/>
      <c r="AS445" s="2"/>
      <c r="AT445" s="3"/>
      <c r="AU445" s="3"/>
      <c r="AV445" s="67" t="s">
        <v>120</v>
      </c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112"/>
      <c r="BM445" s="116"/>
      <c r="BN445" s="112"/>
      <c r="BO445" s="112"/>
      <c r="BP445" s="112"/>
      <c r="BQ445" s="112"/>
      <c r="BR445" s="112"/>
      <c r="BS445" s="112"/>
      <c r="BT445" s="114"/>
      <c r="BU445" s="114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</row>
    <row r="446" spans="1:85" ht="14.25" customHeight="1" thickTop="1" thickBot="1" x14ac:dyDescent="0.3">
      <c r="A446" s="2" t="s">
        <v>641</v>
      </c>
      <c r="B446" s="5" t="s">
        <v>642</v>
      </c>
      <c r="C446" s="2"/>
      <c r="D446" s="2"/>
      <c r="E446" s="2" t="s">
        <v>121</v>
      </c>
      <c r="F446" s="63" t="s">
        <v>643</v>
      </c>
      <c r="G446" s="2" t="s">
        <v>215</v>
      </c>
      <c r="H446" s="2" t="s">
        <v>216</v>
      </c>
      <c r="I446" s="2" t="s">
        <v>110</v>
      </c>
      <c r="J446" s="2" t="s">
        <v>111</v>
      </c>
      <c r="K446" s="2" t="s">
        <v>112</v>
      </c>
      <c r="L446" s="2"/>
      <c r="M446" s="64" t="s">
        <v>113</v>
      </c>
      <c r="N446" s="64" t="s">
        <v>114</v>
      </c>
      <c r="O446" s="65" t="s">
        <v>115</v>
      </c>
      <c r="P446" s="2" t="s">
        <v>24</v>
      </c>
      <c r="Q446" s="2">
        <v>72</v>
      </c>
      <c r="R446" s="2" t="s">
        <v>116</v>
      </c>
      <c r="S446" s="2" t="s">
        <v>47</v>
      </c>
      <c r="T446" s="2"/>
      <c r="U446" s="2">
        <v>1.1399999999999999</v>
      </c>
      <c r="V446" s="2" t="s">
        <v>20</v>
      </c>
      <c r="W446" s="2">
        <f>VLOOKUP(V446,Tables!$M$4:$N$7,2,FALSE)</f>
        <v>1</v>
      </c>
      <c r="X446" s="2">
        <f>U446*W446</f>
        <v>1.1399999999999999</v>
      </c>
      <c r="Y446" s="2"/>
      <c r="Z446" s="2" t="str">
        <f>P446</f>
        <v>NOEL</v>
      </c>
      <c r="AA446" s="2">
        <f>VLOOKUP(Z446,Tables!C$5:D$21,2,FALSE)</f>
        <v>1</v>
      </c>
      <c r="AB446" s="2">
        <f>X446/AA446</f>
        <v>1.1399999999999999</v>
      </c>
      <c r="AC446" s="2" t="str">
        <f>S446</f>
        <v>Chronic</v>
      </c>
      <c r="AD446" s="2">
        <f>VLOOKUP(AC446,Tables!C$24:D$25,2,FALSE)</f>
        <v>1</v>
      </c>
      <c r="AE446" s="2">
        <f>AB446/AD446</f>
        <v>1.1399999999999999</v>
      </c>
      <c r="AF446" s="7"/>
      <c r="AG446" s="8" t="str">
        <f>F446</f>
        <v>Synechococcus leopoliensis</v>
      </c>
      <c r="AH446" s="2" t="str">
        <f>P446</f>
        <v>NOEL</v>
      </c>
      <c r="AI446" s="2" t="str">
        <f>S446</f>
        <v>Chronic</v>
      </c>
      <c r="AJ446" s="2"/>
      <c r="AK446" s="2">
        <f>VLOOKUP(SUM(AA446,AD446),Tables!J$5:K$10,2,FALSE)</f>
        <v>1</v>
      </c>
      <c r="AL446" s="66" t="str">
        <f>IF(AK446=MIN($AK$445:$AK$446),"YES!!!","Reject")</f>
        <v>YES!!!</v>
      </c>
      <c r="AM446" s="3" t="str">
        <f>O446</f>
        <v>Biomass Yield, Growth Rate, AUC</v>
      </c>
      <c r="AN446" s="2" t="s">
        <v>118</v>
      </c>
      <c r="AO446" s="2" t="str">
        <f>CONCATENATE(Q446," ",R446)</f>
        <v>72 Hour</v>
      </c>
      <c r="AP446" s="2" t="s">
        <v>119</v>
      </c>
      <c r="AQ446" s="2"/>
      <c r="AR446" s="2">
        <f>AE446</f>
        <v>1.1399999999999999</v>
      </c>
      <c r="AS446" s="2">
        <f>GEOMEAN(AR446)</f>
        <v>1.1399999999999999</v>
      </c>
      <c r="AT446" s="3">
        <f t="shared" ref="AT446" si="896">MIN(AS446)</f>
        <v>1.1399999999999999</v>
      </c>
      <c r="AU446" s="3">
        <f t="shared" ref="AU446" si="897">MIN(AT446)</f>
        <v>1.1399999999999999</v>
      </c>
      <c r="AV446" s="111"/>
      <c r="AW446" s="2"/>
      <c r="AX446" s="2"/>
      <c r="AY446" s="2"/>
      <c r="AZ446" s="2" t="str">
        <f>I446</f>
        <v>Microalgae</v>
      </c>
      <c r="BA446" s="68" t="str">
        <f t="shared" ref="BA446" si="898">F446</f>
        <v>Synechococcus leopoliensis</v>
      </c>
      <c r="BB446" s="2" t="str">
        <f t="shared" ref="BB446" si="899">G446</f>
        <v>Cyanobacteria</v>
      </c>
      <c r="BC446" s="2" t="str">
        <f t="shared" ref="BC446" si="900">H446</f>
        <v>Cyanophyceae</v>
      </c>
      <c r="BD446" s="2" t="str">
        <f>J446</f>
        <v>Phototroph</v>
      </c>
      <c r="BE446" s="2">
        <f>AK446</f>
        <v>1</v>
      </c>
      <c r="BF446" s="2">
        <f>AU446</f>
        <v>1.1399999999999999</v>
      </c>
      <c r="BG446" s="67" t="s">
        <v>120</v>
      </c>
      <c r="BH446" s="67" t="s">
        <v>120</v>
      </c>
      <c r="BI446" s="2"/>
      <c r="BJ446" s="2"/>
      <c r="BK446" s="2"/>
      <c r="BL446" s="112"/>
      <c r="BM446" s="116"/>
      <c r="BN446" s="112"/>
      <c r="BO446" s="112"/>
      <c r="BP446" s="112"/>
      <c r="BQ446" s="112"/>
      <c r="BR446" s="112"/>
      <c r="BS446" s="112"/>
      <c r="BT446" s="114"/>
      <c r="BU446" s="114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</row>
    <row r="447" spans="1:85" ht="14.25" customHeight="1" thickTop="1" thickBot="1" x14ac:dyDescent="0.3">
      <c r="A447" s="7"/>
      <c r="B447" s="7"/>
      <c r="C447" s="7"/>
      <c r="D447" s="71"/>
      <c r="E447" s="7"/>
      <c r="F447" s="72"/>
      <c r="G447" s="7"/>
      <c r="H447" s="7"/>
      <c r="I447" s="7"/>
      <c r="J447" s="7"/>
      <c r="K447" s="7"/>
      <c r="L447" s="7"/>
      <c r="M447" s="73"/>
      <c r="N447" s="73"/>
      <c r="O447" s="7"/>
      <c r="P447" s="7"/>
      <c r="Q447" s="7"/>
      <c r="R447" s="7"/>
      <c r="S447" s="7"/>
      <c r="T447" s="74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5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3"/>
      <c r="AW447" s="76"/>
      <c r="AX447" s="76"/>
      <c r="AY447" s="76"/>
      <c r="AZ447" s="77"/>
      <c r="BA447" s="78"/>
      <c r="BB447" s="7"/>
      <c r="BC447" s="7"/>
      <c r="BD447" s="7"/>
      <c r="BE447" s="7"/>
      <c r="BF447" s="7"/>
      <c r="BG447" s="7"/>
      <c r="BH447" s="7"/>
      <c r="BI447" s="76"/>
      <c r="BJ447" s="76"/>
      <c r="BK447" s="2"/>
      <c r="BL447" s="117"/>
      <c r="BM447" s="118"/>
      <c r="BN447" s="117"/>
      <c r="BO447" s="117"/>
      <c r="BP447" s="117"/>
      <c r="BQ447" s="117"/>
      <c r="BR447" s="117"/>
      <c r="BS447" s="117"/>
      <c r="BT447" s="114"/>
      <c r="BU447" s="114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</row>
    <row r="448" spans="1:85" ht="14.25" customHeight="1" thickTop="1" thickBot="1" x14ac:dyDescent="0.3">
      <c r="A448" s="2" t="s">
        <v>614</v>
      </c>
      <c r="B448" s="2" t="s">
        <v>615</v>
      </c>
      <c r="C448" s="2"/>
      <c r="D448" s="2"/>
      <c r="E448" s="2" t="s">
        <v>121</v>
      </c>
      <c r="F448" s="63" t="s">
        <v>381</v>
      </c>
      <c r="G448" s="2" t="s">
        <v>382</v>
      </c>
      <c r="H448" s="2" t="s">
        <v>383</v>
      </c>
      <c r="I448" s="2" t="s">
        <v>380</v>
      </c>
      <c r="J448" s="2" t="s">
        <v>153</v>
      </c>
      <c r="K448" s="2" t="s">
        <v>269</v>
      </c>
      <c r="L448" s="2"/>
      <c r="M448" s="64" t="s">
        <v>616</v>
      </c>
      <c r="N448" s="64" t="s">
        <v>130</v>
      </c>
      <c r="O448" s="65" t="s">
        <v>141</v>
      </c>
      <c r="P448" s="2" t="s">
        <v>42</v>
      </c>
      <c r="Q448" s="2">
        <v>9</v>
      </c>
      <c r="R448" s="2" t="s">
        <v>116</v>
      </c>
      <c r="S448" s="2" t="s">
        <v>48</v>
      </c>
      <c r="T448" s="2"/>
      <c r="U448" s="2">
        <v>8.18</v>
      </c>
      <c r="V448" s="2" t="s">
        <v>23</v>
      </c>
      <c r="W448" s="2">
        <f>VLOOKUP(V448,Tables!$M$4:$N$7,2,FALSE)</f>
        <v>1000</v>
      </c>
      <c r="X448" s="2">
        <f t="shared" ref="X448:X451" si="901">U448*W448</f>
        <v>8180</v>
      </c>
      <c r="Y448" s="2"/>
      <c r="Z448" s="2" t="str">
        <f t="shared" ref="Z448:Z451" si="902">P448</f>
        <v>IC50</v>
      </c>
      <c r="AA448" s="2">
        <f>VLOOKUP(Z448,Tables!C$5:D$21,2,FALSE)</f>
        <v>5</v>
      </c>
      <c r="AB448" s="2">
        <f t="shared" ref="AB448:AB451" si="903">X448/AA448</f>
        <v>1636</v>
      </c>
      <c r="AC448" s="2" t="str">
        <f t="shared" ref="AC448:AC451" si="904">S448</f>
        <v>Acute</v>
      </c>
      <c r="AD448" s="2">
        <f>VLOOKUP(AC448,Tables!C$24:D$25,2,FALSE)</f>
        <v>2</v>
      </c>
      <c r="AE448" s="2">
        <f t="shared" ref="AE448:AE451" si="905">AB448/AD448</f>
        <v>818</v>
      </c>
      <c r="AF448" s="7"/>
      <c r="AG448" s="8" t="str">
        <f t="shared" ref="AG448:AG451" si="906">F448</f>
        <v>Tetrahymena pyriformis</v>
      </c>
      <c r="AH448" s="2" t="str">
        <f t="shared" ref="AH448:AH451" si="907">P448</f>
        <v>IC50</v>
      </c>
      <c r="AI448" s="2" t="str">
        <f t="shared" ref="AI448:AI451" si="908">S448</f>
        <v>Acute</v>
      </c>
      <c r="AJ448" s="2"/>
      <c r="AK448" s="2">
        <f>VLOOKUP(SUM(AA448,AD448),Tables!J$5:K$10,2,FALSE)</f>
        <v>4</v>
      </c>
      <c r="AL448" s="66" t="str">
        <f t="shared" ref="AL448:AL451" si="909">IF(AK448=MIN($AK$448:$AK$451),"YES!!!","Reject")</f>
        <v>YES!!!</v>
      </c>
      <c r="AM448" s="3" t="str">
        <f t="shared" ref="AM448:AM451" si="910">O448</f>
        <v>Cell density</v>
      </c>
      <c r="AN448" s="2" t="s">
        <v>118</v>
      </c>
      <c r="AO448" s="2" t="str">
        <f t="shared" ref="AO448:AO451" si="911">CONCATENATE(Q448," ",R448)</f>
        <v>9 Hour</v>
      </c>
      <c r="AP448" s="2" t="s">
        <v>119</v>
      </c>
      <c r="AQ448" s="2"/>
      <c r="AR448" s="2">
        <f t="shared" ref="AR448:AR451" si="912">AE448</f>
        <v>818</v>
      </c>
      <c r="AS448" s="70">
        <f>GEOMEAN(AR448:AR449)</f>
        <v>800.81958018020509</v>
      </c>
      <c r="AT448" s="81">
        <f>MIN(AS448:AS450)</f>
        <v>633</v>
      </c>
      <c r="AU448" s="81">
        <f>MIN(AT448:AT451)</f>
        <v>633</v>
      </c>
      <c r="AV448" s="67" t="s">
        <v>120</v>
      </c>
      <c r="AW448" s="2"/>
      <c r="AX448" s="2"/>
      <c r="AY448" s="2"/>
      <c r="AZ448" s="2" t="str">
        <f>I448</f>
        <v>Protozoa</v>
      </c>
      <c r="BA448" s="68" t="str">
        <f t="shared" ref="BA448:BC448" si="913">F448</f>
        <v>Tetrahymena pyriformis</v>
      </c>
      <c r="BB448" s="2" t="str">
        <f t="shared" si="913"/>
        <v>Ciliophora</v>
      </c>
      <c r="BC448" s="2" t="str">
        <f t="shared" si="913"/>
        <v>Oligohymenophorea</v>
      </c>
      <c r="BD448" s="2" t="str">
        <f>J448</f>
        <v>Heterotroph</v>
      </c>
      <c r="BE448" s="2">
        <f>AK448</f>
        <v>4</v>
      </c>
      <c r="BF448" s="70">
        <f>AU448</f>
        <v>633</v>
      </c>
      <c r="BG448" s="67" t="s">
        <v>120</v>
      </c>
      <c r="BH448" s="67" t="s">
        <v>120</v>
      </c>
      <c r="BI448" s="2"/>
      <c r="BJ448" s="2"/>
      <c r="BK448" s="2"/>
      <c r="BL448" s="112"/>
      <c r="BM448" s="116"/>
      <c r="BN448" s="112"/>
      <c r="BO448" s="112"/>
      <c r="BP448" s="112"/>
      <c r="BQ448" s="112"/>
      <c r="BR448" s="112"/>
      <c r="BS448" s="112"/>
      <c r="BT448" s="114"/>
      <c r="BU448" s="114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</row>
    <row r="449" spans="1:85" ht="14.25" customHeight="1" thickTop="1" thickBot="1" x14ac:dyDescent="0.3">
      <c r="A449" s="2" t="s">
        <v>614</v>
      </c>
      <c r="B449" s="2" t="s">
        <v>617</v>
      </c>
      <c r="C449" s="2"/>
      <c r="D449" s="2"/>
      <c r="E449" s="2" t="s">
        <v>121</v>
      </c>
      <c r="F449" s="63" t="s">
        <v>381</v>
      </c>
      <c r="G449" s="2" t="s">
        <v>382</v>
      </c>
      <c r="H449" s="2" t="s">
        <v>383</v>
      </c>
      <c r="I449" s="2" t="s">
        <v>380</v>
      </c>
      <c r="J449" s="2" t="s">
        <v>153</v>
      </c>
      <c r="K449" s="2" t="s">
        <v>269</v>
      </c>
      <c r="L449" s="2"/>
      <c r="M449" s="64" t="s">
        <v>616</v>
      </c>
      <c r="N449" s="64" t="s">
        <v>130</v>
      </c>
      <c r="O449" s="65" t="s">
        <v>141</v>
      </c>
      <c r="P449" s="2" t="s">
        <v>42</v>
      </c>
      <c r="Q449" s="2">
        <v>9</v>
      </c>
      <c r="R449" s="2" t="s">
        <v>116</v>
      </c>
      <c r="S449" s="2" t="s">
        <v>48</v>
      </c>
      <c r="T449" s="2"/>
      <c r="U449" s="2">
        <v>7.84</v>
      </c>
      <c r="V449" s="2" t="s">
        <v>23</v>
      </c>
      <c r="W449" s="2">
        <f>VLOOKUP(V449,Tables!$M$4:$N$7,2,FALSE)</f>
        <v>1000</v>
      </c>
      <c r="X449" s="2">
        <f t="shared" si="901"/>
        <v>7840</v>
      </c>
      <c r="Y449" s="2"/>
      <c r="Z449" s="2" t="str">
        <f t="shared" si="902"/>
        <v>IC50</v>
      </c>
      <c r="AA449" s="2">
        <f>VLOOKUP(Z449,Tables!C$5:D$21,2,FALSE)</f>
        <v>5</v>
      </c>
      <c r="AB449" s="2">
        <f t="shared" si="903"/>
        <v>1568</v>
      </c>
      <c r="AC449" s="2" t="str">
        <f t="shared" si="904"/>
        <v>Acute</v>
      </c>
      <c r="AD449" s="2">
        <f>VLOOKUP(AC449,Tables!C$24:D$25,2,FALSE)</f>
        <v>2</v>
      </c>
      <c r="AE449" s="2">
        <f t="shared" si="905"/>
        <v>784</v>
      </c>
      <c r="AF449" s="7"/>
      <c r="AG449" s="8" t="str">
        <f t="shared" si="906"/>
        <v>Tetrahymena pyriformis</v>
      </c>
      <c r="AH449" s="2" t="str">
        <f t="shared" si="907"/>
        <v>IC50</v>
      </c>
      <c r="AI449" s="2" t="str">
        <f t="shared" si="908"/>
        <v>Acute</v>
      </c>
      <c r="AJ449" s="2"/>
      <c r="AK449" s="2">
        <f>VLOOKUP(SUM(AA449,AD449),Tables!J$5:K$10,2,FALSE)</f>
        <v>4</v>
      </c>
      <c r="AL449" s="66" t="str">
        <f t="shared" si="909"/>
        <v>YES!!!</v>
      </c>
      <c r="AM449" s="3" t="str">
        <f t="shared" si="910"/>
        <v>Cell density</v>
      </c>
      <c r="AN449" s="2" t="s">
        <v>118</v>
      </c>
      <c r="AO449" s="2" t="str">
        <f t="shared" si="911"/>
        <v>9 Hour</v>
      </c>
      <c r="AP449" s="2" t="s">
        <v>119</v>
      </c>
      <c r="AQ449" s="2"/>
      <c r="AR449" s="2">
        <f t="shared" si="912"/>
        <v>784</v>
      </c>
      <c r="AS449" s="2"/>
      <c r="AT449" s="2"/>
      <c r="AU449" s="2"/>
      <c r="AV449" s="67" t="s">
        <v>120</v>
      </c>
      <c r="AW449" s="2"/>
      <c r="AX449" s="2"/>
      <c r="AY449" s="2"/>
      <c r="AZ449" s="2"/>
      <c r="BA449" s="68"/>
      <c r="BB449" s="2"/>
      <c r="BC449" s="2"/>
      <c r="BD449" s="2"/>
      <c r="BE449" s="2"/>
      <c r="BF449" s="2"/>
      <c r="BG449" s="2"/>
      <c r="BH449" s="2"/>
      <c r="BI449" s="76"/>
      <c r="BJ449" s="76"/>
      <c r="BK449" s="2"/>
      <c r="BL449" s="112"/>
      <c r="BM449" s="116"/>
      <c r="BN449" s="112"/>
      <c r="BO449" s="112"/>
      <c r="BP449" s="112"/>
      <c r="BQ449" s="112"/>
      <c r="BR449" s="112"/>
      <c r="BS449" s="112"/>
      <c r="BT449" s="114"/>
      <c r="BU449" s="114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</row>
    <row r="450" spans="1:85" ht="14.25" customHeight="1" thickTop="1" thickBot="1" x14ac:dyDescent="0.3">
      <c r="A450" s="2" t="s">
        <v>614</v>
      </c>
      <c r="B450" s="2" t="s">
        <v>618</v>
      </c>
      <c r="C450" s="2"/>
      <c r="D450" s="2"/>
      <c r="E450" s="2" t="s">
        <v>121</v>
      </c>
      <c r="F450" s="63" t="s">
        <v>381</v>
      </c>
      <c r="G450" s="2" t="s">
        <v>382</v>
      </c>
      <c r="H450" s="2" t="s">
        <v>383</v>
      </c>
      <c r="I450" s="2" t="s">
        <v>380</v>
      </c>
      <c r="J450" s="2" t="s">
        <v>153</v>
      </c>
      <c r="K450" s="2" t="s">
        <v>269</v>
      </c>
      <c r="L450" s="2"/>
      <c r="M450" s="64" t="s">
        <v>616</v>
      </c>
      <c r="N450" s="64" t="s">
        <v>130</v>
      </c>
      <c r="O450" s="65" t="s">
        <v>141</v>
      </c>
      <c r="P450" s="2" t="s">
        <v>42</v>
      </c>
      <c r="Q450" s="2">
        <v>12</v>
      </c>
      <c r="R450" s="2" t="s">
        <v>116</v>
      </c>
      <c r="S450" s="2" t="s">
        <v>48</v>
      </c>
      <c r="T450" s="2"/>
      <c r="U450" s="2">
        <v>6.33</v>
      </c>
      <c r="V450" s="2" t="s">
        <v>23</v>
      </c>
      <c r="W450" s="2">
        <f>VLOOKUP(V450,Tables!$M$4:$N$7,2,FALSE)</f>
        <v>1000</v>
      </c>
      <c r="X450" s="2">
        <f t="shared" si="901"/>
        <v>6330</v>
      </c>
      <c r="Y450" s="2"/>
      <c r="Z450" s="2" t="str">
        <f t="shared" si="902"/>
        <v>IC50</v>
      </c>
      <c r="AA450" s="2">
        <f>VLOOKUP(Z450,Tables!C$5:D$21,2,FALSE)</f>
        <v>5</v>
      </c>
      <c r="AB450" s="2">
        <f t="shared" si="903"/>
        <v>1266</v>
      </c>
      <c r="AC450" s="2" t="str">
        <f t="shared" si="904"/>
        <v>Acute</v>
      </c>
      <c r="AD450" s="2">
        <f>VLOOKUP(AC450,Tables!C$24:D$25,2,FALSE)</f>
        <v>2</v>
      </c>
      <c r="AE450" s="2">
        <f t="shared" si="905"/>
        <v>633</v>
      </c>
      <c r="AF450" s="7"/>
      <c r="AG450" s="8" t="str">
        <f t="shared" si="906"/>
        <v>Tetrahymena pyriformis</v>
      </c>
      <c r="AH450" s="2" t="str">
        <f t="shared" si="907"/>
        <v>IC50</v>
      </c>
      <c r="AI450" s="2" t="str">
        <f t="shared" si="908"/>
        <v>Acute</v>
      </c>
      <c r="AJ450" s="2"/>
      <c r="AK450" s="2">
        <f>VLOOKUP(SUM(AA450,AD450),Tables!J$5:K$10,2,FALSE)</f>
        <v>4</v>
      </c>
      <c r="AL450" s="66" t="str">
        <f t="shared" si="909"/>
        <v>YES!!!</v>
      </c>
      <c r="AM450" s="3" t="str">
        <f t="shared" si="910"/>
        <v>Cell density</v>
      </c>
      <c r="AN450" s="2" t="s">
        <v>118</v>
      </c>
      <c r="AO450" s="2" t="str">
        <f t="shared" si="911"/>
        <v>12 Hour</v>
      </c>
      <c r="AP450" s="2" t="s">
        <v>319</v>
      </c>
      <c r="AQ450" s="2"/>
      <c r="AR450" s="2">
        <f t="shared" si="912"/>
        <v>633</v>
      </c>
      <c r="AS450" s="2">
        <f t="shared" ref="AS450:AS451" si="914">GEOMEAN(AR450)</f>
        <v>633</v>
      </c>
      <c r="AT450" s="2"/>
      <c r="AU450" s="2"/>
      <c r="AV450" s="67" t="s">
        <v>120</v>
      </c>
      <c r="AW450" s="2"/>
      <c r="AX450" s="2"/>
      <c r="AY450" s="2"/>
      <c r="AZ450" s="2"/>
      <c r="BA450" s="68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117"/>
      <c r="BM450" s="118"/>
      <c r="BN450" s="117"/>
      <c r="BO450" s="117"/>
      <c r="BP450" s="117"/>
      <c r="BQ450" s="117"/>
      <c r="BR450" s="117"/>
      <c r="BS450" s="117"/>
      <c r="BT450" s="114"/>
      <c r="BU450" s="114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</row>
    <row r="451" spans="1:85" ht="14.25" customHeight="1" thickTop="1" thickBot="1" x14ac:dyDescent="0.3">
      <c r="A451" s="2">
        <v>634</v>
      </c>
      <c r="B451" s="2">
        <v>219</v>
      </c>
      <c r="C451" s="2"/>
      <c r="D451" s="2"/>
      <c r="E451" s="2" t="s">
        <v>121</v>
      </c>
      <c r="F451" s="63" t="s">
        <v>381</v>
      </c>
      <c r="G451" s="2" t="s">
        <v>382</v>
      </c>
      <c r="H451" s="2" t="s">
        <v>383</v>
      </c>
      <c r="I451" s="2" t="s">
        <v>380</v>
      </c>
      <c r="J451" s="2" t="s">
        <v>153</v>
      </c>
      <c r="K451" s="2" t="s">
        <v>112</v>
      </c>
      <c r="L451" s="2"/>
      <c r="M451" s="64" t="s">
        <v>224</v>
      </c>
      <c r="N451" s="64" t="s">
        <v>619</v>
      </c>
      <c r="O451" s="65" t="s">
        <v>620</v>
      </c>
      <c r="P451" s="2" t="s">
        <v>38</v>
      </c>
      <c r="Q451" s="2">
        <v>0.375</v>
      </c>
      <c r="R451" s="2" t="s">
        <v>157</v>
      </c>
      <c r="S451" s="2" t="s">
        <v>48</v>
      </c>
      <c r="T451" s="2"/>
      <c r="U451" s="2">
        <v>8180</v>
      </c>
      <c r="V451" s="2" t="s">
        <v>17</v>
      </c>
      <c r="W451" s="2">
        <f>VLOOKUP(V451,Tables!$M$4:$N$7,2,FALSE)</f>
        <v>1</v>
      </c>
      <c r="X451" s="2">
        <f t="shared" si="901"/>
        <v>8180</v>
      </c>
      <c r="Y451" s="2"/>
      <c r="Z451" s="2" t="str">
        <f t="shared" si="902"/>
        <v>EC50</v>
      </c>
      <c r="AA451" s="2">
        <f>VLOOKUP(Z451,Tables!C$5:D$21,2,FALSE)</f>
        <v>5</v>
      </c>
      <c r="AB451" s="2">
        <f t="shared" si="903"/>
        <v>1636</v>
      </c>
      <c r="AC451" s="2" t="str">
        <f t="shared" si="904"/>
        <v>Acute</v>
      </c>
      <c r="AD451" s="2">
        <f>VLOOKUP(AC451,Tables!C$24:D$25,2,FALSE)</f>
        <v>2</v>
      </c>
      <c r="AE451" s="2">
        <f t="shared" si="905"/>
        <v>818</v>
      </c>
      <c r="AF451" s="7"/>
      <c r="AG451" s="8" t="str">
        <f t="shared" si="906"/>
        <v>Tetrahymena pyriformis</v>
      </c>
      <c r="AH451" s="2" t="str">
        <f t="shared" si="907"/>
        <v>EC50</v>
      </c>
      <c r="AI451" s="2" t="str">
        <f t="shared" si="908"/>
        <v>Acute</v>
      </c>
      <c r="AJ451" s="2"/>
      <c r="AK451" s="2">
        <f>VLOOKUP(SUM(AA451,AD451),Tables!J$5:K$10,2,FALSE)</f>
        <v>4</v>
      </c>
      <c r="AL451" s="66" t="str">
        <f t="shared" si="909"/>
        <v>YES!!!</v>
      </c>
      <c r="AM451" s="3" t="str">
        <f t="shared" si="910"/>
        <v>Generation Time</v>
      </c>
      <c r="AN451" s="2" t="s">
        <v>171</v>
      </c>
      <c r="AO451" s="2" t="str">
        <f t="shared" si="911"/>
        <v>0.375 Day</v>
      </c>
      <c r="AP451" s="2" t="s">
        <v>172</v>
      </c>
      <c r="AQ451" s="2"/>
      <c r="AR451" s="2">
        <f t="shared" si="912"/>
        <v>818</v>
      </c>
      <c r="AS451" s="2">
        <f t="shared" si="914"/>
        <v>818</v>
      </c>
      <c r="AT451" s="3">
        <f>MIN(AS451)</f>
        <v>818</v>
      </c>
      <c r="AU451" s="2"/>
      <c r="AV451" s="67" t="s">
        <v>120</v>
      </c>
      <c r="AW451" s="2"/>
      <c r="AX451" s="2"/>
      <c r="AY451" s="2"/>
      <c r="AZ451" s="2"/>
      <c r="BA451" s="68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112"/>
      <c r="BM451" s="116"/>
      <c r="BN451" s="112"/>
      <c r="BO451" s="112"/>
      <c r="BP451" s="112"/>
      <c r="BQ451" s="112"/>
      <c r="BR451" s="112"/>
      <c r="BS451" s="112"/>
      <c r="BT451" s="114"/>
      <c r="BU451" s="114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</row>
    <row r="452" spans="1:85" ht="14.25" customHeight="1" thickTop="1" thickBot="1" x14ac:dyDescent="0.3">
      <c r="A452" s="7"/>
      <c r="B452" s="7"/>
      <c r="C452" s="7"/>
      <c r="D452" s="71"/>
      <c r="E452" s="7"/>
      <c r="F452" s="72"/>
      <c r="G452" s="7"/>
      <c r="H452" s="7"/>
      <c r="I452" s="7"/>
      <c r="J452" s="7"/>
      <c r="K452" s="7"/>
      <c r="L452" s="7"/>
      <c r="M452" s="73"/>
      <c r="N452" s="73"/>
      <c r="O452" s="7"/>
      <c r="P452" s="7"/>
      <c r="Q452" s="7"/>
      <c r="R452" s="7"/>
      <c r="S452" s="7"/>
      <c r="T452" s="74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5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3"/>
      <c r="AW452" s="76"/>
      <c r="AX452" s="76"/>
      <c r="AY452" s="76"/>
      <c r="AZ452" s="77"/>
      <c r="BA452" s="78"/>
      <c r="BB452" s="7"/>
      <c r="BC452" s="7"/>
      <c r="BD452" s="7"/>
      <c r="BE452" s="7"/>
      <c r="BF452" s="7"/>
      <c r="BG452" s="7"/>
      <c r="BH452" s="7"/>
      <c r="BI452" s="2"/>
      <c r="BJ452" s="2"/>
      <c r="BK452" s="2"/>
      <c r="BL452" s="117"/>
      <c r="BM452" s="118"/>
      <c r="BN452" s="117"/>
      <c r="BO452" s="117"/>
      <c r="BP452" s="117"/>
      <c r="BQ452" s="117"/>
      <c r="BR452" s="117"/>
      <c r="BS452" s="117"/>
      <c r="BT452" s="114"/>
      <c r="BU452" s="114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</row>
    <row r="453" spans="1:85" ht="14.25" customHeight="1" thickTop="1" thickBot="1" x14ac:dyDescent="0.3">
      <c r="A453" s="2" t="s">
        <v>267</v>
      </c>
      <c r="B453" s="2" t="s">
        <v>621</v>
      </c>
      <c r="C453" s="2"/>
      <c r="D453" s="92" t="s">
        <v>273</v>
      </c>
      <c r="E453" s="2" t="s">
        <v>106</v>
      </c>
      <c r="F453" s="63" t="s">
        <v>205</v>
      </c>
      <c r="G453" s="2" t="s">
        <v>180</v>
      </c>
      <c r="H453" s="2"/>
      <c r="I453" s="2" t="s">
        <v>110</v>
      </c>
      <c r="J453" s="2" t="s">
        <v>111</v>
      </c>
      <c r="K453" s="2" t="s">
        <v>269</v>
      </c>
      <c r="L453" s="2"/>
      <c r="M453" s="64" t="s">
        <v>270</v>
      </c>
      <c r="N453" s="64" t="s">
        <v>254</v>
      </c>
      <c r="O453" s="65" t="s">
        <v>130</v>
      </c>
      <c r="P453" s="2" t="s">
        <v>21</v>
      </c>
      <c r="Q453" s="2">
        <v>72</v>
      </c>
      <c r="R453" s="2" t="s">
        <v>116</v>
      </c>
      <c r="S453" s="2" t="s">
        <v>47</v>
      </c>
      <c r="T453" s="2"/>
      <c r="U453" s="85">
        <v>2.27</v>
      </c>
      <c r="V453" s="85" t="s">
        <v>17</v>
      </c>
      <c r="W453" s="85">
        <f>VLOOKUP(V453,Tables!$M$4:$N$7,2,FALSE)</f>
        <v>1</v>
      </c>
      <c r="X453" s="85">
        <f t="shared" ref="X453:X455" si="915">U453*W453</f>
        <v>2.27</v>
      </c>
      <c r="Y453" s="85"/>
      <c r="Z453" s="85" t="str">
        <f t="shared" ref="Z453:Z455" si="916">P453</f>
        <v>NEC</v>
      </c>
      <c r="AA453" s="85">
        <f>VLOOKUP(Z453,Tables!C$5:D$21,2,FALSE)</f>
        <v>1</v>
      </c>
      <c r="AB453" s="85">
        <f t="shared" ref="AB453:AB455" si="917">X453/AA453</f>
        <v>2.27</v>
      </c>
      <c r="AC453" s="85" t="str">
        <f t="shared" ref="AC453:AC455" si="918">S453</f>
        <v>Chronic</v>
      </c>
      <c r="AD453" s="85">
        <f>VLOOKUP(AC453,Tables!C$24:D$25,2,FALSE)</f>
        <v>1</v>
      </c>
      <c r="AE453" s="85">
        <f t="shared" ref="AE453:AE455" si="919">AB453/AD453</f>
        <v>2.27</v>
      </c>
      <c r="AF453" s="7"/>
      <c r="AG453" s="86" t="str">
        <f t="shared" ref="AG453:AG455" si="920">F453</f>
        <v>Tetraselmis sp.</v>
      </c>
      <c r="AH453" s="85" t="str">
        <f t="shared" ref="AH453:AH455" si="921">P453</f>
        <v>NEC</v>
      </c>
      <c r="AI453" s="85" t="str">
        <f t="shared" ref="AI453:AI455" si="922">S453</f>
        <v>Chronic</v>
      </c>
      <c r="AJ453" s="85"/>
      <c r="AK453" s="85">
        <f>VLOOKUP(SUM(AA453,AD453),Tables!J$5:K$10,2,FALSE)</f>
        <v>1</v>
      </c>
      <c r="AL453" s="87" t="str">
        <f t="shared" ref="AL453:AL455" si="923">IF(AK453=MIN($AK$453:$AK$455),"YES!!!","Reject")</f>
        <v>YES!!!</v>
      </c>
      <c r="AM453" s="87" t="str">
        <f t="shared" ref="AM453:AM454" si="924">O453</f>
        <v>Growth rate</v>
      </c>
      <c r="AN453" s="85" t="s">
        <v>118</v>
      </c>
      <c r="AO453" s="85" t="str">
        <f t="shared" ref="AO453:AO454" si="925">CONCATENATE(Q453," ",R453)</f>
        <v>72 Hour</v>
      </c>
      <c r="AP453" s="85" t="s">
        <v>119</v>
      </c>
      <c r="AQ453" s="85"/>
      <c r="AR453" s="85"/>
      <c r="AS453" s="85"/>
      <c r="AT453" s="87"/>
      <c r="AU453" s="87"/>
      <c r="AV453" s="67"/>
      <c r="AW453" s="2"/>
      <c r="AX453" s="2"/>
      <c r="AY453" s="2"/>
      <c r="AZ453" s="85"/>
      <c r="BA453" s="88"/>
      <c r="BB453" s="85"/>
      <c r="BC453" s="85"/>
      <c r="BD453" s="85"/>
      <c r="BE453" s="85"/>
      <c r="BF453" s="85"/>
      <c r="BG453" s="85"/>
      <c r="BH453" s="85"/>
      <c r="BI453" s="2"/>
      <c r="BJ453" s="2"/>
      <c r="BK453" s="2"/>
      <c r="BL453" s="117"/>
      <c r="BM453" s="118"/>
      <c r="BN453" s="117"/>
      <c r="BO453" s="117"/>
      <c r="BP453" s="117"/>
      <c r="BQ453" s="117"/>
      <c r="BR453" s="117"/>
      <c r="BS453" s="117"/>
      <c r="BT453" s="114"/>
      <c r="BU453" s="114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</row>
    <row r="454" spans="1:85" ht="14.25" customHeight="1" thickTop="1" thickBot="1" x14ac:dyDescent="0.3">
      <c r="A454" s="2" t="s">
        <v>267</v>
      </c>
      <c r="B454" s="2" t="s">
        <v>622</v>
      </c>
      <c r="C454" s="2"/>
      <c r="D454" s="2"/>
      <c r="E454" s="2" t="s">
        <v>106</v>
      </c>
      <c r="F454" s="63" t="s">
        <v>205</v>
      </c>
      <c r="G454" s="2" t="s">
        <v>180</v>
      </c>
      <c r="H454" s="2"/>
      <c r="I454" s="2" t="s">
        <v>110</v>
      </c>
      <c r="J454" s="2" t="s">
        <v>111</v>
      </c>
      <c r="K454" s="2" t="s">
        <v>269</v>
      </c>
      <c r="L454" s="2"/>
      <c r="M454" s="64" t="s">
        <v>270</v>
      </c>
      <c r="N454" s="64" t="s">
        <v>254</v>
      </c>
      <c r="O454" s="65" t="s">
        <v>130</v>
      </c>
      <c r="P454" s="2" t="s">
        <v>14</v>
      </c>
      <c r="Q454" s="2">
        <v>72</v>
      </c>
      <c r="R454" s="2" t="s">
        <v>116</v>
      </c>
      <c r="S454" s="2" t="s">
        <v>47</v>
      </c>
      <c r="T454" s="2"/>
      <c r="U454" s="2">
        <v>1.64</v>
      </c>
      <c r="V454" s="2" t="s">
        <v>17</v>
      </c>
      <c r="W454" s="2">
        <f>VLOOKUP(V454,Tables!$M$4:$N$7,2,FALSE)</f>
        <v>1</v>
      </c>
      <c r="X454" s="2">
        <f t="shared" si="915"/>
        <v>1.64</v>
      </c>
      <c r="Y454" s="2"/>
      <c r="Z454" s="2" t="str">
        <f t="shared" si="916"/>
        <v>EC10</v>
      </c>
      <c r="AA454" s="2">
        <f>VLOOKUP(Z454,Tables!C$5:D$21,2,FALSE)</f>
        <v>1</v>
      </c>
      <c r="AB454" s="2">
        <f t="shared" si="917"/>
        <v>1.64</v>
      </c>
      <c r="AC454" s="2" t="str">
        <f t="shared" si="918"/>
        <v>Chronic</v>
      </c>
      <c r="AD454" s="2">
        <f>VLOOKUP(AC454,Tables!C$24:D$25,2,FALSE)</f>
        <v>1</v>
      </c>
      <c r="AE454" s="2">
        <f t="shared" si="919"/>
        <v>1.64</v>
      </c>
      <c r="AF454" s="7"/>
      <c r="AG454" s="8" t="str">
        <f t="shared" si="920"/>
        <v>Tetraselmis sp.</v>
      </c>
      <c r="AH454" s="2" t="str">
        <f t="shared" si="921"/>
        <v>EC10</v>
      </c>
      <c r="AI454" s="2" t="str">
        <f t="shared" si="922"/>
        <v>Chronic</v>
      </c>
      <c r="AJ454" s="2"/>
      <c r="AK454" s="2">
        <f>VLOOKUP(SUM(AA454,AD454),Tables!J$5:K$10,2,FALSE)</f>
        <v>1</v>
      </c>
      <c r="AL454" s="66" t="str">
        <f t="shared" si="923"/>
        <v>YES!!!</v>
      </c>
      <c r="AM454" s="3" t="str">
        <f t="shared" si="924"/>
        <v>Growth rate</v>
      </c>
      <c r="AN454" s="2" t="s">
        <v>118</v>
      </c>
      <c r="AO454" s="2" t="str">
        <f t="shared" si="925"/>
        <v>72 Hour</v>
      </c>
      <c r="AP454" s="2" t="s">
        <v>119</v>
      </c>
      <c r="AQ454" s="2"/>
      <c r="AR454" s="2">
        <f>AE454</f>
        <v>1.64</v>
      </c>
      <c r="AS454" s="2">
        <f>GEOMEAN(AR454)</f>
        <v>1.64</v>
      </c>
      <c r="AT454" s="3">
        <f t="shared" ref="AT454:AU454" si="926">MIN(AS454)</f>
        <v>1.64</v>
      </c>
      <c r="AU454" s="3">
        <f t="shared" si="926"/>
        <v>1.64</v>
      </c>
      <c r="AV454" s="67" t="s">
        <v>120</v>
      </c>
      <c r="AW454" s="2"/>
      <c r="AX454" s="2"/>
      <c r="AY454" s="2"/>
      <c r="AZ454" s="2" t="str">
        <f>I454</f>
        <v>Microalgae</v>
      </c>
      <c r="BA454" s="68" t="str">
        <f t="shared" ref="BA454:BC454" si="927">F454</f>
        <v>Tetraselmis sp.</v>
      </c>
      <c r="BB454" s="2" t="str">
        <f t="shared" si="927"/>
        <v>Chlorophyta</v>
      </c>
      <c r="BC454" s="2">
        <f t="shared" si="927"/>
        <v>0</v>
      </c>
      <c r="BD454" s="2" t="str">
        <f>J454</f>
        <v>Phototroph</v>
      </c>
      <c r="BE454" s="2">
        <f>AK454</f>
        <v>1</v>
      </c>
      <c r="BF454" s="2">
        <f>AU454</f>
        <v>1.64</v>
      </c>
      <c r="BG454" s="67" t="s">
        <v>120</v>
      </c>
      <c r="BH454" s="67" t="s">
        <v>120</v>
      </c>
      <c r="BI454" s="2"/>
      <c r="BJ454" s="2"/>
      <c r="BK454" s="2"/>
      <c r="BL454" s="117"/>
      <c r="BM454" s="118"/>
      <c r="BN454" s="117"/>
      <c r="BO454" s="117"/>
      <c r="BP454" s="117"/>
      <c r="BQ454" s="117"/>
      <c r="BR454" s="117"/>
      <c r="BS454" s="117"/>
      <c r="BT454" s="114"/>
      <c r="BU454" s="114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</row>
    <row r="455" spans="1:85" ht="14.25" customHeight="1" thickTop="1" thickBot="1" x14ac:dyDescent="0.3">
      <c r="A455" s="2" t="s">
        <v>267</v>
      </c>
      <c r="B455" s="2" t="s">
        <v>623</v>
      </c>
      <c r="C455" s="2"/>
      <c r="D455" s="2"/>
      <c r="E455" s="2" t="s">
        <v>106</v>
      </c>
      <c r="F455" s="63" t="s">
        <v>205</v>
      </c>
      <c r="G455" s="2" t="s">
        <v>180</v>
      </c>
      <c r="H455" s="2"/>
      <c r="I455" s="2" t="s">
        <v>110</v>
      </c>
      <c r="J455" s="2" t="s">
        <v>111</v>
      </c>
      <c r="K455" s="2" t="s">
        <v>269</v>
      </c>
      <c r="L455" s="2"/>
      <c r="M455" s="64" t="s">
        <v>270</v>
      </c>
      <c r="N455" s="64" t="s">
        <v>254</v>
      </c>
      <c r="O455" s="65" t="s">
        <v>130</v>
      </c>
      <c r="P455" s="2" t="s">
        <v>38</v>
      </c>
      <c r="Q455" s="2">
        <v>72</v>
      </c>
      <c r="R455" s="2" t="s">
        <v>116</v>
      </c>
      <c r="S455" s="2" t="s">
        <v>47</v>
      </c>
      <c r="T455" s="2"/>
      <c r="U455" s="2">
        <v>5.24</v>
      </c>
      <c r="V455" s="2" t="s">
        <v>17</v>
      </c>
      <c r="W455" s="2">
        <f>VLOOKUP(V455,Tables!$M$4:$N$7,2,FALSE)</f>
        <v>1</v>
      </c>
      <c r="X455" s="2">
        <f t="shared" si="915"/>
        <v>5.24</v>
      </c>
      <c r="Y455" s="2"/>
      <c r="Z455" s="2" t="str">
        <f t="shared" si="916"/>
        <v>EC50</v>
      </c>
      <c r="AA455" s="2">
        <f>VLOOKUP(Z455,Tables!C$5:D$21,2,FALSE)</f>
        <v>5</v>
      </c>
      <c r="AB455" s="2">
        <f t="shared" si="917"/>
        <v>1.048</v>
      </c>
      <c r="AC455" s="2" t="str">
        <f t="shared" si="918"/>
        <v>Chronic</v>
      </c>
      <c r="AD455" s="2">
        <f>VLOOKUP(AC455,Tables!C$24:D$25,2,FALSE)</f>
        <v>1</v>
      </c>
      <c r="AE455" s="2">
        <f t="shared" si="919"/>
        <v>1.048</v>
      </c>
      <c r="AF455" s="7"/>
      <c r="AG455" s="8" t="str">
        <f t="shared" si="920"/>
        <v>Tetraselmis sp.</v>
      </c>
      <c r="AH455" s="2" t="str">
        <f t="shared" si="921"/>
        <v>EC50</v>
      </c>
      <c r="AI455" s="2" t="str">
        <f t="shared" si="922"/>
        <v>Chronic</v>
      </c>
      <c r="AJ455" s="2"/>
      <c r="AK455" s="2">
        <f>VLOOKUP(SUM(AA455,AD455),Tables!J$5:K$10,2,FALSE)</f>
        <v>2</v>
      </c>
      <c r="AL455" s="66" t="str">
        <f t="shared" si="923"/>
        <v>Reject</v>
      </c>
      <c r="AM455" s="3"/>
      <c r="AN455" s="2"/>
      <c r="AO455" s="2"/>
      <c r="AP455" s="2"/>
      <c r="AQ455" s="2"/>
      <c r="AR455" s="2"/>
      <c r="AS455" s="2"/>
      <c r="AT455" s="2"/>
      <c r="AU455" s="2"/>
      <c r="AV455" s="67"/>
      <c r="AW455" s="2"/>
      <c r="AX455" s="2"/>
      <c r="AY455" s="2"/>
      <c r="AZ455" s="2"/>
      <c r="BA455" s="68"/>
      <c r="BB455" s="2"/>
      <c r="BC455" s="2"/>
      <c r="BD455" s="2"/>
      <c r="BE455" s="2"/>
      <c r="BF455" s="2"/>
      <c r="BG455" s="2"/>
      <c r="BH455" s="2"/>
      <c r="BI455" s="76"/>
      <c r="BJ455" s="76"/>
      <c r="BK455" s="2"/>
      <c r="BL455" s="112"/>
      <c r="BM455" s="112"/>
      <c r="BN455" s="112"/>
      <c r="BO455" s="112"/>
      <c r="BP455" s="112"/>
      <c r="BQ455" s="112"/>
      <c r="BR455" s="112"/>
      <c r="BS455" s="112"/>
      <c r="BT455" s="114"/>
      <c r="BU455" s="114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</row>
    <row r="456" spans="1:85" ht="14.25" customHeight="1" thickTop="1" thickBot="1" x14ac:dyDescent="0.3">
      <c r="A456" s="7"/>
      <c r="B456" s="7"/>
      <c r="C456" s="7"/>
      <c r="D456" s="71"/>
      <c r="E456" s="7"/>
      <c r="F456" s="72"/>
      <c r="G456" s="7"/>
      <c r="H456" s="7"/>
      <c r="I456" s="7"/>
      <c r="J456" s="7"/>
      <c r="K456" s="7"/>
      <c r="L456" s="7"/>
      <c r="M456" s="73"/>
      <c r="N456" s="73"/>
      <c r="O456" s="7"/>
      <c r="P456" s="7"/>
      <c r="Q456" s="7"/>
      <c r="R456" s="7"/>
      <c r="S456" s="7"/>
      <c r="T456" s="74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5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3"/>
      <c r="AW456" s="76"/>
      <c r="AX456" s="76"/>
      <c r="AY456" s="76"/>
      <c r="AZ456" s="78"/>
      <c r="BA456" s="78"/>
      <c r="BB456" s="7"/>
      <c r="BC456" s="7"/>
      <c r="BD456" s="7"/>
      <c r="BE456" s="7"/>
      <c r="BF456" s="7"/>
      <c r="BG456" s="7"/>
      <c r="BH456" s="7"/>
      <c r="BI456" s="2"/>
      <c r="BJ456" s="2"/>
      <c r="BK456" s="2"/>
      <c r="BL456" s="117"/>
      <c r="BM456" s="118"/>
      <c r="BN456" s="117"/>
      <c r="BO456" s="117"/>
      <c r="BP456" s="117"/>
      <c r="BQ456" s="117"/>
      <c r="BR456" s="117"/>
      <c r="BS456" s="117"/>
      <c r="BT456" s="114"/>
      <c r="BU456" s="114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</row>
    <row r="457" spans="1:85" ht="14.25" customHeight="1" thickTop="1" thickBot="1" x14ac:dyDescent="0.3">
      <c r="A457" s="2">
        <v>1869</v>
      </c>
      <c r="B457" s="2" t="s">
        <v>105</v>
      </c>
      <c r="C457" s="2"/>
      <c r="D457" s="2"/>
      <c r="E457" s="2" t="s">
        <v>106</v>
      </c>
      <c r="F457" s="63" t="s">
        <v>259</v>
      </c>
      <c r="G457" s="2" t="s">
        <v>108</v>
      </c>
      <c r="H457" s="2" t="s">
        <v>137</v>
      </c>
      <c r="I457" s="2" t="s">
        <v>110</v>
      </c>
      <c r="J457" s="2" t="s">
        <v>111</v>
      </c>
      <c r="K457" s="2" t="s">
        <v>112</v>
      </c>
      <c r="L457" s="2"/>
      <c r="M457" s="64" t="s">
        <v>113</v>
      </c>
      <c r="N457" s="64" t="s">
        <v>114</v>
      </c>
      <c r="O457" s="65" t="s">
        <v>115</v>
      </c>
      <c r="P457" s="2" t="s">
        <v>38</v>
      </c>
      <c r="Q457" s="2">
        <v>72</v>
      </c>
      <c r="R457" s="2" t="s">
        <v>116</v>
      </c>
      <c r="S457" s="2" t="s">
        <v>47</v>
      </c>
      <c r="T457" s="2"/>
      <c r="U457" s="2" t="s">
        <v>624</v>
      </c>
      <c r="V457" s="2" t="s">
        <v>20</v>
      </c>
      <c r="W457" s="2">
        <f>VLOOKUP(V457,Tables!$M$4:$N$7,2,FALSE)</f>
        <v>1</v>
      </c>
      <c r="X457" s="2">
        <f>U457*W457</f>
        <v>95</v>
      </c>
      <c r="Y457" s="2"/>
      <c r="Z457" s="2" t="str">
        <f>P457</f>
        <v>EC50</v>
      </c>
      <c r="AA457" s="2">
        <f>VLOOKUP(Z457,Tables!C$5:D$21,2,FALSE)</f>
        <v>5</v>
      </c>
      <c r="AB457" s="2">
        <f>X457/AA457</f>
        <v>19</v>
      </c>
      <c r="AC457" s="2" t="str">
        <f>S457</f>
        <v>Chronic</v>
      </c>
      <c r="AD457" s="2">
        <f>VLOOKUP(AC457,Tables!C$24:D$25,2,FALSE)</f>
        <v>1</v>
      </c>
      <c r="AE457" s="2">
        <f>AB457/AD457</f>
        <v>19</v>
      </c>
      <c r="AF457" s="7"/>
      <c r="AG457" s="8" t="str">
        <f>F457</f>
        <v>Thalassiosira fluviatilis</v>
      </c>
      <c r="AH457" s="2" t="str">
        <f>P457</f>
        <v>EC50</v>
      </c>
      <c r="AI457" s="2" t="str">
        <f>S457</f>
        <v>Chronic</v>
      </c>
      <c r="AJ457" s="2"/>
      <c r="AK457" s="2">
        <f>VLOOKUP(SUM(AA457,AD457),Tables!J$5:K$10,2,FALSE)</f>
        <v>2</v>
      </c>
      <c r="AL457" s="66" t="str">
        <f>IF(AK457=MIN($AK$457),"YES!!!","Reject")</f>
        <v>YES!!!</v>
      </c>
      <c r="AM457" s="3" t="str">
        <f>O457</f>
        <v>Biomass Yield, Growth Rate, AUC</v>
      </c>
      <c r="AN457" s="2" t="s">
        <v>118</v>
      </c>
      <c r="AO457" s="2" t="str">
        <f>CONCATENATE(Q457," ",R457)</f>
        <v>72 Hour</v>
      </c>
      <c r="AP457" s="2" t="s">
        <v>119</v>
      </c>
      <c r="AQ457" s="2"/>
      <c r="AR457" s="2">
        <f>AE457</f>
        <v>19</v>
      </c>
      <c r="AS457" s="2">
        <f>GEOMEAN(AR457)</f>
        <v>19</v>
      </c>
      <c r="AT457" s="3">
        <f t="shared" ref="AT457:AU457" si="928">MIN(AS457)</f>
        <v>19</v>
      </c>
      <c r="AU457" s="3">
        <f t="shared" si="928"/>
        <v>19</v>
      </c>
      <c r="AV457" s="67" t="s">
        <v>120</v>
      </c>
      <c r="AW457" s="2"/>
      <c r="AX457" s="2"/>
      <c r="AY457" s="2"/>
      <c r="AZ457" s="2" t="str">
        <f>I457</f>
        <v>Microalgae</v>
      </c>
      <c r="BA457" s="68" t="str">
        <f t="shared" ref="BA457:BC457" si="929">F457</f>
        <v>Thalassiosira fluviatilis</v>
      </c>
      <c r="BB457" s="2" t="str">
        <f t="shared" si="929"/>
        <v>Bacillariophyta</v>
      </c>
      <c r="BC457" s="2" t="str">
        <f t="shared" si="929"/>
        <v>Mediophyceae</v>
      </c>
      <c r="BD457" s="2" t="str">
        <f>J457</f>
        <v>Phototroph</v>
      </c>
      <c r="BE457" s="2">
        <f>AK457</f>
        <v>2</v>
      </c>
      <c r="BF457" s="2">
        <f>AU457</f>
        <v>19</v>
      </c>
      <c r="BG457" s="67" t="s">
        <v>120</v>
      </c>
      <c r="BH457" s="67" t="s">
        <v>120</v>
      </c>
      <c r="BI457" s="76"/>
      <c r="BJ457" s="76"/>
      <c r="BK457" s="2"/>
      <c r="BL457" s="112"/>
      <c r="BM457" s="116"/>
      <c r="BN457" s="112"/>
      <c r="BO457" s="112"/>
      <c r="BP457" s="112"/>
      <c r="BQ457" s="112"/>
      <c r="BR457" s="112"/>
      <c r="BS457" s="112"/>
      <c r="BT457" s="114"/>
      <c r="BU457" s="114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</row>
    <row r="458" spans="1:85" ht="14.25" customHeight="1" thickTop="1" thickBot="1" x14ac:dyDescent="0.3">
      <c r="A458" s="7"/>
      <c r="B458" s="7"/>
      <c r="C458" s="7"/>
      <c r="D458" s="71"/>
      <c r="E458" s="7"/>
      <c r="F458" s="72"/>
      <c r="G458" s="7"/>
      <c r="H458" s="7"/>
      <c r="I458" s="7"/>
      <c r="J458" s="7"/>
      <c r="K458" s="7"/>
      <c r="L458" s="7"/>
      <c r="M458" s="73"/>
      <c r="N458" s="73"/>
      <c r="O458" s="7"/>
      <c r="P458" s="7"/>
      <c r="Q458" s="7"/>
      <c r="R458" s="7"/>
      <c r="S458" s="7"/>
      <c r="T458" s="74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5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3"/>
      <c r="AW458" s="76"/>
      <c r="AX458" s="76"/>
      <c r="AY458" s="76"/>
      <c r="AZ458" s="77"/>
      <c r="BA458" s="78"/>
      <c r="BB458" s="7"/>
      <c r="BC458" s="7"/>
      <c r="BD458" s="7"/>
      <c r="BE458" s="7"/>
      <c r="BF458" s="7"/>
      <c r="BG458" s="7"/>
      <c r="BH458" s="7"/>
      <c r="BI458" s="89"/>
      <c r="BJ458" s="89"/>
      <c r="BK458" s="2"/>
      <c r="BL458" s="112"/>
      <c r="BM458" s="116"/>
      <c r="BN458" s="112"/>
      <c r="BO458" s="112"/>
      <c r="BP458" s="112"/>
      <c r="BQ458" s="112"/>
      <c r="BR458" s="112"/>
      <c r="BS458" s="112"/>
      <c r="BT458" s="114"/>
      <c r="BU458" s="114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</row>
    <row r="459" spans="1:85" ht="14.25" customHeight="1" thickTop="1" thickBot="1" x14ac:dyDescent="0.3">
      <c r="A459" s="2" t="s">
        <v>188</v>
      </c>
      <c r="B459" s="2" t="s">
        <v>625</v>
      </c>
      <c r="C459" s="2"/>
      <c r="D459" s="2"/>
      <c r="E459" s="2" t="s">
        <v>106</v>
      </c>
      <c r="F459" s="63" t="s">
        <v>262</v>
      </c>
      <c r="G459" s="2" t="s">
        <v>108</v>
      </c>
      <c r="H459" s="2" t="s">
        <v>137</v>
      </c>
      <c r="I459" s="2" t="s">
        <v>110</v>
      </c>
      <c r="J459" s="2" t="s">
        <v>111</v>
      </c>
      <c r="K459" s="2" t="s">
        <v>112</v>
      </c>
      <c r="L459" s="2"/>
      <c r="M459" s="64" t="s">
        <v>300</v>
      </c>
      <c r="N459" s="64" t="s">
        <v>264</v>
      </c>
      <c r="O459" s="65" t="s">
        <v>141</v>
      </c>
      <c r="P459" s="2" t="s">
        <v>38</v>
      </c>
      <c r="Q459" s="2">
        <v>96</v>
      </c>
      <c r="R459" s="2" t="s">
        <v>116</v>
      </c>
      <c r="S459" s="2" t="s">
        <v>47</v>
      </c>
      <c r="T459" s="2"/>
      <c r="U459" s="2">
        <v>4.3</v>
      </c>
      <c r="V459" s="2" t="s">
        <v>17</v>
      </c>
      <c r="W459" s="2">
        <f>VLOOKUP(V459,Tables!$M$4:$N$7,2,FALSE)</f>
        <v>1</v>
      </c>
      <c r="X459" s="2">
        <f>U459*W459</f>
        <v>4.3</v>
      </c>
      <c r="Y459" s="2"/>
      <c r="Z459" s="2" t="str">
        <f>P459</f>
        <v>EC50</v>
      </c>
      <c r="AA459" s="2">
        <f>VLOOKUP(Z459,Tables!C$5:D$21,2,FALSE)</f>
        <v>5</v>
      </c>
      <c r="AB459" s="2">
        <f>X459/AA459</f>
        <v>0.86</v>
      </c>
      <c r="AC459" s="2" t="str">
        <f>S459</f>
        <v>Chronic</v>
      </c>
      <c r="AD459" s="2">
        <f>VLOOKUP(AC459,Tables!C$24:D$25,2,FALSE)</f>
        <v>1</v>
      </c>
      <c r="AE459" s="2">
        <f>AB459/AD459</f>
        <v>0.86</v>
      </c>
      <c r="AF459" s="7"/>
      <c r="AG459" s="8" t="str">
        <f>F459</f>
        <v>Thalassiosira pseudonana</v>
      </c>
      <c r="AH459" s="2" t="str">
        <f>P459</f>
        <v>EC50</v>
      </c>
      <c r="AI459" s="2" t="str">
        <f>S459</f>
        <v>Chronic</v>
      </c>
      <c r="AJ459" s="2"/>
      <c r="AK459" s="2">
        <f>VLOOKUP(SUM(AA459,AD459),Tables!J$5:K$10,2,FALSE)</f>
        <v>2</v>
      </c>
      <c r="AL459" s="66" t="str">
        <f>IF(AK459=MIN($AK$459),"YES!!!","Reject")</f>
        <v>YES!!!</v>
      </c>
      <c r="AM459" s="3" t="str">
        <f>O459</f>
        <v>Cell density</v>
      </c>
      <c r="AN459" s="2" t="s">
        <v>118</v>
      </c>
      <c r="AO459" s="2" t="str">
        <f>CONCATENATE(Q459," ",R459)</f>
        <v>96 Hour</v>
      </c>
      <c r="AP459" s="2" t="s">
        <v>119</v>
      </c>
      <c r="AQ459" s="2"/>
      <c r="AR459" s="2">
        <f>AE459</f>
        <v>0.86</v>
      </c>
      <c r="AS459" s="2">
        <f>GEOMEAN(AR459)</f>
        <v>0.86</v>
      </c>
      <c r="AT459" s="3">
        <f t="shared" ref="AT459:AU459" si="930">MIN(AS459)</f>
        <v>0.86</v>
      </c>
      <c r="AU459" s="3">
        <f t="shared" si="930"/>
        <v>0.86</v>
      </c>
      <c r="AV459" s="67" t="s">
        <v>120</v>
      </c>
      <c r="AW459" s="2"/>
      <c r="AX459" s="2"/>
      <c r="AY459" s="2"/>
      <c r="AZ459" s="2" t="str">
        <f>I459</f>
        <v>Microalgae</v>
      </c>
      <c r="BA459" s="68" t="str">
        <f t="shared" ref="BA459:BC459" si="931">F459</f>
        <v>Thalassiosira pseudonana</v>
      </c>
      <c r="BB459" s="2" t="str">
        <f t="shared" si="931"/>
        <v>Bacillariophyta</v>
      </c>
      <c r="BC459" s="2" t="str">
        <f t="shared" si="931"/>
        <v>Mediophyceae</v>
      </c>
      <c r="BD459" s="2" t="str">
        <f>J459</f>
        <v>Phototroph</v>
      </c>
      <c r="BE459" s="2">
        <f>AK459</f>
        <v>2</v>
      </c>
      <c r="BF459" s="2">
        <f>AU459</f>
        <v>0.86</v>
      </c>
      <c r="BG459" s="67" t="s">
        <v>120</v>
      </c>
      <c r="BH459" s="67" t="s">
        <v>120</v>
      </c>
      <c r="BI459" s="89"/>
      <c r="BJ459" s="89"/>
      <c r="BK459" s="2"/>
      <c r="BL459" s="112"/>
      <c r="BM459" s="116"/>
      <c r="BN459" s="112"/>
      <c r="BO459" s="112"/>
      <c r="BP459" s="112"/>
      <c r="BQ459" s="112"/>
      <c r="BR459" s="112"/>
      <c r="BS459" s="112"/>
      <c r="BT459" s="114"/>
      <c r="BU459" s="114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</row>
    <row r="460" spans="1:85" ht="14.25" customHeight="1" thickTop="1" thickBot="1" x14ac:dyDescent="0.3">
      <c r="A460" s="7"/>
      <c r="B460" s="7"/>
      <c r="C460" s="7"/>
      <c r="D460" s="71"/>
      <c r="E460" s="7"/>
      <c r="F460" s="72"/>
      <c r="G460" s="7"/>
      <c r="H460" s="7"/>
      <c r="I460" s="7"/>
      <c r="J460" s="7"/>
      <c r="K460" s="7"/>
      <c r="L460" s="7"/>
      <c r="M460" s="73"/>
      <c r="N460" s="73"/>
      <c r="O460" s="7"/>
      <c r="P460" s="7"/>
      <c r="Q460" s="7"/>
      <c r="R460" s="7"/>
      <c r="S460" s="7"/>
      <c r="T460" s="74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5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3"/>
      <c r="AW460" s="76"/>
      <c r="AX460" s="76"/>
      <c r="AY460" s="76"/>
      <c r="AZ460" s="77"/>
      <c r="BA460" s="78"/>
      <c r="BB460" s="7"/>
      <c r="BC460" s="7"/>
      <c r="BD460" s="7"/>
      <c r="BE460" s="7"/>
      <c r="BF460" s="7"/>
      <c r="BG460" s="7"/>
      <c r="BH460" s="7"/>
      <c r="BI460" s="89"/>
      <c r="BJ460" s="89"/>
      <c r="BK460" s="2"/>
      <c r="BL460" s="117"/>
      <c r="BM460" s="118"/>
      <c r="BN460" s="117"/>
      <c r="BO460" s="117"/>
      <c r="BP460" s="117"/>
      <c r="BQ460" s="117"/>
      <c r="BR460" s="117"/>
      <c r="BS460" s="117"/>
      <c r="BT460" s="114"/>
      <c r="BU460" s="114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</row>
    <row r="461" spans="1:85" ht="14.25" customHeight="1" thickTop="1" thickBot="1" x14ac:dyDescent="0.3">
      <c r="A461" s="2" t="s">
        <v>188</v>
      </c>
      <c r="B461" s="2" t="s">
        <v>626</v>
      </c>
      <c r="C461" s="2"/>
      <c r="D461" s="2"/>
      <c r="E461" s="2" t="s">
        <v>106</v>
      </c>
      <c r="F461" s="63" t="s">
        <v>384</v>
      </c>
      <c r="G461" s="2" t="s">
        <v>202</v>
      </c>
      <c r="H461" s="2" t="s">
        <v>242</v>
      </c>
      <c r="I461" s="2" t="s">
        <v>204</v>
      </c>
      <c r="J461" s="2" t="s">
        <v>153</v>
      </c>
      <c r="K461" s="2" t="s">
        <v>549</v>
      </c>
      <c r="L461" s="2"/>
      <c r="M461" s="64" t="s">
        <v>191</v>
      </c>
      <c r="N461" s="64" t="s">
        <v>191</v>
      </c>
      <c r="O461" s="65" t="s">
        <v>191</v>
      </c>
      <c r="P461" s="2" t="s">
        <v>40</v>
      </c>
      <c r="Q461" s="2">
        <v>96</v>
      </c>
      <c r="R461" s="2" t="s">
        <v>116</v>
      </c>
      <c r="S461" s="2" t="s">
        <v>48</v>
      </c>
      <c r="T461" s="2"/>
      <c r="U461" s="2">
        <v>11000</v>
      </c>
      <c r="V461" s="2" t="s">
        <v>17</v>
      </c>
      <c r="W461" s="2">
        <f>VLOOKUP(V461,Tables!M5:N8,2,FALSE)</f>
        <v>1</v>
      </c>
      <c r="X461" s="2">
        <f>U461*W461</f>
        <v>11000</v>
      </c>
      <c r="Y461" s="2"/>
      <c r="Z461" s="2" t="str">
        <f>P461</f>
        <v>LC50</v>
      </c>
      <c r="AA461" s="2">
        <f>VLOOKUP(Z461,Tables!C$5:D$21,2,FALSE)</f>
        <v>5</v>
      </c>
      <c r="AB461" s="2">
        <f>X461/AA461</f>
        <v>2200</v>
      </c>
      <c r="AC461" s="2" t="str">
        <f>S461</f>
        <v>Acute</v>
      </c>
      <c r="AD461" s="2">
        <f>VLOOKUP(AC461,Tables!C$24:D$25,2,FALSE)</f>
        <v>2</v>
      </c>
      <c r="AE461" s="2">
        <f>AB461/AD461</f>
        <v>1100</v>
      </c>
      <c r="AF461" s="7"/>
      <c r="AG461" s="8" t="str">
        <f>F461</f>
        <v>Tigriopus japonicus</v>
      </c>
      <c r="AH461" s="2" t="str">
        <f>P461</f>
        <v>LC50</v>
      </c>
      <c r="AI461" s="2" t="str">
        <f>S461</f>
        <v>Acute</v>
      </c>
      <c r="AJ461" s="2"/>
      <c r="AK461" s="2">
        <f>VLOOKUP(SUM(AA461,AD461),Tables!J$5:K$10,2,FALSE)</f>
        <v>4</v>
      </c>
      <c r="AL461" s="66" t="str">
        <f>IF(AK461=MIN($AK$461),"YES!!!","Reject")</f>
        <v>YES!!!</v>
      </c>
      <c r="AM461" s="3" t="str">
        <f>O461</f>
        <v>Mortality</v>
      </c>
      <c r="AN461" s="2" t="s">
        <v>118</v>
      </c>
      <c r="AO461" s="2" t="str">
        <f>CONCATENATE(Q461," ",R461)</f>
        <v>96 Hour</v>
      </c>
      <c r="AP461" s="2" t="s">
        <v>119</v>
      </c>
      <c r="AQ461" s="2"/>
      <c r="AR461" s="2">
        <f>AE461</f>
        <v>1100</v>
      </c>
      <c r="AS461" s="2">
        <f>GEOMEAN(AR461)</f>
        <v>1100</v>
      </c>
      <c r="AT461" s="3">
        <f t="shared" ref="AT461:AU461" si="932">MIN(AS461)</f>
        <v>1100</v>
      </c>
      <c r="AU461" s="3">
        <f t="shared" si="932"/>
        <v>1100</v>
      </c>
      <c r="AV461" s="67" t="s">
        <v>120</v>
      </c>
      <c r="AW461" s="2"/>
      <c r="AX461" s="2"/>
      <c r="AY461" s="2"/>
      <c r="AZ461" s="2" t="str">
        <f>I461</f>
        <v>Macroinvertebrate</v>
      </c>
      <c r="BA461" s="68" t="str">
        <f t="shared" ref="BA461:BC461" si="933">F461</f>
        <v>Tigriopus japonicus</v>
      </c>
      <c r="BB461" s="2" t="str">
        <f t="shared" si="933"/>
        <v>Arthropoda</v>
      </c>
      <c r="BC461" s="2" t="str">
        <f t="shared" si="933"/>
        <v>Maxillopoda</v>
      </c>
      <c r="BD461" s="2" t="str">
        <f>J461</f>
        <v>Heterotroph</v>
      </c>
      <c r="BE461" s="2">
        <f>AK461</f>
        <v>4</v>
      </c>
      <c r="BF461" s="2">
        <f>AU461</f>
        <v>1100</v>
      </c>
      <c r="BG461" s="67" t="s">
        <v>120</v>
      </c>
      <c r="BH461" s="67" t="s">
        <v>120</v>
      </c>
      <c r="BI461" s="76"/>
      <c r="BJ461" s="76"/>
      <c r="BK461" s="2"/>
      <c r="BL461" s="112"/>
      <c r="BM461" s="116"/>
      <c r="BN461" s="112"/>
      <c r="BO461" s="112"/>
      <c r="BP461" s="112"/>
      <c r="BQ461" s="112"/>
      <c r="BR461" s="112"/>
      <c r="BS461" s="112"/>
      <c r="BT461" s="114"/>
      <c r="BU461" s="114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</row>
    <row r="462" spans="1:85" ht="14.25" customHeight="1" thickTop="1" thickBot="1" x14ac:dyDescent="0.3">
      <c r="A462" s="7"/>
      <c r="B462" s="7"/>
      <c r="C462" s="7"/>
      <c r="D462" s="71"/>
      <c r="E462" s="7"/>
      <c r="F462" s="72"/>
      <c r="G462" s="7"/>
      <c r="H462" s="7"/>
      <c r="I462" s="7"/>
      <c r="J462" s="7"/>
      <c r="K462" s="7"/>
      <c r="L462" s="7"/>
      <c r="M462" s="73"/>
      <c r="N462" s="73"/>
      <c r="O462" s="7"/>
      <c r="P462" s="7"/>
      <c r="Q462" s="7"/>
      <c r="R462" s="7"/>
      <c r="S462" s="7"/>
      <c r="T462" s="74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5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3"/>
      <c r="AW462" s="76"/>
      <c r="AX462" s="76"/>
      <c r="AY462" s="76"/>
      <c r="AZ462" s="77"/>
      <c r="BA462" s="78"/>
      <c r="BB462" s="7"/>
      <c r="BC462" s="7"/>
      <c r="BD462" s="7"/>
      <c r="BE462" s="7"/>
      <c r="BF462" s="7"/>
      <c r="BG462" s="7"/>
      <c r="BH462" s="7"/>
      <c r="BI462" s="2"/>
      <c r="BJ462" s="2"/>
      <c r="BK462" s="2"/>
      <c r="BL462" s="112"/>
      <c r="BM462" s="116"/>
      <c r="BN462" s="112"/>
      <c r="BO462" s="112"/>
      <c r="BP462" s="112"/>
      <c r="BQ462" s="112"/>
      <c r="BR462" s="112"/>
      <c r="BS462" s="112"/>
      <c r="BT462" s="114"/>
      <c r="BU462" s="114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</row>
    <row r="463" spans="1:85" ht="14.25" customHeight="1" thickTop="1" thickBot="1" x14ac:dyDescent="0.3">
      <c r="A463" s="2" t="s">
        <v>200</v>
      </c>
      <c r="B463" s="2">
        <v>206270</v>
      </c>
      <c r="C463" s="2"/>
      <c r="D463" s="2"/>
      <c r="E463" s="2" t="s">
        <v>121</v>
      </c>
      <c r="F463" s="63" t="s">
        <v>389</v>
      </c>
      <c r="G463" s="2" t="s">
        <v>248</v>
      </c>
      <c r="H463" s="2" t="s">
        <v>249</v>
      </c>
      <c r="I463" s="2" t="s">
        <v>250</v>
      </c>
      <c r="J463" s="2" t="s">
        <v>153</v>
      </c>
      <c r="K463" s="2" t="s">
        <v>112</v>
      </c>
      <c r="L463" s="2"/>
      <c r="M463" s="64" t="s">
        <v>191</v>
      </c>
      <c r="N463" s="64" t="s">
        <v>191</v>
      </c>
      <c r="O463" s="65" t="s">
        <v>191</v>
      </c>
      <c r="P463" s="2" t="s">
        <v>40</v>
      </c>
      <c r="Q463" s="2">
        <v>96</v>
      </c>
      <c r="R463" s="2" t="s">
        <v>116</v>
      </c>
      <c r="S463" s="2" t="s">
        <v>48</v>
      </c>
      <c r="T463" s="2"/>
      <c r="U463" s="2">
        <v>15500</v>
      </c>
      <c r="V463" s="2" t="s">
        <v>17</v>
      </c>
      <c r="W463" s="2">
        <f>VLOOKUP(V463,Tables!$M$4:$N$7,2,FALSE)</f>
        <v>1</v>
      </c>
      <c r="X463" s="2">
        <f>U463*W463</f>
        <v>15500</v>
      </c>
      <c r="Y463" s="2"/>
      <c r="Z463" s="2" t="str">
        <f>P463</f>
        <v>LC50</v>
      </c>
      <c r="AA463" s="2">
        <f>VLOOKUP(Z463,Tables!C$5:D$21,2,FALSE)</f>
        <v>5</v>
      </c>
      <c r="AB463" s="2">
        <f>X463/AA463</f>
        <v>3100</v>
      </c>
      <c r="AC463" s="2" t="str">
        <f>S463</f>
        <v>Acute</v>
      </c>
      <c r="AD463" s="2">
        <f>VLOOKUP(AC463,Tables!C$24:D$25,2,FALSE)</f>
        <v>2</v>
      </c>
      <c r="AE463" s="2">
        <f>AB463/AD463</f>
        <v>1550</v>
      </c>
      <c r="AF463" s="7"/>
      <c r="AG463" s="8" t="str">
        <f>F463</f>
        <v xml:space="preserve">Tinca tinca </v>
      </c>
      <c r="AH463" s="2" t="str">
        <f>P463</f>
        <v>LC50</v>
      </c>
      <c r="AI463" s="2" t="str">
        <f>S463</f>
        <v>Acute</v>
      </c>
      <c r="AJ463" s="2"/>
      <c r="AK463" s="2">
        <f>VLOOKUP(SUM(AA463,AD463),Tables!J$5:K$10,2,FALSE)</f>
        <v>4</v>
      </c>
      <c r="AL463" s="66" t="str">
        <f>IF(AK463=MIN($AK$463),"YES!!!","Reject")</f>
        <v>YES!!!</v>
      </c>
      <c r="AM463" s="3" t="str">
        <f>O463</f>
        <v>Mortality</v>
      </c>
      <c r="AN463" s="2" t="s">
        <v>118</v>
      </c>
      <c r="AO463" s="2" t="str">
        <f>CONCATENATE(Q463," ",R463)</f>
        <v>96 Hour</v>
      </c>
      <c r="AP463" s="2" t="s">
        <v>119</v>
      </c>
      <c r="AQ463" s="2"/>
      <c r="AR463" s="2">
        <f>AE463</f>
        <v>1550</v>
      </c>
      <c r="AS463" s="2">
        <f>GEOMEAN(AR463)</f>
        <v>1550</v>
      </c>
      <c r="AT463" s="3">
        <f t="shared" ref="AT463:AU463" si="934">MIN(AS463)</f>
        <v>1550</v>
      </c>
      <c r="AU463" s="3">
        <f t="shared" si="934"/>
        <v>1550</v>
      </c>
      <c r="AV463" s="67" t="s">
        <v>120</v>
      </c>
      <c r="AW463" s="2"/>
      <c r="AX463" s="2"/>
      <c r="AY463" s="2"/>
      <c r="AZ463" s="2" t="str">
        <f>I463</f>
        <v>Fish</v>
      </c>
      <c r="BA463" s="68" t="str">
        <f t="shared" ref="BA463:BC463" si="935">F463</f>
        <v xml:space="preserve">Tinca tinca </v>
      </c>
      <c r="BB463" s="2" t="str">
        <f t="shared" si="935"/>
        <v>Chordata</v>
      </c>
      <c r="BC463" s="2" t="str">
        <f t="shared" si="935"/>
        <v>Actinopterygii</v>
      </c>
      <c r="BD463" s="2" t="str">
        <f>J463</f>
        <v>Heterotroph</v>
      </c>
      <c r="BE463" s="2">
        <f>AK463</f>
        <v>4</v>
      </c>
      <c r="BF463" s="2">
        <f>AU463</f>
        <v>1550</v>
      </c>
      <c r="BG463" s="67" t="s">
        <v>120</v>
      </c>
      <c r="BH463" s="67" t="s">
        <v>120</v>
      </c>
      <c r="BI463" s="76"/>
      <c r="BJ463" s="76"/>
      <c r="BK463" s="2"/>
      <c r="BL463" s="118"/>
      <c r="BM463" s="118"/>
      <c r="BN463" s="117"/>
      <c r="BO463" s="117"/>
      <c r="BP463" s="117"/>
      <c r="BQ463" s="117"/>
      <c r="BR463" s="117"/>
      <c r="BS463" s="117"/>
      <c r="BT463" s="114"/>
      <c r="BU463" s="114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</row>
    <row r="464" spans="1:85" ht="14.25" customHeight="1" thickTop="1" thickBot="1" x14ac:dyDescent="0.3">
      <c r="A464" s="7"/>
      <c r="B464" s="7"/>
      <c r="C464" s="7"/>
      <c r="D464" s="71"/>
      <c r="E464" s="7"/>
      <c r="F464" s="72"/>
      <c r="G464" s="7"/>
      <c r="H464" s="7"/>
      <c r="I464" s="7"/>
      <c r="J464" s="7"/>
      <c r="K464" s="7"/>
      <c r="L464" s="7"/>
      <c r="M464" s="73"/>
      <c r="N464" s="73"/>
      <c r="O464" s="7"/>
      <c r="P464" s="7"/>
      <c r="Q464" s="7"/>
      <c r="R464" s="7"/>
      <c r="S464" s="7"/>
      <c r="T464" s="74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5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3"/>
      <c r="AW464" s="76"/>
      <c r="AX464" s="76"/>
      <c r="AY464" s="76"/>
      <c r="AZ464" s="77"/>
      <c r="BA464" s="78"/>
      <c r="BB464" s="7"/>
      <c r="BC464" s="7"/>
      <c r="BD464" s="7"/>
      <c r="BE464" s="7"/>
      <c r="BF464" s="7"/>
      <c r="BG464" s="7"/>
      <c r="BH464" s="7"/>
      <c r="BI464" s="76"/>
      <c r="BJ464" s="76"/>
      <c r="BK464" s="2"/>
      <c r="BL464" s="117"/>
      <c r="BM464" s="118"/>
      <c r="BN464" s="117"/>
      <c r="BO464" s="117"/>
      <c r="BP464" s="117"/>
      <c r="BQ464" s="117"/>
      <c r="BR464" s="117"/>
      <c r="BS464" s="117"/>
      <c r="BT464" s="114"/>
      <c r="BU464" s="114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</row>
    <row r="465" spans="1:85" ht="14.25" customHeight="1" thickTop="1" thickBot="1" x14ac:dyDescent="0.3">
      <c r="A465" s="2" t="s">
        <v>267</v>
      </c>
      <c r="B465" s="2" t="s">
        <v>627</v>
      </c>
      <c r="C465" s="2"/>
      <c r="D465" s="92" t="s">
        <v>273</v>
      </c>
      <c r="E465" s="2" t="s">
        <v>106</v>
      </c>
      <c r="F465" s="63" t="s">
        <v>206</v>
      </c>
      <c r="G465" s="2" t="s">
        <v>143</v>
      </c>
      <c r="H465" s="2" t="s">
        <v>144</v>
      </c>
      <c r="I465" s="2" t="s">
        <v>110</v>
      </c>
      <c r="J465" s="2" t="s">
        <v>111</v>
      </c>
      <c r="K465" s="2" t="s">
        <v>269</v>
      </c>
      <c r="L465" s="2"/>
      <c r="M465" s="64" t="s">
        <v>270</v>
      </c>
      <c r="N465" s="64" t="s">
        <v>254</v>
      </c>
      <c r="O465" s="65" t="s">
        <v>130</v>
      </c>
      <c r="P465" s="2" t="s">
        <v>21</v>
      </c>
      <c r="Q465" s="2">
        <v>72</v>
      </c>
      <c r="R465" s="2" t="s">
        <v>116</v>
      </c>
      <c r="S465" s="2" t="s">
        <v>47</v>
      </c>
      <c r="T465" s="2"/>
      <c r="U465" s="2">
        <v>0.78100000000000003</v>
      </c>
      <c r="V465" s="2" t="s">
        <v>17</v>
      </c>
      <c r="W465" s="2">
        <f>VLOOKUP(V465,Tables!$M$4:$N$7,2,FALSE)</f>
        <v>1</v>
      </c>
      <c r="X465" s="2">
        <f t="shared" ref="X465:X467" si="936">U465*W465</f>
        <v>0.78100000000000003</v>
      </c>
      <c r="Y465" s="2"/>
      <c r="Z465" s="2" t="str">
        <f t="shared" ref="Z465:Z467" si="937">P465</f>
        <v>NEC</v>
      </c>
      <c r="AA465" s="2">
        <f>VLOOKUP(Z465,Tables!C$5:D$21,2,FALSE)</f>
        <v>1</v>
      </c>
      <c r="AB465" s="2">
        <f t="shared" ref="AB465:AB467" si="938">X465/AA465</f>
        <v>0.78100000000000003</v>
      </c>
      <c r="AC465" s="2" t="str">
        <f t="shared" ref="AC465:AC467" si="939">S465</f>
        <v>Chronic</v>
      </c>
      <c r="AD465" s="2">
        <f>VLOOKUP(AC465,Tables!C$24:D$25,2,FALSE)</f>
        <v>1</v>
      </c>
      <c r="AE465" s="2">
        <f t="shared" ref="AE465:AE467" si="940">AB465/AD465</f>
        <v>0.78100000000000003</v>
      </c>
      <c r="AF465" s="7"/>
      <c r="AG465" s="8" t="str">
        <f t="shared" ref="AG465:AG467" si="941">F465</f>
        <v>Tisochrysis lutea</v>
      </c>
      <c r="AH465" s="2" t="str">
        <f t="shared" ref="AH465:AH467" si="942">P465</f>
        <v>NEC</v>
      </c>
      <c r="AI465" s="2" t="str">
        <f t="shared" ref="AI465:AI467" si="943">S465</f>
        <v>Chronic</v>
      </c>
      <c r="AJ465" s="2"/>
      <c r="AK465" s="2">
        <f>VLOOKUP(SUM(AA465,AD465),Tables!J$5:K$10,2,FALSE)</f>
        <v>1</v>
      </c>
      <c r="AL465" s="66" t="str">
        <f t="shared" ref="AL465:AL467" si="944">IF(AK465=MIN($AK$465:$AK$467),"YES!!!","Reject")</f>
        <v>YES!!!</v>
      </c>
      <c r="AM465" s="3" t="str">
        <f t="shared" ref="AM465:AM466" si="945">O465</f>
        <v>Growth rate</v>
      </c>
      <c r="AN465" s="2" t="s">
        <v>118</v>
      </c>
      <c r="AO465" s="2" t="str">
        <f t="shared" ref="AO465:AO466" si="946">CONCATENATE(Q465," ",R465)</f>
        <v>72 Hour</v>
      </c>
      <c r="AP465" s="2" t="s">
        <v>119</v>
      </c>
      <c r="AQ465" s="2"/>
      <c r="AR465" s="2">
        <f t="shared" ref="AR465:AR466" si="947">AE465</f>
        <v>0.78100000000000003</v>
      </c>
      <c r="AS465" s="2">
        <f>GEOMEAN(AR465:AR466)</f>
        <v>0.6845436436049932</v>
      </c>
      <c r="AT465" s="3">
        <f t="shared" ref="AT465:AU465" si="948">MIN(AS465)</f>
        <v>0.6845436436049932</v>
      </c>
      <c r="AU465" s="3">
        <f t="shared" si="948"/>
        <v>0.6845436436049932</v>
      </c>
      <c r="AV465" s="67" t="s">
        <v>120</v>
      </c>
      <c r="AW465" s="2"/>
      <c r="AX465" s="2"/>
      <c r="AY465" s="2"/>
      <c r="AZ465" s="2" t="str">
        <f>I465</f>
        <v>Microalgae</v>
      </c>
      <c r="BA465" s="68" t="str">
        <f t="shared" ref="BA465:BC465" si="949">F465</f>
        <v>Tisochrysis lutea</v>
      </c>
      <c r="BB465" s="2" t="str">
        <f t="shared" si="949"/>
        <v>Haptophyta</v>
      </c>
      <c r="BC465" s="2" t="str">
        <f t="shared" si="949"/>
        <v>Coccolithophyceae</v>
      </c>
      <c r="BD465" s="2" t="str">
        <f>J465</f>
        <v>Phototroph</v>
      </c>
      <c r="BE465" s="2">
        <f>AK465</f>
        <v>1</v>
      </c>
      <c r="BF465" s="2">
        <f>AU465</f>
        <v>0.6845436436049932</v>
      </c>
      <c r="BG465" s="67" t="s">
        <v>120</v>
      </c>
      <c r="BH465" s="67" t="s">
        <v>120</v>
      </c>
      <c r="BI465" s="76"/>
      <c r="BJ465" s="76"/>
      <c r="BK465" s="2"/>
      <c r="BL465" s="117"/>
      <c r="BM465" s="118"/>
      <c r="BN465" s="117"/>
      <c r="BO465" s="117"/>
      <c r="BP465" s="117"/>
      <c r="BQ465" s="117"/>
      <c r="BR465" s="117"/>
      <c r="BS465" s="117"/>
      <c r="BT465" s="114"/>
      <c r="BU465" s="114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</row>
    <row r="466" spans="1:85" ht="14.25" customHeight="1" thickTop="1" thickBot="1" x14ac:dyDescent="0.3">
      <c r="A466" s="2" t="s">
        <v>267</v>
      </c>
      <c r="B466" s="2" t="s">
        <v>628</v>
      </c>
      <c r="C466" s="2"/>
      <c r="D466" s="2"/>
      <c r="E466" s="2" t="s">
        <v>106</v>
      </c>
      <c r="F466" s="63" t="s">
        <v>206</v>
      </c>
      <c r="G466" s="2" t="s">
        <v>143</v>
      </c>
      <c r="H466" s="2" t="s">
        <v>144</v>
      </c>
      <c r="I466" s="2" t="s">
        <v>110</v>
      </c>
      <c r="J466" s="2" t="s">
        <v>111</v>
      </c>
      <c r="K466" s="2" t="s">
        <v>269</v>
      </c>
      <c r="L466" s="2"/>
      <c r="M466" s="64" t="s">
        <v>270</v>
      </c>
      <c r="N466" s="64" t="s">
        <v>254</v>
      </c>
      <c r="O466" s="65" t="s">
        <v>130</v>
      </c>
      <c r="P466" s="2" t="s">
        <v>14</v>
      </c>
      <c r="Q466" s="2">
        <v>72</v>
      </c>
      <c r="R466" s="2" t="s">
        <v>116</v>
      </c>
      <c r="S466" s="2" t="s">
        <v>47</v>
      </c>
      <c r="T466" s="2"/>
      <c r="U466" s="2">
        <v>0.6</v>
      </c>
      <c r="V466" s="2" t="s">
        <v>17</v>
      </c>
      <c r="W466" s="2">
        <f>VLOOKUP(V466,Tables!$M$4:$N$7,2,FALSE)</f>
        <v>1</v>
      </c>
      <c r="X466" s="2">
        <f t="shared" si="936"/>
        <v>0.6</v>
      </c>
      <c r="Y466" s="2"/>
      <c r="Z466" s="2" t="str">
        <f t="shared" si="937"/>
        <v>EC10</v>
      </c>
      <c r="AA466" s="2">
        <f>VLOOKUP(Z466,Tables!C$5:D$21,2,FALSE)</f>
        <v>1</v>
      </c>
      <c r="AB466" s="2">
        <f t="shared" si="938"/>
        <v>0.6</v>
      </c>
      <c r="AC466" s="2" t="str">
        <f t="shared" si="939"/>
        <v>Chronic</v>
      </c>
      <c r="AD466" s="2">
        <f>VLOOKUP(AC466,Tables!C$24:D$25,2,FALSE)</f>
        <v>1</v>
      </c>
      <c r="AE466" s="2">
        <f t="shared" si="940"/>
        <v>0.6</v>
      </c>
      <c r="AF466" s="7"/>
      <c r="AG466" s="8" t="str">
        <f t="shared" si="941"/>
        <v>Tisochrysis lutea</v>
      </c>
      <c r="AH466" s="2" t="str">
        <f t="shared" si="942"/>
        <v>EC10</v>
      </c>
      <c r="AI466" s="2" t="str">
        <f t="shared" si="943"/>
        <v>Chronic</v>
      </c>
      <c r="AJ466" s="2"/>
      <c r="AK466" s="2">
        <f>VLOOKUP(SUM(AA466,AD466),Tables!J$5:K$10,2,FALSE)</f>
        <v>1</v>
      </c>
      <c r="AL466" s="66" t="str">
        <f t="shared" si="944"/>
        <v>YES!!!</v>
      </c>
      <c r="AM466" s="3" t="str">
        <f t="shared" si="945"/>
        <v>Growth rate</v>
      </c>
      <c r="AN466" s="2" t="s">
        <v>118</v>
      </c>
      <c r="AO466" s="2" t="str">
        <f t="shared" si="946"/>
        <v>72 Hour</v>
      </c>
      <c r="AP466" s="2" t="s">
        <v>119</v>
      </c>
      <c r="AQ466" s="2"/>
      <c r="AR466" s="2">
        <f t="shared" si="947"/>
        <v>0.6</v>
      </c>
      <c r="AS466" s="2"/>
      <c r="AT466" s="2"/>
      <c r="AU466" s="2"/>
      <c r="AV466" s="67"/>
      <c r="AW466" s="2"/>
      <c r="AX466" s="2"/>
      <c r="AY466" s="2"/>
      <c r="AZ466" s="2"/>
      <c r="BA466" s="68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117"/>
      <c r="BM466" s="118"/>
      <c r="BN466" s="117"/>
      <c r="BO466" s="117"/>
      <c r="BP466" s="117"/>
      <c r="BQ466" s="117"/>
      <c r="BR466" s="117"/>
      <c r="BS466" s="117"/>
      <c r="BT466" s="114"/>
      <c r="BU466" s="114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</row>
    <row r="467" spans="1:85" ht="14.25" customHeight="1" thickTop="1" thickBot="1" x14ac:dyDescent="0.3">
      <c r="A467" s="2" t="s">
        <v>267</v>
      </c>
      <c r="B467" s="2" t="s">
        <v>629</v>
      </c>
      <c r="C467" s="2"/>
      <c r="D467" s="2"/>
      <c r="E467" s="2" t="s">
        <v>106</v>
      </c>
      <c r="F467" s="63" t="s">
        <v>206</v>
      </c>
      <c r="G467" s="2" t="s">
        <v>143</v>
      </c>
      <c r="H467" s="2" t="s">
        <v>144</v>
      </c>
      <c r="I467" s="2" t="s">
        <v>110</v>
      </c>
      <c r="J467" s="2" t="s">
        <v>111</v>
      </c>
      <c r="K467" s="2" t="s">
        <v>269</v>
      </c>
      <c r="L467" s="2"/>
      <c r="M467" s="64" t="s">
        <v>270</v>
      </c>
      <c r="N467" s="64" t="s">
        <v>254</v>
      </c>
      <c r="O467" s="65" t="s">
        <v>130</v>
      </c>
      <c r="P467" s="2" t="s">
        <v>38</v>
      </c>
      <c r="Q467" s="2">
        <v>72</v>
      </c>
      <c r="R467" s="2" t="s">
        <v>116</v>
      </c>
      <c r="S467" s="2" t="s">
        <v>47</v>
      </c>
      <c r="T467" s="2"/>
      <c r="U467" s="2">
        <v>3.96</v>
      </c>
      <c r="V467" s="2" t="s">
        <v>17</v>
      </c>
      <c r="W467" s="2">
        <f>VLOOKUP(V467,Tables!$M$4:$N$7,2,FALSE)</f>
        <v>1</v>
      </c>
      <c r="X467" s="2">
        <f t="shared" si="936"/>
        <v>3.96</v>
      </c>
      <c r="Y467" s="2"/>
      <c r="Z467" s="2" t="str">
        <f t="shared" si="937"/>
        <v>EC50</v>
      </c>
      <c r="AA467" s="2">
        <f>VLOOKUP(Z467,Tables!C$5:D$21,2,FALSE)</f>
        <v>5</v>
      </c>
      <c r="AB467" s="2">
        <f t="shared" si="938"/>
        <v>0.79200000000000004</v>
      </c>
      <c r="AC467" s="2" t="str">
        <f t="shared" si="939"/>
        <v>Chronic</v>
      </c>
      <c r="AD467" s="2">
        <f>VLOOKUP(AC467,Tables!C$24:D$25,2,FALSE)</f>
        <v>1</v>
      </c>
      <c r="AE467" s="2">
        <f t="shared" si="940"/>
        <v>0.79200000000000004</v>
      </c>
      <c r="AF467" s="7"/>
      <c r="AG467" s="8" t="str">
        <f t="shared" si="941"/>
        <v>Tisochrysis lutea</v>
      </c>
      <c r="AH467" s="2" t="str">
        <f t="shared" si="942"/>
        <v>EC50</v>
      </c>
      <c r="AI467" s="2" t="str">
        <f t="shared" si="943"/>
        <v>Chronic</v>
      </c>
      <c r="AJ467" s="2"/>
      <c r="AK467" s="2">
        <f>VLOOKUP(SUM(AA467,AD467),Tables!J$5:K$10,2,FALSE)</f>
        <v>2</v>
      </c>
      <c r="AL467" s="66" t="str">
        <f t="shared" si="944"/>
        <v>Reject</v>
      </c>
      <c r="AM467" s="3"/>
      <c r="AN467" s="2"/>
      <c r="AO467" s="2"/>
      <c r="AP467" s="2"/>
      <c r="AQ467" s="2"/>
      <c r="AR467" s="2"/>
      <c r="AS467" s="2"/>
      <c r="AT467" s="2"/>
      <c r="AU467" s="2"/>
      <c r="AV467" s="67"/>
      <c r="AW467" s="2"/>
      <c r="AX467" s="2"/>
      <c r="AY467" s="2"/>
      <c r="AZ467" s="2"/>
      <c r="BA467" s="68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117"/>
      <c r="BM467" s="118"/>
      <c r="BN467" s="117"/>
      <c r="BO467" s="117"/>
      <c r="BP467" s="117"/>
      <c r="BQ467" s="117"/>
      <c r="BR467" s="117"/>
      <c r="BS467" s="117"/>
      <c r="BT467" s="114"/>
      <c r="BU467" s="114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</row>
    <row r="468" spans="1:85" ht="14.25" customHeight="1" thickTop="1" thickBot="1" x14ac:dyDescent="0.3">
      <c r="A468" s="7"/>
      <c r="B468" s="7"/>
      <c r="C468" s="7"/>
      <c r="D468" s="110"/>
      <c r="E468" s="7"/>
      <c r="F468" s="72"/>
      <c r="G468" s="7"/>
      <c r="H468" s="7"/>
      <c r="I468" s="7"/>
      <c r="J468" s="7"/>
      <c r="K468" s="7"/>
      <c r="L468" s="7"/>
      <c r="M468" s="73"/>
      <c r="N468" s="73"/>
      <c r="O468" s="7"/>
      <c r="P468" s="7"/>
      <c r="Q468" s="7"/>
      <c r="R468" s="7"/>
      <c r="S468" s="7"/>
      <c r="T468" s="74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5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3"/>
      <c r="AW468" s="76"/>
      <c r="AX468" s="76"/>
      <c r="AY468" s="76"/>
      <c r="AZ468" s="77"/>
      <c r="BA468" s="78"/>
      <c r="BB468" s="7"/>
      <c r="BC468" s="7"/>
      <c r="BD468" s="7"/>
      <c r="BE468" s="7"/>
      <c r="BF468" s="7"/>
      <c r="BG468" s="7"/>
      <c r="BH468" s="7"/>
      <c r="BI468" s="2"/>
      <c r="BJ468" s="2"/>
      <c r="BK468" s="2"/>
      <c r="BL468" s="112"/>
      <c r="BM468" s="116"/>
      <c r="BN468" s="112"/>
      <c r="BO468" s="112"/>
      <c r="BP468" s="112"/>
      <c r="BQ468" s="112"/>
      <c r="BR468" s="112"/>
      <c r="BS468" s="112"/>
      <c r="BT468" s="114"/>
      <c r="BU468" s="114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</row>
    <row r="469" spans="1:85" ht="14.25" customHeight="1" thickTop="1" thickBot="1" x14ac:dyDescent="0.3">
      <c r="A469" s="2" t="s">
        <v>495</v>
      </c>
      <c r="B469" s="2" t="s">
        <v>630</v>
      </c>
      <c r="C469" s="2"/>
      <c r="D469" s="79" t="s">
        <v>148</v>
      </c>
      <c r="E469" s="2" t="s">
        <v>106</v>
      </c>
      <c r="F469" s="63" t="s">
        <v>631</v>
      </c>
      <c r="G469" s="2" t="s">
        <v>632</v>
      </c>
      <c r="H469" s="2" t="s">
        <v>633</v>
      </c>
      <c r="I469" s="2" t="s">
        <v>110</v>
      </c>
      <c r="J469" s="2" t="s">
        <v>153</v>
      </c>
      <c r="K469" s="2" t="s">
        <v>112</v>
      </c>
      <c r="L469" s="2"/>
      <c r="M469" s="83" t="s">
        <v>634</v>
      </c>
      <c r="N469" s="83" t="s">
        <v>130</v>
      </c>
      <c r="O469" s="84" t="s">
        <v>578</v>
      </c>
      <c r="P469" s="85" t="s">
        <v>38</v>
      </c>
      <c r="Q469" s="85">
        <v>30</v>
      </c>
      <c r="R469" s="85" t="s">
        <v>635</v>
      </c>
      <c r="S469" s="85" t="s">
        <v>48</v>
      </c>
      <c r="T469" s="2"/>
      <c r="U469" s="85">
        <v>9.1999999999999993</v>
      </c>
      <c r="V469" s="85" t="s">
        <v>17</v>
      </c>
      <c r="W469" s="85">
        <f>VLOOKUP(V469,Tables!$M$4:$N$7,2,FALSE)</f>
        <v>1</v>
      </c>
      <c r="X469" s="85">
        <f t="shared" ref="X469:X471" si="950">U469*W469</f>
        <v>9.1999999999999993</v>
      </c>
      <c r="Y469" s="85"/>
      <c r="Z469" s="85" t="str">
        <f t="shared" ref="Z469:Z471" si="951">P469</f>
        <v>EC50</v>
      </c>
      <c r="AA469" s="85">
        <f>VLOOKUP(Z469,Tables!C$5:D$21,2,FALSE)</f>
        <v>5</v>
      </c>
      <c r="AB469" s="85">
        <f t="shared" ref="AB469:AB471" si="952">X469/AA469</f>
        <v>1.8399999999999999</v>
      </c>
      <c r="AC469" s="85" t="str">
        <f t="shared" ref="AC469:AC471" si="953">S469</f>
        <v>Acute</v>
      </c>
      <c r="AD469" s="85">
        <f>VLOOKUP(AC469,Tables!C$24:D$25,2,FALSE)</f>
        <v>2</v>
      </c>
      <c r="AE469" s="85">
        <f t="shared" ref="AE469:AE471" si="954">AB469/AD469</f>
        <v>0.91999999999999993</v>
      </c>
      <c r="AF469" s="7"/>
      <c r="AG469" s="86" t="str">
        <f t="shared" ref="AG469:AG471" si="955">F469</f>
        <v>Vibrio fischeri</v>
      </c>
      <c r="AH469" s="85" t="str">
        <f t="shared" ref="AH469:AH471" si="956">P469</f>
        <v>EC50</v>
      </c>
      <c r="AI469" s="85" t="str">
        <f t="shared" ref="AI469:AI471" si="957">S469</f>
        <v>Acute</v>
      </c>
      <c r="AJ469" s="85"/>
      <c r="AK469" s="85">
        <f>VLOOKUP(SUM(AA469,AD469),Tables!J$5:K$10,2,FALSE)</f>
        <v>4</v>
      </c>
      <c r="AL469" s="66" t="str">
        <f t="shared" ref="AL469:AL471" si="958">IF(AK469=MIN($AK$469:$AK$471),"YES!!!","Reject")</f>
        <v>YES!!!</v>
      </c>
      <c r="AM469" s="85" t="str">
        <f t="shared" ref="AM469:AM471" si="959">O469</f>
        <v>Bioluminescence</v>
      </c>
      <c r="AN469" s="85" t="s">
        <v>118</v>
      </c>
      <c r="AO469" s="85" t="str">
        <f t="shared" ref="AO469:AO471" si="960">CONCATENATE(Q469," ",R469)</f>
        <v>30 Minute</v>
      </c>
      <c r="AP469" s="85" t="s">
        <v>119</v>
      </c>
      <c r="AQ469" s="85"/>
      <c r="AR469" s="85">
        <f t="shared" ref="AR469:AR471" si="961">AE469</f>
        <v>0.91999999999999993</v>
      </c>
      <c r="AS469" s="85">
        <f>GEOMEAN(AR469:AR470)</f>
        <v>73.091996825917946</v>
      </c>
      <c r="AT469" s="85">
        <f>MIN(AS469:AS471)</f>
        <v>73.091996825917946</v>
      </c>
      <c r="AU469" s="85">
        <f>MIN(AT469)</f>
        <v>73.091996825917946</v>
      </c>
      <c r="AV469" s="67" t="s">
        <v>120</v>
      </c>
      <c r="AW469" s="2"/>
      <c r="AX469" s="2"/>
      <c r="AY469" s="2"/>
      <c r="AZ469" s="85" t="str">
        <f>I469</f>
        <v>Microalgae</v>
      </c>
      <c r="BA469" s="88" t="str">
        <f t="shared" ref="BA469:BC469" si="962">F469</f>
        <v>Vibrio fischeri</v>
      </c>
      <c r="BB469" s="85" t="str">
        <f t="shared" si="962"/>
        <v>Proteobacteria</v>
      </c>
      <c r="BC469" s="85" t="str">
        <f t="shared" si="962"/>
        <v>Gammaproteobacteria</v>
      </c>
      <c r="BD469" s="85" t="str">
        <f>J469</f>
        <v>Heterotroph</v>
      </c>
      <c r="BE469" s="85">
        <f>AK469</f>
        <v>4</v>
      </c>
      <c r="BF469" s="85">
        <f>AU469</f>
        <v>73.091996825917946</v>
      </c>
      <c r="BG469" s="85"/>
      <c r="BH469" s="85"/>
      <c r="BI469" s="2"/>
      <c r="BJ469" s="2"/>
      <c r="BK469" s="2"/>
      <c r="BL469" s="112"/>
      <c r="BM469" s="116"/>
      <c r="BN469" s="112"/>
      <c r="BO469" s="112"/>
      <c r="BP469" s="112"/>
      <c r="BQ469" s="112"/>
      <c r="BR469" s="112"/>
      <c r="BS469" s="112"/>
      <c r="BT469" s="114"/>
      <c r="BU469" s="114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</row>
    <row r="470" spans="1:85" ht="14.25" customHeight="1" thickTop="1" thickBot="1" x14ac:dyDescent="0.3">
      <c r="A470" s="2" t="s">
        <v>614</v>
      </c>
      <c r="B470" s="2" t="s">
        <v>636</v>
      </c>
      <c r="C470" s="2"/>
      <c r="D470" s="80"/>
      <c r="E470" s="2" t="s">
        <v>106</v>
      </c>
      <c r="F470" s="63" t="s">
        <v>631</v>
      </c>
      <c r="G470" s="2" t="s">
        <v>632</v>
      </c>
      <c r="H470" s="2" t="s">
        <v>112</v>
      </c>
      <c r="I470" s="2" t="s">
        <v>110</v>
      </c>
      <c r="J470" s="2" t="s">
        <v>153</v>
      </c>
      <c r="K470" s="2" t="s">
        <v>112</v>
      </c>
      <c r="L470" s="2"/>
      <c r="M470" s="83" t="s">
        <v>637</v>
      </c>
      <c r="N470" s="83" t="s">
        <v>264</v>
      </c>
      <c r="O470" s="84" t="s">
        <v>578</v>
      </c>
      <c r="P470" s="85" t="s">
        <v>38</v>
      </c>
      <c r="Q470" s="85">
        <v>30</v>
      </c>
      <c r="R470" s="85" t="s">
        <v>635</v>
      </c>
      <c r="S470" s="85" t="s">
        <v>48</v>
      </c>
      <c r="T470" s="2"/>
      <c r="U470" s="85">
        <v>58.07</v>
      </c>
      <c r="V470" s="85" t="s">
        <v>23</v>
      </c>
      <c r="W470" s="85">
        <f>VLOOKUP(V470,Tables!$M$4:$N$7,2,FALSE)</f>
        <v>1000</v>
      </c>
      <c r="X470" s="85">
        <f t="shared" si="950"/>
        <v>58070</v>
      </c>
      <c r="Y470" s="85"/>
      <c r="Z470" s="85" t="str">
        <f t="shared" si="951"/>
        <v>EC50</v>
      </c>
      <c r="AA470" s="85">
        <f>VLOOKUP(Z470,Tables!C$5:D$21,2,FALSE)</f>
        <v>5</v>
      </c>
      <c r="AB470" s="85">
        <f t="shared" si="952"/>
        <v>11614</v>
      </c>
      <c r="AC470" s="85" t="str">
        <f t="shared" si="953"/>
        <v>Acute</v>
      </c>
      <c r="AD470" s="85">
        <f>VLOOKUP(AC470,Tables!C$24:D$25,2,FALSE)</f>
        <v>2</v>
      </c>
      <c r="AE470" s="85">
        <f t="shared" si="954"/>
        <v>5807</v>
      </c>
      <c r="AF470" s="7"/>
      <c r="AG470" s="86" t="str">
        <f t="shared" si="955"/>
        <v>Vibrio fischeri</v>
      </c>
      <c r="AH470" s="85" t="str">
        <f t="shared" si="956"/>
        <v>EC50</v>
      </c>
      <c r="AI470" s="85" t="str">
        <f t="shared" si="957"/>
        <v>Acute</v>
      </c>
      <c r="AJ470" s="85"/>
      <c r="AK470" s="85">
        <f>VLOOKUP(SUM(AA470,AD470),Tables!J$5:K$10,2,FALSE)</f>
        <v>4</v>
      </c>
      <c r="AL470" s="66" t="str">
        <f t="shared" si="958"/>
        <v>YES!!!</v>
      </c>
      <c r="AM470" s="85" t="str">
        <f t="shared" si="959"/>
        <v>Bioluminescence</v>
      </c>
      <c r="AN470" s="85" t="s">
        <v>118</v>
      </c>
      <c r="AO470" s="85" t="str">
        <f t="shared" si="960"/>
        <v>30 Minute</v>
      </c>
      <c r="AP470" s="85" t="s">
        <v>119</v>
      </c>
      <c r="AQ470" s="85"/>
      <c r="AR470" s="85">
        <f t="shared" si="961"/>
        <v>5807</v>
      </c>
      <c r="AS470" s="85"/>
      <c r="AT470" s="85"/>
      <c r="AU470" s="85"/>
      <c r="AV470" s="67" t="s">
        <v>120</v>
      </c>
      <c r="AW470" s="2"/>
      <c r="AX470" s="2"/>
      <c r="AY470" s="2"/>
      <c r="AZ470" s="85"/>
      <c r="BA470" s="88"/>
      <c r="BB470" s="85"/>
      <c r="BC470" s="85"/>
      <c r="BD470" s="85"/>
      <c r="BE470" s="85"/>
      <c r="BF470" s="85"/>
      <c r="BG470" s="85"/>
      <c r="BH470" s="85"/>
      <c r="BI470" s="70"/>
      <c r="BJ470" s="70"/>
      <c r="BK470" s="2"/>
      <c r="BL470" s="117"/>
      <c r="BM470" s="118"/>
      <c r="BN470" s="117"/>
      <c r="BO470" s="117"/>
      <c r="BP470" s="117"/>
      <c r="BQ470" s="117"/>
      <c r="BR470" s="117"/>
      <c r="BS470" s="117"/>
      <c r="BT470" s="114"/>
      <c r="BU470" s="114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</row>
    <row r="471" spans="1:85" ht="14.25" customHeight="1" thickTop="1" thickBot="1" x14ac:dyDescent="0.3">
      <c r="A471" s="2" t="s">
        <v>614</v>
      </c>
      <c r="B471" s="2" t="s">
        <v>638</v>
      </c>
      <c r="C471" s="2"/>
      <c r="D471" s="82"/>
      <c r="E471" s="2" t="s">
        <v>106</v>
      </c>
      <c r="F471" s="63" t="s">
        <v>631</v>
      </c>
      <c r="G471" s="2" t="s">
        <v>632</v>
      </c>
      <c r="H471" s="2" t="s">
        <v>112</v>
      </c>
      <c r="I471" s="2" t="s">
        <v>110</v>
      </c>
      <c r="J471" s="2" t="s">
        <v>153</v>
      </c>
      <c r="K471" s="2" t="s">
        <v>112</v>
      </c>
      <c r="L471" s="2"/>
      <c r="M471" s="83" t="s">
        <v>637</v>
      </c>
      <c r="N471" s="83" t="s">
        <v>264</v>
      </c>
      <c r="O471" s="84" t="s">
        <v>578</v>
      </c>
      <c r="P471" s="85" t="s">
        <v>38</v>
      </c>
      <c r="Q471" s="85">
        <v>15</v>
      </c>
      <c r="R471" s="85" t="s">
        <v>635</v>
      </c>
      <c r="S471" s="85" t="s">
        <v>48</v>
      </c>
      <c r="T471" s="2"/>
      <c r="U471" s="85">
        <v>66.87</v>
      </c>
      <c r="V471" s="85" t="s">
        <v>23</v>
      </c>
      <c r="W471" s="85">
        <f>VLOOKUP(V471,Tables!$M$4:$N$7,2,FALSE)</f>
        <v>1000</v>
      </c>
      <c r="X471" s="85">
        <f t="shared" si="950"/>
        <v>66870</v>
      </c>
      <c r="Y471" s="85"/>
      <c r="Z471" s="85" t="str">
        <f t="shared" si="951"/>
        <v>EC50</v>
      </c>
      <c r="AA471" s="85">
        <f>VLOOKUP(Z471,Tables!C$5:D$21,2,FALSE)</f>
        <v>5</v>
      </c>
      <c r="AB471" s="85">
        <f t="shared" si="952"/>
        <v>13374</v>
      </c>
      <c r="AC471" s="85" t="str">
        <f t="shared" si="953"/>
        <v>Acute</v>
      </c>
      <c r="AD471" s="85">
        <f>VLOOKUP(AC471,Tables!C$24:D$25,2,FALSE)</f>
        <v>2</v>
      </c>
      <c r="AE471" s="85">
        <f t="shared" si="954"/>
        <v>6687</v>
      </c>
      <c r="AF471" s="7"/>
      <c r="AG471" s="86" t="str">
        <f t="shared" si="955"/>
        <v>Vibrio fischeri</v>
      </c>
      <c r="AH471" s="85" t="str">
        <f t="shared" si="956"/>
        <v>EC50</v>
      </c>
      <c r="AI471" s="85" t="str">
        <f t="shared" si="957"/>
        <v>Acute</v>
      </c>
      <c r="AJ471" s="85"/>
      <c r="AK471" s="85">
        <f>VLOOKUP(SUM(AA471,AD471),Tables!J$5:K$10,2,FALSE)</f>
        <v>4</v>
      </c>
      <c r="AL471" s="66" t="str">
        <f t="shared" si="958"/>
        <v>YES!!!</v>
      </c>
      <c r="AM471" s="85" t="str">
        <f t="shared" si="959"/>
        <v>Bioluminescence</v>
      </c>
      <c r="AN471" s="85" t="s">
        <v>118</v>
      </c>
      <c r="AO471" s="85" t="str">
        <f t="shared" si="960"/>
        <v>15 Minute</v>
      </c>
      <c r="AP471" s="85" t="s">
        <v>319</v>
      </c>
      <c r="AQ471" s="85"/>
      <c r="AR471" s="85">
        <f t="shared" si="961"/>
        <v>6687</v>
      </c>
      <c r="AS471" s="85">
        <f>GEOMEAN(AR471)</f>
        <v>6687</v>
      </c>
      <c r="AT471" s="85"/>
      <c r="AU471" s="85"/>
      <c r="AV471" s="67" t="s">
        <v>120</v>
      </c>
      <c r="AW471" s="2"/>
      <c r="AX471" s="2"/>
      <c r="AY471" s="2"/>
      <c r="AZ471" s="85"/>
      <c r="BA471" s="88"/>
      <c r="BB471" s="85"/>
      <c r="BC471" s="85"/>
      <c r="BD471" s="85"/>
      <c r="BE471" s="85"/>
      <c r="BF471" s="85"/>
      <c r="BG471" s="85"/>
      <c r="BH471" s="85"/>
      <c r="BI471" s="2"/>
      <c r="BJ471" s="2"/>
      <c r="BK471" s="2"/>
      <c r="BL471" s="112"/>
      <c r="BM471" s="116"/>
      <c r="BN471" s="112"/>
      <c r="BO471" s="112"/>
      <c r="BP471" s="112"/>
      <c r="BQ471" s="112"/>
      <c r="BR471" s="112"/>
      <c r="BS471" s="112"/>
      <c r="BT471" s="114"/>
      <c r="BU471" s="114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</row>
    <row r="472" spans="1:85" ht="14.25" customHeight="1" thickTop="1" thickBot="1" x14ac:dyDescent="0.3">
      <c r="A472" s="7"/>
      <c r="B472" s="7"/>
      <c r="C472" s="7"/>
      <c r="D472" s="71"/>
      <c r="E472" s="7"/>
      <c r="F472" s="72"/>
      <c r="G472" s="7"/>
      <c r="H472" s="7"/>
      <c r="I472" s="7"/>
      <c r="J472" s="7"/>
      <c r="K472" s="7"/>
      <c r="L472" s="7"/>
      <c r="M472" s="73"/>
      <c r="N472" s="73"/>
      <c r="O472" s="7"/>
      <c r="P472" s="7"/>
      <c r="Q472" s="7"/>
      <c r="R472" s="7"/>
      <c r="S472" s="7"/>
      <c r="T472" s="74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5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3"/>
      <c r="AW472" s="76"/>
      <c r="AX472" s="76"/>
      <c r="AY472" s="76"/>
      <c r="AZ472" s="77"/>
      <c r="BA472" s="78"/>
      <c r="BB472" s="7"/>
      <c r="BC472" s="7"/>
      <c r="BD472" s="7"/>
      <c r="BE472" s="7"/>
      <c r="BF472" s="7"/>
      <c r="BG472" s="7"/>
      <c r="BH472" s="7"/>
      <c r="BI472" s="76"/>
      <c r="BJ472" s="76"/>
      <c r="BK472" s="2"/>
      <c r="BL472" s="112"/>
      <c r="BM472" s="116"/>
      <c r="BN472" s="112"/>
      <c r="BO472" s="112"/>
      <c r="BP472" s="112"/>
      <c r="BQ472" s="112"/>
      <c r="BR472" s="112"/>
      <c r="BS472" s="112"/>
      <c r="BT472" s="114"/>
      <c r="BU472" s="114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</row>
    <row r="473" spans="1:85" ht="14.25" customHeight="1" thickTop="1" thickBot="1" x14ac:dyDescent="0.3">
      <c r="A473" s="2">
        <v>660</v>
      </c>
      <c r="B473" s="2">
        <v>658</v>
      </c>
      <c r="C473" s="2"/>
      <c r="D473" s="2"/>
      <c r="E473" s="2" t="s">
        <v>121</v>
      </c>
      <c r="F473" s="63" t="s">
        <v>305</v>
      </c>
      <c r="G473" s="2" t="s">
        <v>248</v>
      </c>
      <c r="H473" s="2" t="s">
        <v>296</v>
      </c>
      <c r="I473" s="2" t="s">
        <v>294</v>
      </c>
      <c r="J473" s="2" t="s">
        <v>153</v>
      </c>
      <c r="K473" s="2" t="s">
        <v>558</v>
      </c>
      <c r="L473" s="2"/>
      <c r="M473" s="64" t="s">
        <v>254</v>
      </c>
      <c r="N473" s="64" t="s">
        <v>571</v>
      </c>
      <c r="O473" s="65" t="s">
        <v>572</v>
      </c>
      <c r="P473" s="2" t="s">
        <v>27</v>
      </c>
      <c r="Q473" s="2">
        <v>4</v>
      </c>
      <c r="R473" s="2" t="s">
        <v>157</v>
      </c>
      <c r="S473" s="2" t="s">
        <v>48</v>
      </c>
      <c r="T473" s="2"/>
      <c r="U473" s="2">
        <v>21100</v>
      </c>
      <c r="V473" s="2" t="s">
        <v>17</v>
      </c>
      <c r="W473" s="2">
        <f>VLOOKUP(V473,Tables!$M$4:$N$7,2,FALSE)</f>
        <v>1</v>
      </c>
      <c r="X473" s="2">
        <f t="shared" ref="X473:X478" si="963">U473*W473</f>
        <v>21100</v>
      </c>
      <c r="Y473" s="2"/>
      <c r="Z473" s="2" t="str">
        <f t="shared" ref="Z473:Z478" si="964">P473</f>
        <v>NOEC</v>
      </c>
      <c r="AA473" s="2">
        <f>VLOOKUP(Z473,Tables!C$5:D$21,2,FALSE)</f>
        <v>1</v>
      </c>
      <c r="AB473" s="2">
        <f t="shared" ref="AB473:AB478" si="965">X473/AA473</f>
        <v>21100</v>
      </c>
      <c r="AC473" s="2" t="str">
        <f t="shared" ref="AC473:AC478" si="966">S473</f>
        <v>Acute</v>
      </c>
      <c r="AD473" s="2">
        <f>VLOOKUP(AC473,Tables!C$24:D$25,2,FALSE)</f>
        <v>2</v>
      </c>
      <c r="AE473" s="2">
        <f t="shared" ref="AE473:AE478" si="967">AB473/AD473</f>
        <v>10550</v>
      </c>
      <c r="AF473" s="7"/>
      <c r="AG473" s="8" t="str">
        <f t="shared" ref="AG473:AG478" si="968">F473</f>
        <v>Xenopus laevis</v>
      </c>
      <c r="AH473" s="2" t="str">
        <f t="shared" ref="AH473:AH478" si="969">P473</f>
        <v>NOEC</v>
      </c>
      <c r="AI473" s="2" t="str">
        <f t="shared" ref="AI473:AI478" si="970">S473</f>
        <v>Acute</v>
      </c>
      <c r="AJ473" s="2"/>
      <c r="AK473" s="2">
        <f>VLOOKUP(SUM(AA473,AD473),Tables!J$5:K$10,2,FALSE)</f>
        <v>3</v>
      </c>
      <c r="AL473" s="66" t="str">
        <f t="shared" ref="AL473:AL478" si="971">IF(AK473=MIN($AK$473:$AK$478),"YES!!!","Reject")</f>
        <v>Reject</v>
      </c>
      <c r="AM473" s="3"/>
      <c r="AN473" s="2"/>
      <c r="AO473" s="2"/>
      <c r="AP473" s="2"/>
      <c r="AQ473" s="2"/>
      <c r="AR473" s="2"/>
      <c r="AS473" s="2"/>
      <c r="AT473" s="3"/>
      <c r="AU473" s="3"/>
      <c r="AV473" s="67" t="s">
        <v>120</v>
      </c>
      <c r="AW473" s="2"/>
      <c r="AX473" s="2"/>
      <c r="AY473" s="2"/>
      <c r="AZ473" s="2"/>
      <c r="BA473" s="68"/>
      <c r="BB473" s="2"/>
      <c r="BC473" s="2"/>
      <c r="BD473" s="2"/>
      <c r="BE473" s="2"/>
      <c r="BF473" s="2"/>
      <c r="BG473" s="2"/>
      <c r="BH473" s="2"/>
      <c r="BI473" s="89"/>
      <c r="BJ473" s="89"/>
      <c r="BK473" s="2"/>
      <c r="BL473" s="117"/>
      <c r="BM473" s="118"/>
      <c r="BN473" s="117"/>
      <c r="BO473" s="117"/>
      <c r="BP473" s="117"/>
      <c r="BQ473" s="117"/>
      <c r="BR473" s="117"/>
      <c r="BS473" s="117"/>
      <c r="BT473" s="114"/>
      <c r="BU473" s="114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</row>
    <row r="474" spans="1:85" ht="14.25" customHeight="1" thickTop="1" thickBot="1" x14ac:dyDescent="0.3">
      <c r="A474" s="2">
        <v>660</v>
      </c>
      <c r="B474" s="2">
        <v>1836</v>
      </c>
      <c r="C474" s="2"/>
      <c r="D474" s="2"/>
      <c r="E474" s="2" t="s">
        <v>121</v>
      </c>
      <c r="F474" s="63" t="s">
        <v>305</v>
      </c>
      <c r="G474" s="2" t="s">
        <v>248</v>
      </c>
      <c r="H474" s="2" t="s">
        <v>296</v>
      </c>
      <c r="I474" s="2" t="s">
        <v>294</v>
      </c>
      <c r="J474" s="2" t="s">
        <v>153</v>
      </c>
      <c r="K474" s="2" t="s">
        <v>558</v>
      </c>
      <c r="L474" s="2"/>
      <c r="M474" s="64" t="s">
        <v>254</v>
      </c>
      <c r="N474" s="64" t="s">
        <v>571</v>
      </c>
      <c r="O474" s="65" t="s">
        <v>572</v>
      </c>
      <c r="P474" s="2" t="s">
        <v>27</v>
      </c>
      <c r="Q474" s="2">
        <v>4</v>
      </c>
      <c r="R474" s="2" t="s">
        <v>157</v>
      </c>
      <c r="S474" s="2" t="s">
        <v>48</v>
      </c>
      <c r="T474" s="2"/>
      <c r="U474" s="2">
        <v>14500</v>
      </c>
      <c r="V474" s="2" t="s">
        <v>17</v>
      </c>
      <c r="W474" s="2">
        <f>VLOOKUP(V474,Tables!$M$4:$N$7,2,FALSE)</f>
        <v>1</v>
      </c>
      <c r="X474" s="2">
        <f t="shared" si="963"/>
        <v>14500</v>
      </c>
      <c r="Y474" s="2"/>
      <c r="Z474" s="2" t="str">
        <f t="shared" si="964"/>
        <v>NOEC</v>
      </c>
      <c r="AA474" s="2">
        <f>VLOOKUP(Z474,Tables!C$5:D$21,2,FALSE)</f>
        <v>1</v>
      </c>
      <c r="AB474" s="2">
        <f t="shared" si="965"/>
        <v>14500</v>
      </c>
      <c r="AC474" s="2" t="str">
        <f t="shared" si="966"/>
        <v>Acute</v>
      </c>
      <c r="AD474" s="2">
        <f>VLOOKUP(AC474,Tables!C$24:D$25,2,FALSE)</f>
        <v>2</v>
      </c>
      <c r="AE474" s="2">
        <f t="shared" si="967"/>
        <v>7250</v>
      </c>
      <c r="AF474" s="7"/>
      <c r="AG474" s="8" t="str">
        <f t="shared" si="968"/>
        <v>Xenopus laevis</v>
      </c>
      <c r="AH474" s="2" t="str">
        <f t="shared" si="969"/>
        <v>NOEC</v>
      </c>
      <c r="AI474" s="2" t="str">
        <f t="shared" si="970"/>
        <v>Acute</v>
      </c>
      <c r="AJ474" s="2"/>
      <c r="AK474" s="2">
        <f>VLOOKUP(SUM(AA474,AD474),Tables!J$5:K$10,2,FALSE)</f>
        <v>3</v>
      </c>
      <c r="AL474" s="66" t="str">
        <f t="shared" si="971"/>
        <v>Reject</v>
      </c>
      <c r="AM474" s="3"/>
      <c r="AN474" s="2"/>
      <c r="AO474" s="2"/>
      <c r="AP474" s="2"/>
      <c r="AQ474" s="2"/>
      <c r="AR474" s="2"/>
      <c r="AS474" s="2"/>
      <c r="AT474" s="2"/>
      <c r="AU474" s="2"/>
      <c r="AV474" s="67" t="s">
        <v>120</v>
      </c>
      <c r="AW474" s="2"/>
      <c r="AX474" s="2"/>
      <c r="AY474" s="2"/>
      <c r="AZ474" s="2"/>
      <c r="BA474" s="68"/>
      <c r="BB474" s="2"/>
      <c r="BC474" s="2"/>
      <c r="BD474" s="2"/>
      <c r="BE474" s="2"/>
      <c r="BF474" s="2"/>
      <c r="BG474" s="2"/>
      <c r="BH474" s="2"/>
      <c r="BI474" s="76"/>
      <c r="BJ474" s="76"/>
      <c r="BK474" s="2"/>
      <c r="BL474" s="112"/>
      <c r="BM474" s="116"/>
      <c r="BN474" s="112"/>
      <c r="BO474" s="112"/>
      <c r="BP474" s="112"/>
      <c r="BQ474" s="112"/>
      <c r="BR474" s="112"/>
      <c r="BS474" s="112"/>
      <c r="BT474" s="114"/>
      <c r="BU474" s="114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</row>
    <row r="475" spans="1:85" ht="14.25" customHeight="1" thickTop="1" thickBot="1" x14ac:dyDescent="0.3">
      <c r="A475" s="2">
        <v>660</v>
      </c>
      <c r="B475" s="2">
        <v>659</v>
      </c>
      <c r="C475" s="2"/>
      <c r="D475" s="2"/>
      <c r="E475" s="2" t="s">
        <v>121</v>
      </c>
      <c r="F475" s="63" t="s">
        <v>305</v>
      </c>
      <c r="G475" s="2" t="s">
        <v>248</v>
      </c>
      <c r="H475" s="2" t="s">
        <v>296</v>
      </c>
      <c r="I475" s="2" t="s">
        <v>294</v>
      </c>
      <c r="J475" s="2" t="s">
        <v>153</v>
      </c>
      <c r="K475" s="2" t="s">
        <v>558</v>
      </c>
      <c r="L475" s="2"/>
      <c r="M475" s="64" t="s">
        <v>254</v>
      </c>
      <c r="N475" s="64" t="s">
        <v>573</v>
      </c>
      <c r="O475" s="65" t="s">
        <v>573</v>
      </c>
      <c r="P475" s="2" t="s">
        <v>27</v>
      </c>
      <c r="Q475" s="2">
        <v>4</v>
      </c>
      <c r="R475" s="2" t="s">
        <v>157</v>
      </c>
      <c r="S475" s="2" t="s">
        <v>48</v>
      </c>
      <c r="T475" s="2"/>
      <c r="U475" s="2">
        <v>7600</v>
      </c>
      <c r="V475" s="2" t="s">
        <v>17</v>
      </c>
      <c r="W475" s="2">
        <f>VLOOKUP(V475,Tables!$M$4:$N$7,2,FALSE)</f>
        <v>1</v>
      </c>
      <c r="X475" s="2">
        <f t="shared" si="963"/>
        <v>7600</v>
      </c>
      <c r="Y475" s="2"/>
      <c r="Z475" s="2" t="str">
        <f t="shared" si="964"/>
        <v>NOEC</v>
      </c>
      <c r="AA475" s="2">
        <f>VLOOKUP(Z475,Tables!C$5:D$21,2,FALSE)</f>
        <v>1</v>
      </c>
      <c r="AB475" s="2">
        <f t="shared" si="965"/>
        <v>7600</v>
      </c>
      <c r="AC475" s="2" t="str">
        <f t="shared" si="966"/>
        <v>Acute</v>
      </c>
      <c r="AD475" s="2">
        <f>VLOOKUP(AC475,Tables!C$24:D$25,2,FALSE)</f>
        <v>2</v>
      </c>
      <c r="AE475" s="2">
        <f t="shared" si="967"/>
        <v>3800</v>
      </c>
      <c r="AF475" s="7"/>
      <c r="AG475" s="8" t="str">
        <f t="shared" si="968"/>
        <v>Xenopus laevis</v>
      </c>
      <c r="AH475" s="2" t="str">
        <f t="shared" si="969"/>
        <v>NOEC</v>
      </c>
      <c r="AI475" s="2" t="str">
        <f t="shared" si="970"/>
        <v>Acute</v>
      </c>
      <c r="AJ475" s="2"/>
      <c r="AK475" s="2">
        <f>VLOOKUP(SUM(AA475,AD475),Tables!J$5:K$10,2,FALSE)</f>
        <v>3</v>
      </c>
      <c r="AL475" s="66" t="str">
        <f t="shared" si="971"/>
        <v>Reject</v>
      </c>
      <c r="AM475" s="3"/>
      <c r="AN475" s="2"/>
      <c r="AO475" s="2"/>
      <c r="AP475" s="2"/>
      <c r="AQ475" s="2"/>
      <c r="AR475" s="2"/>
      <c r="AS475" s="2"/>
      <c r="AT475" s="3"/>
      <c r="AU475" s="3"/>
      <c r="AV475" s="67" t="s">
        <v>120</v>
      </c>
      <c r="AW475" s="2"/>
      <c r="AX475" s="2"/>
      <c r="AY475" s="2"/>
      <c r="AZ475" s="2"/>
      <c r="BA475" s="68"/>
      <c r="BB475" s="2"/>
      <c r="BC475" s="2"/>
      <c r="BD475" s="2"/>
      <c r="BE475" s="2"/>
      <c r="BF475" s="2"/>
      <c r="BG475" s="2"/>
      <c r="BH475" s="2"/>
      <c r="BI475" s="70"/>
      <c r="BJ475" s="70"/>
      <c r="BK475" s="2"/>
      <c r="BL475" s="112"/>
      <c r="BM475" s="116"/>
      <c r="BN475" s="112"/>
      <c r="BO475" s="112"/>
      <c r="BP475" s="112"/>
      <c r="BQ475" s="112"/>
      <c r="BR475" s="112"/>
      <c r="BS475" s="112"/>
      <c r="BT475" s="114"/>
      <c r="BU475" s="114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</row>
    <row r="476" spans="1:85" ht="14.25" customHeight="1" thickTop="1" thickBot="1" x14ac:dyDescent="0.3">
      <c r="A476" s="2">
        <v>660</v>
      </c>
      <c r="B476" s="2">
        <v>1837</v>
      </c>
      <c r="C476" s="2"/>
      <c r="D476" s="2"/>
      <c r="E476" s="2" t="s">
        <v>121</v>
      </c>
      <c r="F476" s="63" t="s">
        <v>305</v>
      </c>
      <c r="G476" s="2" t="s">
        <v>248</v>
      </c>
      <c r="H476" s="2" t="s">
        <v>296</v>
      </c>
      <c r="I476" s="2" t="s">
        <v>294</v>
      </c>
      <c r="J476" s="2" t="s">
        <v>153</v>
      </c>
      <c r="K476" s="2" t="s">
        <v>558</v>
      </c>
      <c r="L476" s="2"/>
      <c r="M476" s="64" t="s">
        <v>254</v>
      </c>
      <c r="N476" s="64" t="s">
        <v>573</v>
      </c>
      <c r="O476" s="65" t="s">
        <v>573</v>
      </c>
      <c r="P476" s="2" t="s">
        <v>27</v>
      </c>
      <c r="Q476" s="2">
        <v>4</v>
      </c>
      <c r="R476" s="2" t="s">
        <v>157</v>
      </c>
      <c r="S476" s="2" t="s">
        <v>48</v>
      </c>
      <c r="T476" s="2"/>
      <c r="U476" s="2">
        <v>14500</v>
      </c>
      <c r="V476" s="2" t="s">
        <v>17</v>
      </c>
      <c r="W476" s="2">
        <f>VLOOKUP(V476,Tables!$M$4:$N$7,2,FALSE)</f>
        <v>1</v>
      </c>
      <c r="X476" s="2">
        <f t="shared" si="963"/>
        <v>14500</v>
      </c>
      <c r="Y476" s="2"/>
      <c r="Z476" s="2" t="str">
        <f t="shared" si="964"/>
        <v>NOEC</v>
      </c>
      <c r="AA476" s="2">
        <f>VLOOKUP(Z476,Tables!C$5:D$21,2,FALSE)</f>
        <v>1</v>
      </c>
      <c r="AB476" s="2">
        <f t="shared" si="965"/>
        <v>14500</v>
      </c>
      <c r="AC476" s="2" t="str">
        <f t="shared" si="966"/>
        <v>Acute</v>
      </c>
      <c r="AD476" s="2">
        <f>VLOOKUP(AC476,Tables!C$24:D$25,2,FALSE)</f>
        <v>2</v>
      </c>
      <c r="AE476" s="2">
        <f t="shared" si="967"/>
        <v>7250</v>
      </c>
      <c r="AF476" s="7"/>
      <c r="AG476" s="8" t="str">
        <f t="shared" si="968"/>
        <v>Xenopus laevis</v>
      </c>
      <c r="AH476" s="2" t="str">
        <f t="shared" si="969"/>
        <v>NOEC</v>
      </c>
      <c r="AI476" s="2" t="str">
        <f t="shared" si="970"/>
        <v>Acute</v>
      </c>
      <c r="AJ476" s="2"/>
      <c r="AK476" s="2">
        <f>VLOOKUP(SUM(AA476,AD476),Tables!J$5:K$10,2,FALSE)</f>
        <v>3</v>
      </c>
      <c r="AL476" s="66" t="str">
        <f t="shared" si="971"/>
        <v>Reject</v>
      </c>
      <c r="AM476" s="3"/>
      <c r="AN476" s="2"/>
      <c r="AO476" s="2"/>
      <c r="AP476" s="2"/>
      <c r="AQ476" s="2"/>
      <c r="AR476" s="2"/>
      <c r="AS476" s="2"/>
      <c r="AT476" s="2"/>
      <c r="AU476" s="2"/>
      <c r="AV476" s="67" t="s">
        <v>120</v>
      </c>
      <c r="AW476" s="2"/>
      <c r="AX476" s="2"/>
      <c r="AY476" s="2"/>
      <c r="AZ476" s="2"/>
      <c r="BA476" s="68"/>
      <c r="BB476" s="2"/>
      <c r="BC476" s="2"/>
      <c r="BD476" s="2"/>
      <c r="BE476" s="2"/>
      <c r="BF476" s="2"/>
      <c r="BG476" s="2"/>
      <c r="BH476" s="2"/>
      <c r="BI476" s="89"/>
      <c r="BJ476" s="89"/>
      <c r="BK476" s="2"/>
      <c r="BL476" s="112"/>
      <c r="BM476" s="116"/>
      <c r="BN476" s="112"/>
      <c r="BO476" s="112"/>
      <c r="BP476" s="112"/>
      <c r="BQ476" s="112"/>
      <c r="BR476" s="112"/>
      <c r="BS476" s="112"/>
      <c r="BT476" s="114"/>
      <c r="BU476" s="114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</row>
    <row r="477" spans="1:85" ht="14.25" customHeight="1" thickTop="1" thickBot="1" x14ac:dyDescent="0.3">
      <c r="A477" s="2">
        <v>660</v>
      </c>
      <c r="B477" s="2">
        <v>653</v>
      </c>
      <c r="C477" s="2"/>
      <c r="D477" s="70"/>
      <c r="E477" s="2" t="s">
        <v>121</v>
      </c>
      <c r="F477" s="63" t="s">
        <v>305</v>
      </c>
      <c r="G477" s="2" t="s">
        <v>248</v>
      </c>
      <c r="H477" s="2" t="s">
        <v>296</v>
      </c>
      <c r="I477" s="2" t="s">
        <v>294</v>
      </c>
      <c r="J477" s="2" t="s">
        <v>153</v>
      </c>
      <c r="K477" s="2" t="s">
        <v>165</v>
      </c>
      <c r="L477" s="2"/>
      <c r="M477" s="64" t="s">
        <v>191</v>
      </c>
      <c r="N477" s="64" t="s">
        <v>191</v>
      </c>
      <c r="O477" s="65" t="s">
        <v>191</v>
      </c>
      <c r="P477" s="2" t="s">
        <v>40</v>
      </c>
      <c r="Q477" s="2">
        <v>14</v>
      </c>
      <c r="R477" s="2" t="s">
        <v>157</v>
      </c>
      <c r="S477" s="2" t="s">
        <v>47</v>
      </c>
      <c r="T477" s="2"/>
      <c r="U477" s="2">
        <v>8100</v>
      </c>
      <c r="V477" s="2" t="s">
        <v>17</v>
      </c>
      <c r="W477" s="2">
        <f>VLOOKUP(V477,Tables!$M$4:$N$7,2,FALSE)</f>
        <v>1</v>
      </c>
      <c r="X477" s="125">
        <f t="shared" si="963"/>
        <v>8100</v>
      </c>
      <c r="Y477" s="2"/>
      <c r="Z477" s="2" t="str">
        <f t="shared" si="964"/>
        <v>LC50</v>
      </c>
      <c r="AA477" s="2">
        <f>VLOOKUP(Z477,Tables!C$5:D$21,2,FALSE)</f>
        <v>5</v>
      </c>
      <c r="AB477" s="2">
        <f t="shared" si="965"/>
        <v>1620</v>
      </c>
      <c r="AC477" s="2" t="str">
        <f t="shared" si="966"/>
        <v>Chronic</v>
      </c>
      <c r="AD477" s="2">
        <f>VLOOKUP(AC477,Tables!C$24:D$25,2,FALSE)</f>
        <v>1</v>
      </c>
      <c r="AE477" s="2">
        <f t="shared" si="967"/>
        <v>1620</v>
      </c>
      <c r="AF477" s="7"/>
      <c r="AG477" s="8" t="str">
        <f t="shared" si="968"/>
        <v>Xenopus laevis</v>
      </c>
      <c r="AH477" s="2" t="str">
        <f t="shared" si="969"/>
        <v>LC50</v>
      </c>
      <c r="AI477" s="2" t="str">
        <f t="shared" si="970"/>
        <v>Chronic</v>
      </c>
      <c r="AJ477" s="2"/>
      <c r="AK477" s="2">
        <f>VLOOKUP(SUM(AA477,AD477),Tables!J$5:K$10,2,FALSE)</f>
        <v>2</v>
      </c>
      <c r="AL477" s="66" t="str">
        <f t="shared" si="971"/>
        <v>YES!!!</v>
      </c>
      <c r="AM477" s="3" t="str">
        <f t="shared" ref="AM477:AM478" si="972">O477</f>
        <v>Mortality</v>
      </c>
      <c r="AN477" s="2" t="s">
        <v>118</v>
      </c>
      <c r="AO477" s="2" t="str">
        <f t="shared" ref="AO477:AO478" si="973">CONCATENATE(Q477," ",R477)</f>
        <v>14 Day</v>
      </c>
      <c r="AP477" s="2" t="s">
        <v>119</v>
      </c>
      <c r="AQ477" s="2"/>
      <c r="AR477" s="2">
        <f t="shared" ref="AR477:AR478" si="974">AE477</f>
        <v>1620</v>
      </c>
      <c r="AS477" s="70">
        <f>GEOMEAN(AR477:AR478)</f>
        <v>2167.4870241826134</v>
      </c>
      <c r="AT477" s="81">
        <f t="shared" ref="AT477:AU477" si="975">MIN(AS477)</f>
        <v>2167.4870241826134</v>
      </c>
      <c r="AU477" s="81">
        <f t="shared" si="975"/>
        <v>2167.4870241826134</v>
      </c>
      <c r="AV477" s="67" t="s">
        <v>120</v>
      </c>
      <c r="AW477" s="2"/>
      <c r="AX477" s="2"/>
      <c r="AY477" s="2"/>
      <c r="AZ477" s="2" t="str">
        <f>I477</f>
        <v>Amphibian</v>
      </c>
      <c r="BA477" s="68" t="str">
        <f t="shared" ref="BA477:BC477" si="976">F477</f>
        <v>Xenopus laevis</v>
      </c>
      <c r="BB477" s="2" t="str">
        <f t="shared" si="976"/>
        <v>Chordata</v>
      </c>
      <c r="BC477" s="2" t="str">
        <f t="shared" si="976"/>
        <v>Amphibia</v>
      </c>
      <c r="BD477" s="2" t="str">
        <f>J477</f>
        <v>Heterotroph</v>
      </c>
      <c r="BE477" s="2">
        <f>AK477</f>
        <v>2</v>
      </c>
      <c r="BF477" s="70">
        <f>AU477</f>
        <v>2167.4870241826134</v>
      </c>
      <c r="BG477" s="67" t="s">
        <v>120</v>
      </c>
      <c r="BH477" s="67" t="s">
        <v>120</v>
      </c>
      <c r="BI477" s="2"/>
      <c r="BJ477" s="2"/>
      <c r="BK477" s="2"/>
      <c r="BL477" s="112"/>
      <c r="BM477" s="116"/>
      <c r="BN477" s="112"/>
      <c r="BO477" s="112"/>
      <c r="BP477" s="112"/>
      <c r="BQ477" s="112"/>
      <c r="BR477" s="112"/>
      <c r="BS477" s="112"/>
      <c r="BT477" s="114"/>
      <c r="BU477" s="114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</row>
    <row r="478" spans="1:85" ht="14.25" customHeight="1" thickTop="1" thickBot="1" x14ac:dyDescent="0.3">
      <c r="A478" s="2">
        <v>660</v>
      </c>
      <c r="B478" s="2">
        <v>1835</v>
      </c>
      <c r="C478" s="2"/>
      <c r="D478" s="2"/>
      <c r="E478" s="2" t="s">
        <v>121</v>
      </c>
      <c r="F478" s="63" t="s">
        <v>305</v>
      </c>
      <c r="G478" s="2" t="s">
        <v>248</v>
      </c>
      <c r="H478" s="2" t="s">
        <v>296</v>
      </c>
      <c r="I478" s="2" t="s">
        <v>294</v>
      </c>
      <c r="J478" s="2" t="s">
        <v>153</v>
      </c>
      <c r="K478" s="2" t="s">
        <v>165</v>
      </c>
      <c r="L478" s="2"/>
      <c r="M478" s="64" t="s">
        <v>191</v>
      </c>
      <c r="N478" s="64" t="s">
        <v>191</v>
      </c>
      <c r="O478" s="65" t="s">
        <v>191</v>
      </c>
      <c r="P478" s="2" t="s">
        <v>40</v>
      </c>
      <c r="Q478" s="2">
        <v>14</v>
      </c>
      <c r="R478" s="2" t="s">
        <v>157</v>
      </c>
      <c r="S478" s="2" t="s">
        <v>47</v>
      </c>
      <c r="T478" s="2"/>
      <c r="U478" s="2">
        <v>14500</v>
      </c>
      <c r="V478" s="2" t="s">
        <v>17</v>
      </c>
      <c r="W478" s="2">
        <f>VLOOKUP(V478,Tables!$M$4:$N$7,2,FALSE)</f>
        <v>1</v>
      </c>
      <c r="X478" s="125">
        <f t="shared" si="963"/>
        <v>14500</v>
      </c>
      <c r="Y478" s="2"/>
      <c r="Z478" s="2" t="str">
        <f t="shared" si="964"/>
        <v>LC50</v>
      </c>
      <c r="AA478" s="2">
        <f>VLOOKUP(Z478,Tables!C$5:D$21,2,FALSE)</f>
        <v>5</v>
      </c>
      <c r="AB478" s="2">
        <f t="shared" si="965"/>
        <v>2900</v>
      </c>
      <c r="AC478" s="2" t="str">
        <f t="shared" si="966"/>
        <v>Chronic</v>
      </c>
      <c r="AD478" s="2">
        <f>VLOOKUP(AC478,Tables!C$24:D$25,2,FALSE)</f>
        <v>1</v>
      </c>
      <c r="AE478" s="2">
        <f t="shared" si="967"/>
        <v>2900</v>
      </c>
      <c r="AF478" s="7"/>
      <c r="AG478" s="8" t="str">
        <f t="shared" si="968"/>
        <v>Xenopus laevis</v>
      </c>
      <c r="AH478" s="2" t="str">
        <f t="shared" si="969"/>
        <v>LC50</v>
      </c>
      <c r="AI478" s="2" t="str">
        <f t="shared" si="970"/>
        <v>Chronic</v>
      </c>
      <c r="AJ478" s="2"/>
      <c r="AK478" s="2">
        <f>VLOOKUP(SUM(AA478,AD478),Tables!J$5:K$10,2,FALSE)</f>
        <v>2</v>
      </c>
      <c r="AL478" s="66" t="str">
        <f t="shared" si="971"/>
        <v>YES!!!</v>
      </c>
      <c r="AM478" s="3" t="str">
        <f t="shared" si="972"/>
        <v>Mortality</v>
      </c>
      <c r="AN478" s="2" t="s">
        <v>118</v>
      </c>
      <c r="AO478" s="2" t="str">
        <f t="shared" si="973"/>
        <v>14 Day</v>
      </c>
      <c r="AP478" s="2" t="s">
        <v>119</v>
      </c>
      <c r="AQ478" s="2"/>
      <c r="AR478" s="2">
        <f t="shared" si="974"/>
        <v>2900</v>
      </c>
      <c r="AS478" s="2"/>
      <c r="AT478" s="2"/>
      <c r="AU478" s="2"/>
      <c r="AV478" s="67" t="s">
        <v>120</v>
      </c>
      <c r="AW478" s="2"/>
      <c r="AX478" s="2"/>
      <c r="AY478" s="2"/>
      <c r="AZ478" s="2"/>
      <c r="BA478" s="68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112"/>
      <c r="BM478" s="116"/>
      <c r="BN478" s="112"/>
      <c r="BO478" s="112"/>
      <c r="BP478" s="112"/>
      <c r="BQ478" s="112"/>
      <c r="BR478" s="112"/>
      <c r="BS478" s="112"/>
      <c r="BT478" s="114"/>
      <c r="BU478" s="114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</row>
    <row r="479" spans="1:85" ht="14.25" customHeight="1" thickTop="1" thickBot="1" x14ac:dyDescent="0.3">
      <c r="A479" s="7"/>
      <c r="B479" s="7"/>
      <c r="C479" s="7"/>
      <c r="D479" s="71"/>
      <c r="E479" s="7"/>
      <c r="F479" s="72"/>
      <c r="G479" s="7"/>
      <c r="H479" s="7"/>
      <c r="I479" s="7"/>
      <c r="J479" s="7"/>
      <c r="K479" s="7"/>
      <c r="L479" s="7"/>
      <c r="M479" s="73"/>
      <c r="N479" s="73"/>
      <c r="O479" s="7"/>
      <c r="P479" s="7"/>
      <c r="Q479" s="7"/>
      <c r="R479" s="7"/>
      <c r="S479" s="7"/>
      <c r="T479" s="74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5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3"/>
      <c r="AW479" s="76"/>
      <c r="AX479" s="76"/>
      <c r="AY479" s="76"/>
      <c r="AZ479" s="77"/>
      <c r="BA479" s="78"/>
      <c r="BB479" s="7"/>
      <c r="BC479" s="7"/>
      <c r="BD479" s="7"/>
      <c r="BE479" s="7"/>
      <c r="BF479" s="7"/>
      <c r="BG479" s="7"/>
      <c r="BH479" s="7"/>
      <c r="BI479" s="76"/>
      <c r="BJ479" s="76"/>
      <c r="BK479" s="2"/>
      <c r="BL479" s="117"/>
      <c r="BM479" s="118"/>
      <c r="BN479" s="117"/>
      <c r="BO479" s="117"/>
      <c r="BP479" s="117"/>
      <c r="BQ479" s="117"/>
      <c r="BR479" s="117"/>
      <c r="BS479" s="117"/>
      <c r="BT479" s="114"/>
      <c r="BU479" s="114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</row>
    <row r="480" spans="1:85" ht="14.25" customHeight="1" thickTop="1" thickBot="1" x14ac:dyDescent="0.3">
      <c r="A480" s="2">
        <v>674</v>
      </c>
      <c r="B480" s="2">
        <v>1214</v>
      </c>
      <c r="C480" s="2"/>
      <c r="D480" s="101" t="s">
        <v>148</v>
      </c>
      <c r="E480" s="2" t="s">
        <v>106</v>
      </c>
      <c r="F480" s="63" t="s">
        <v>639</v>
      </c>
      <c r="G480" s="2" t="s">
        <v>175</v>
      </c>
      <c r="H480" s="2" t="s">
        <v>176</v>
      </c>
      <c r="I480" s="2" t="s">
        <v>173</v>
      </c>
      <c r="J480" s="2" t="s">
        <v>111</v>
      </c>
      <c r="K480" s="2" t="s">
        <v>112</v>
      </c>
      <c r="L480" s="2"/>
      <c r="M480" s="83" t="s">
        <v>154</v>
      </c>
      <c r="N480" s="83" t="s">
        <v>366</v>
      </c>
      <c r="O480" s="84" t="s">
        <v>177</v>
      </c>
      <c r="P480" s="85" t="s">
        <v>27</v>
      </c>
      <c r="Q480" s="85">
        <v>5</v>
      </c>
      <c r="R480" s="85" t="s">
        <v>157</v>
      </c>
      <c r="S480" s="85" t="s">
        <v>48</v>
      </c>
      <c r="T480" s="2"/>
      <c r="U480" s="85">
        <v>1</v>
      </c>
      <c r="V480" s="85" t="s">
        <v>17</v>
      </c>
      <c r="W480" s="85">
        <f>VLOOKUP(V480,Tables!$M$4:$N$7,2,FALSE)</f>
        <v>1</v>
      </c>
      <c r="X480" s="85">
        <f>U480*W480</f>
        <v>1</v>
      </c>
      <c r="Y480" s="85"/>
      <c r="Z480" s="85" t="str">
        <f>P480</f>
        <v>NOEC</v>
      </c>
      <c r="AA480" s="85">
        <f>VLOOKUP(Z480,Tables!C$5:D$21,2,FALSE)</f>
        <v>1</v>
      </c>
      <c r="AB480" s="85">
        <f>X480/AA480</f>
        <v>1</v>
      </c>
      <c r="AC480" s="85" t="str">
        <f>S480</f>
        <v>Acute</v>
      </c>
      <c r="AD480" s="85">
        <f>VLOOKUP(AC480,Tables!C$24:D$25,2,FALSE)</f>
        <v>2</v>
      </c>
      <c r="AE480" s="85">
        <f>AB480/AD480</f>
        <v>0.5</v>
      </c>
      <c r="AF480" s="102"/>
      <c r="AG480" s="86" t="str">
        <f>F480</f>
        <v>Zostera capricorni</v>
      </c>
      <c r="AH480" s="85" t="str">
        <f>P480</f>
        <v>NOEC</v>
      </c>
      <c r="AI480" s="85" t="str">
        <f>S480</f>
        <v>Acute</v>
      </c>
      <c r="AJ480" s="85"/>
      <c r="AK480" s="85">
        <f>VLOOKUP(SUM(AA480,AD480),Tables!J$5:K$10,2,FALSE)</f>
        <v>3</v>
      </c>
      <c r="AL480" s="87" t="str">
        <f>IF(AK480=MIN($AK$480),"YES!!!","Reject")</f>
        <v>YES!!!</v>
      </c>
      <c r="AM480" s="87" t="str">
        <f>O480</f>
        <v>Photosynthesis</v>
      </c>
      <c r="AN480" s="85" t="s">
        <v>118</v>
      </c>
      <c r="AO480" s="85" t="str">
        <f>CONCATENATE(Q480," ",R480)</f>
        <v>5 Day</v>
      </c>
      <c r="AP480" s="85" t="s">
        <v>119</v>
      </c>
      <c r="AQ480" s="85"/>
      <c r="AR480" s="85">
        <f>AE480</f>
        <v>0.5</v>
      </c>
      <c r="AS480" s="85">
        <f>GEOMEAN(AR480)</f>
        <v>0.5</v>
      </c>
      <c r="AT480" s="87">
        <f t="shared" ref="AT480:AU480" si="977">MIN(AS480)</f>
        <v>0.5</v>
      </c>
      <c r="AU480" s="87">
        <f t="shared" si="977"/>
        <v>0.5</v>
      </c>
      <c r="AV480" s="67" t="s">
        <v>120</v>
      </c>
      <c r="AW480" s="2"/>
      <c r="AX480" s="2"/>
      <c r="AY480" s="2"/>
      <c r="AZ480" s="85" t="str">
        <f>I480</f>
        <v>Macrophyte</v>
      </c>
      <c r="BA480" s="88" t="str">
        <f t="shared" ref="BA480:BC480" si="978">F480</f>
        <v>Zostera capricorni</v>
      </c>
      <c r="BB480" s="85" t="str">
        <f t="shared" si="978"/>
        <v>Tracheophyta</v>
      </c>
      <c r="BC480" s="85" t="str">
        <f t="shared" si="978"/>
        <v>Liliopsida</v>
      </c>
      <c r="BD480" s="85" t="str">
        <f>J480</f>
        <v>Phototroph</v>
      </c>
      <c r="BE480" s="85">
        <f>AK480</f>
        <v>3</v>
      </c>
      <c r="BF480" s="85">
        <f>AU480</f>
        <v>0.5</v>
      </c>
      <c r="BG480" s="85"/>
      <c r="BH480" s="85"/>
      <c r="BI480" s="2"/>
      <c r="BJ480" s="2"/>
      <c r="BK480" s="2"/>
      <c r="BL480" s="117"/>
      <c r="BM480" s="118"/>
      <c r="BN480" s="117"/>
      <c r="BO480" s="117"/>
      <c r="BP480" s="117"/>
      <c r="BQ480" s="117"/>
      <c r="BR480" s="117"/>
      <c r="BS480" s="117"/>
      <c r="BT480" s="114"/>
      <c r="BU480" s="114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</row>
    <row r="481" spans="1:85" ht="14.25" customHeight="1" thickTop="1" thickBot="1" x14ac:dyDescent="0.3">
      <c r="A481" s="7"/>
      <c r="B481" s="7"/>
      <c r="C481" s="7"/>
      <c r="D481" s="71"/>
      <c r="E481" s="7"/>
      <c r="F481" s="72"/>
      <c r="G481" s="7"/>
      <c r="H481" s="7"/>
      <c r="I481" s="7"/>
      <c r="J481" s="7"/>
      <c r="K481" s="7"/>
      <c r="L481" s="7"/>
      <c r="M481" s="73"/>
      <c r="N481" s="73"/>
      <c r="O481" s="7"/>
      <c r="P481" s="7"/>
      <c r="Q481" s="7"/>
      <c r="R481" s="7"/>
      <c r="S481" s="7"/>
      <c r="T481" s="74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5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3"/>
      <c r="AW481" s="76"/>
      <c r="AX481" s="76"/>
      <c r="AY481" s="76"/>
      <c r="AZ481" s="77"/>
      <c r="BA481" s="78"/>
      <c r="BB481" s="7"/>
      <c r="BC481" s="7"/>
      <c r="BD481" s="7"/>
      <c r="BE481" s="7"/>
      <c r="BF481" s="7"/>
      <c r="BG481" s="7"/>
      <c r="BH481" s="7"/>
      <c r="BI481" s="89"/>
      <c r="BJ481" s="89"/>
      <c r="BK481" s="2"/>
      <c r="BL481" s="112"/>
      <c r="BM481" s="116"/>
      <c r="BN481" s="112"/>
      <c r="BO481" s="112"/>
      <c r="BP481" s="112"/>
      <c r="BQ481" s="112"/>
      <c r="BR481" s="112"/>
      <c r="BS481" s="112"/>
      <c r="BT481" s="114"/>
      <c r="BU481" s="114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</row>
    <row r="482" spans="1:85" ht="14.25" customHeight="1" thickTop="1" thickBot="1" x14ac:dyDescent="0.3">
      <c r="A482" s="2">
        <v>675</v>
      </c>
      <c r="B482" s="2">
        <v>1219</v>
      </c>
      <c r="C482" s="2"/>
      <c r="D482" s="70"/>
      <c r="E482" s="2" t="s">
        <v>106</v>
      </c>
      <c r="F482" s="63" t="s">
        <v>210</v>
      </c>
      <c r="G482" s="2" t="s">
        <v>175</v>
      </c>
      <c r="H482" s="2" t="s">
        <v>176</v>
      </c>
      <c r="I482" s="2" t="s">
        <v>173</v>
      </c>
      <c r="J482" s="2" t="s">
        <v>111</v>
      </c>
      <c r="K482" s="2" t="s">
        <v>112</v>
      </c>
      <c r="L482" s="2"/>
      <c r="M482" s="64" t="s">
        <v>254</v>
      </c>
      <c r="N482" s="64" t="s">
        <v>552</v>
      </c>
      <c r="O482" s="65" t="s">
        <v>552</v>
      </c>
      <c r="P482" s="2" t="s">
        <v>27</v>
      </c>
      <c r="Q482" s="2">
        <v>10</v>
      </c>
      <c r="R482" s="2" t="s">
        <v>157</v>
      </c>
      <c r="S482" s="2" t="s">
        <v>47</v>
      </c>
      <c r="T482" s="2"/>
      <c r="U482" s="2">
        <v>2.5</v>
      </c>
      <c r="V482" s="2" t="s">
        <v>17</v>
      </c>
      <c r="W482" s="2">
        <f>VLOOKUP(V482,Tables!$M$4:$N$7,2,FALSE)</f>
        <v>1</v>
      </c>
      <c r="X482" s="2">
        <f t="shared" ref="X482:X485" si="979">U482*W482</f>
        <v>2.5</v>
      </c>
      <c r="Y482" s="2"/>
      <c r="Z482" s="2" t="str">
        <f t="shared" ref="Z482:Z485" si="980">P482</f>
        <v>NOEC</v>
      </c>
      <c r="AA482" s="2">
        <f>VLOOKUP(Z482,Tables!C$5:D$21,2,FALSE)</f>
        <v>1</v>
      </c>
      <c r="AB482" s="2">
        <f t="shared" ref="AB482:AB485" si="981">X482/AA482</f>
        <v>2.5</v>
      </c>
      <c r="AC482" s="2" t="str">
        <f t="shared" ref="AC482:AC485" si="982">S482</f>
        <v>Chronic</v>
      </c>
      <c r="AD482" s="2">
        <f>VLOOKUP(AC482,Tables!C$24:D$25,2,FALSE)</f>
        <v>1</v>
      </c>
      <c r="AE482" s="2">
        <f t="shared" ref="AE482:AE485" si="983">AB482/AD482</f>
        <v>2.5</v>
      </c>
      <c r="AF482" s="7"/>
      <c r="AG482" s="8" t="str">
        <f t="shared" ref="AG482:AG485" si="984">F482</f>
        <v>Zostera marina</v>
      </c>
      <c r="AH482" s="2" t="str">
        <f t="shared" ref="AH482:AH485" si="985">P482</f>
        <v>NOEC</v>
      </c>
      <c r="AI482" s="2" t="str">
        <f t="shared" ref="AI482:AI485" si="986">S482</f>
        <v>Chronic</v>
      </c>
      <c r="AJ482" s="2"/>
      <c r="AK482" s="2">
        <f>VLOOKUP(SUM(AA482,AD482),Tables!J$5:K$10,2,FALSE)</f>
        <v>1</v>
      </c>
      <c r="AL482" s="66" t="str">
        <f t="shared" ref="AL482:AL485" si="987">IF(AK482=MIN($AK$482:$AK$485),"YES!!!","Reject")</f>
        <v>YES!!!</v>
      </c>
      <c r="AM482" s="3" t="str">
        <f t="shared" ref="AM482:AM485" si="988">O482</f>
        <v>Biomass</v>
      </c>
      <c r="AN482" s="2" t="s">
        <v>118</v>
      </c>
      <c r="AO482" s="2" t="str">
        <f t="shared" ref="AO482:AO485" si="989">CONCATENATE(Q482," ",R482)</f>
        <v>10 Day</v>
      </c>
      <c r="AP482" s="2" t="s">
        <v>119</v>
      </c>
      <c r="AQ482" s="2"/>
      <c r="AR482" s="2">
        <f t="shared" ref="AR482:AR485" si="990">AE482</f>
        <v>2.5</v>
      </c>
      <c r="AS482" s="2">
        <f>GEOMEAN(AR482)</f>
        <v>2.5</v>
      </c>
      <c r="AT482" s="3">
        <f t="shared" ref="AT482:AU482" si="991">MIN(AS482)</f>
        <v>2.5</v>
      </c>
      <c r="AU482" s="81">
        <f t="shared" si="991"/>
        <v>2.5</v>
      </c>
      <c r="AV482" s="67" t="s">
        <v>120</v>
      </c>
      <c r="AW482" s="2"/>
      <c r="AX482" s="2"/>
      <c r="AY482" s="2"/>
      <c r="AZ482" s="2" t="str">
        <f>I482</f>
        <v>Macrophyte</v>
      </c>
      <c r="BA482" s="68" t="str">
        <f t="shared" ref="BA482:BC482" si="992">F482</f>
        <v>Zostera marina</v>
      </c>
      <c r="BB482" s="2" t="str">
        <f t="shared" si="992"/>
        <v>Tracheophyta</v>
      </c>
      <c r="BC482" s="2" t="str">
        <f t="shared" si="992"/>
        <v>Liliopsida</v>
      </c>
      <c r="BD482" s="2" t="str">
        <f>J482</f>
        <v>Phototroph</v>
      </c>
      <c r="BE482" s="2">
        <f>AK482</f>
        <v>1</v>
      </c>
      <c r="BF482" s="70">
        <f>AU482</f>
        <v>2.5</v>
      </c>
      <c r="BG482" s="67" t="s">
        <v>120</v>
      </c>
      <c r="BH482" s="67" t="s">
        <v>120</v>
      </c>
      <c r="BI482" s="2"/>
      <c r="BJ482" s="2"/>
      <c r="BK482" s="2"/>
      <c r="BL482" s="112"/>
      <c r="BM482" s="116"/>
      <c r="BN482" s="112"/>
      <c r="BO482" s="112"/>
      <c r="BP482" s="112"/>
      <c r="BQ482" s="112"/>
      <c r="BR482" s="112"/>
      <c r="BS482" s="112"/>
      <c r="BT482" s="114"/>
      <c r="BU482" s="114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</row>
    <row r="483" spans="1:85" ht="14.25" customHeight="1" thickTop="1" thickBot="1" x14ac:dyDescent="0.3">
      <c r="A483" s="2">
        <v>675</v>
      </c>
      <c r="B483" s="2">
        <v>1215</v>
      </c>
      <c r="C483" s="2"/>
      <c r="D483" s="80" t="s">
        <v>148</v>
      </c>
      <c r="E483" s="2" t="s">
        <v>106</v>
      </c>
      <c r="F483" s="63" t="s">
        <v>210</v>
      </c>
      <c r="G483" s="2" t="s">
        <v>175</v>
      </c>
      <c r="H483" s="2" t="s">
        <v>176</v>
      </c>
      <c r="I483" s="2" t="s">
        <v>173</v>
      </c>
      <c r="J483" s="2" t="s">
        <v>111</v>
      </c>
      <c r="K483" s="2" t="s">
        <v>112</v>
      </c>
      <c r="L483" s="2"/>
      <c r="M483" s="83" t="s">
        <v>154</v>
      </c>
      <c r="N483" s="83" t="s">
        <v>366</v>
      </c>
      <c r="O483" s="84" t="s">
        <v>177</v>
      </c>
      <c r="P483" s="85" t="s">
        <v>36</v>
      </c>
      <c r="Q483" s="85">
        <v>10</v>
      </c>
      <c r="R483" s="85" t="s">
        <v>157</v>
      </c>
      <c r="S483" s="85" t="s">
        <v>47</v>
      </c>
      <c r="T483" s="2"/>
      <c r="U483" s="85">
        <v>0.65</v>
      </c>
      <c r="V483" s="85" t="s">
        <v>17</v>
      </c>
      <c r="W483" s="85">
        <f>VLOOKUP(V483,Tables!$M$4:$N$7,2,FALSE)</f>
        <v>1</v>
      </c>
      <c r="X483" s="85">
        <f t="shared" si="979"/>
        <v>0.65</v>
      </c>
      <c r="Y483" s="85"/>
      <c r="Z483" s="85" t="str">
        <f t="shared" si="980"/>
        <v>EC20</v>
      </c>
      <c r="AA483" s="85">
        <f>VLOOKUP(Z483,Tables!C$5:D$21,2,FALSE)</f>
        <v>2.5</v>
      </c>
      <c r="AB483" s="85">
        <f t="shared" si="981"/>
        <v>0.26</v>
      </c>
      <c r="AC483" s="85" t="str">
        <f t="shared" si="982"/>
        <v>Chronic</v>
      </c>
      <c r="AD483" s="85">
        <f>VLOOKUP(AC483,Tables!C$24:D$25,2,FALSE)</f>
        <v>1</v>
      </c>
      <c r="AE483" s="85">
        <f t="shared" si="983"/>
        <v>0.26</v>
      </c>
      <c r="AF483" s="102"/>
      <c r="AG483" s="86" t="str">
        <f t="shared" si="984"/>
        <v>Zostera marina</v>
      </c>
      <c r="AH483" s="85" t="str">
        <f t="shared" si="985"/>
        <v>EC20</v>
      </c>
      <c r="AI483" s="85" t="str">
        <f t="shared" si="986"/>
        <v>Chronic</v>
      </c>
      <c r="AJ483" s="85"/>
      <c r="AK483" s="85">
        <f>VLOOKUP(SUM(AA483,AD483),Tables!J$5:K$10,2,FALSE)</f>
        <v>2</v>
      </c>
      <c r="AL483" s="87" t="str">
        <f t="shared" si="987"/>
        <v>Reject</v>
      </c>
      <c r="AM483" s="87" t="str">
        <f t="shared" si="988"/>
        <v>Photosynthesis</v>
      </c>
      <c r="AN483" s="85" t="s">
        <v>171</v>
      </c>
      <c r="AO483" s="85" t="str">
        <f t="shared" si="989"/>
        <v>10 Day</v>
      </c>
      <c r="AP483" s="85" t="s">
        <v>172</v>
      </c>
      <c r="AQ483" s="85"/>
      <c r="AR483" s="85">
        <f t="shared" si="990"/>
        <v>0.26</v>
      </c>
      <c r="AS483" s="95">
        <f>GEOMEAN(AR483:AR485)</f>
        <v>0.43655715322444238</v>
      </c>
      <c r="AT483" s="98">
        <f>MIN(AS483)</f>
        <v>0.43655715322444238</v>
      </c>
      <c r="AU483" s="85"/>
      <c r="AV483" s="67" t="s">
        <v>120</v>
      </c>
      <c r="AW483" s="2"/>
      <c r="AX483" s="2"/>
      <c r="AY483" s="2"/>
      <c r="AZ483" s="85"/>
      <c r="BA483" s="88"/>
      <c r="BB483" s="85"/>
      <c r="BC483" s="85"/>
      <c r="BD483" s="85"/>
      <c r="BE483" s="85"/>
      <c r="BF483" s="85"/>
      <c r="BG483" s="85"/>
      <c r="BH483" s="85"/>
      <c r="BI483" s="76"/>
      <c r="BJ483" s="76"/>
      <c r="BK483" s="2"/>
      <c r="BL483" s="112"/>
      <c r="BM483" s="116"/>
      <c r="BN483" s="112"/>
      <c r="BO483" s="112"/>
      <c r="BP483" s="112"/>
      <c r="BQ483" s="112"/>
      <c r="BR483" s="112"/>
      <c r="BS483" s="112"/>
      <c r="BT483" s="114"/>
      <c r="BU483" s="114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</row>
    <row r="484" spans="1:85" ht="14.25" customHeight="1" thickTop="1" thickBot="1" x14ac:dyDescent="0.3">
      <c r="A484" s="2">
        <v>675</v>
      </c>
      <c r="B484" s="2">
        <v>1216</v>
      </c>
      <c r="C484" s="2"/>
      <c r="D484" s="80"/>
      <c r="E484" s="2" t="s">
        <v>106</v>
      </c>
      <c r="F484" s="63" t="s">
        <v>210</v>
      </c>
      <c r="G484" s="2" t="s">
        <v>175</v>
      </c>
      <c r="H484" s="2" t="s">
        <v>176</v>
      </c>
      <c r="I484" s="2" t="s">
        <v>173</v>
      </c>
      <c r="J484" s="2" t="s">
        <v>111</v>
      </c>
      <c r="K484" s="2" t="s">
        <v>112</v>
      </c>
      <c r="L484" s="2"/>
      <c r="M484" s="83" t="s">
        <v>154</v>
      </c>
      <c r="N484" s="83" t="s">
        <v>366</v>
      </c>
      <c r="O484" s="84" t="s">
        <v>177</v>
      </c>
      <c r="P484" s="85" t="s">
        <v>38</v>
      </c>
      <c r="Q484" s="85">
        <v>10</v>
      </c>
      <c r="R484" s="85" t="s">
        <v>157</v>
      </c>
      <c r="S484" s="85" t="s">
        <v>47</v>
      </c>
      <c r="T484" s="2"/>
      <c r="U484" s="85">
        <v>3.2</v>
      </c>
      <c r="V484" s="85" t="s">
        <v>17</v>
      </c>
      <c r="W484" s="85">
        <f>VLOOKUP(V484,Tables!$M$4:$N$7,2,FALSE)</f>
        <v>1</v>
      </c>
      <c r="X484" s="85">
        <f t="shared" si="979"/>
        <v>3.2</v>
      </c>
      <c r="Y484" s="85"/>
      <c r="Z484" s="85" t="str">
        <f t="shared" si="980"/>
        <v>EC50</v>
      </c>
      <c r="AA484" s="85">
        <f>VLOOKUP(Z484,Tables!C$5:D$21,2,FALSE)</f>
        <v>5</v>
      </c>
      <c r="AB484" s="85">
        <f t="shared" si="981"/>
        <v>0.64</v>
      </c>
      <c r="AC484" s="85" t="str">
        <f t="shared" si="982"/>
        <v>Chronic</v>
      </c>
      <c r="AD484" s="85">
        <f>VLOOKUP(AC484,Tables!C$24:D$25,2,FALSE)</f>
        <v>1</v>
      </c>
      <c r="AE484" s="85">
        <f t="shared" si="983"/>
        <v>0.64</v>
      </c>
      <c r="AF484" s="102"/>
      <c r="AG484" s="86" t="str">
        <f t="shared" si="984"/>
        <v>Zostera marina</v>
      </c>
      <c r="AH484" s="85" t="str">
        <f t="shared" si="985"/>
        <v>EC50</v>
      </c>
      <c r="AI484" s="85" t="str">
        <f t="shared" si="986"/>
        <v>Chronic</v>
      </c>
      <c r="AJ484" s="85"/>
      <c r="AK484" s="85">
        <f>VLOOKUP(SUM(AA484,AD484),Tables!J$5:K$10,2,FALSE)</f>
        <v>2</v>
      </c>
      <c r="AL484" s="87" t="str">
        <f t="shared" si="987"/>
        <v>Reject</v>
      </c>
      <c r="AM484" s="87" t="str">
        <f t="shared" si="988"/>
        <v>Photosynthesis</v>
      </c>
      <c r="AN484" s="85" t="s">
        <v>171</v>
      </c>
      <c r="AO484" s="85" t="str">
        <f t="shared" si="989"/>
        <v>10 Day</v>
      </c>
      <c r="AP484" s="85" t="s">
        <v>172</v>
      </c>
      <c r="AQ484" s="85"/>
      <c r="AR484" s="85">
        <f t="shared" si="990"/>
        <v>0.64</v>
      </c>
      <c r="AS484" s="85"/>
      <c r="AT484" s="85"/>
      <c r="AU484" s="85"/>
      <c r="AV484" s="67" t="s">
        <v>120</v>
      </c>
      <c r="AW484" s="2"/>
      <c r="AX484" s="2"/>
      <c r="AY484" s="2"/>
      <c r="AZ484" s="85"/>
      <c r="BA484" s="88"/>
      <c r="BB484" s="85"/>
      <c r="BC484" s="85"/>
      <c r="BD484" s="85"/>
      <c r="BE484" s="85"/>
      <c r="BF484" s="85"/>
      <c r="BG484" s="85"/>
      <c r="BH484" s="85"/>
      <c r="BI484" s="2"/>
      <c r="BJ484" s="2"/>
      <c r="BK484" s="2"/>
      <c r="BL484" s="117"/>
      <c r="BM484" s="118"/>
      <c r="BN484" s="117"/>
      <c r="BO484" s="117"/>
      <c r="BP484" s="117"/>
      <c r="BQ484" s="117"/>
      <c r="BR484" s="117"/>
      <c r="BS484" s="117"/>
      <c r="BT484" s="114"/>
      <c r="BU484" s="114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</row>
    <row r="485" spans="1:85" ht="14.25" customHeight="1" thickTop="1" thickBot="1" x14ac:dyDescent="0.3">
      <c r="A485" s="2">
        <v>675</v>
      </c>
      <c r="B485" s="2">
        <v>1220</v>
      </c>
      <c r="C485" s="2"/>
      <c r="D485" s="82"/>
      <c r="E485" s="2" t="s">
        <v>106</v>
      </c>
      <c r="F485" s="63" t="s">
        <v>210</v>
      </c>
      <c r="G485" s="2" t="s">
        <v>175</v>
      </c>
      <c r="H485" s="2" t="s">
        <v>176</v>
      </c>
      <c r="I485" s="2" t="s">
        <v>173</v>
      </c>
      <c r="J485" s="2" t="s">
        <v>111</v>
      </c>
      <c r="K485" s="2" t="s">
        <v>112</v>
      </c>
      <c r="L485" s="2"/>
      <c r="M485" s="83" t="s">
        <v>154</v>
      </c>
      <c r="N485" s="83" t="s">
        <v>366</v>
      </c>
      <c r="O485" s="84" t="s">
        <v>177</v>
      </c>
      <c r="P485" s="85" t="s">
        <v>27</v>
      </c>
      <c r="Q485" s="85">
        <v>10</v>
      </c>
      <c r="R485" s="85" t="s">
        <v>157</v>
      </c>
      <c r="S485" s="85" t="s">
        <v>47</v>
      </c>
      <c r="T485" s="2"/>
      <c r="U485" s="85">
        <v>0.5</v>
      </c>
      <c r="V485" s="85" t="s">
        <v>17</v>
      </c>
      <c r="W485" s="85">
        <f>VLOOKUP(V485,Tables!$M$4:$N$7,2,FALSE)</f>
        <v>1</v>
      </c>
      <c r="X485" s="85">
        <f t="shared" si="979"/>
        <v>0.5</v>
      </c>
      <c r="Y485" s="85"/>
      <c r="Z485" s="85" t="str">
        <f t="shared" si="980"/>
        <v>NOEC</v>
      </c>
      <c r="AA485" s="85">
        <f>VLOOKUP(Z485,Tables!C$5:D$21,2,FALSE)</f>
        <v>1</v>
      </c>
      <c r="AB485" s="85">
        <f t="shared" si="981"/>
        <v>0.5</v>
      </c>
      <c r="AC485" s="85" t="str">
        <f t="shared" si="982"/>
        <v>Chronic</v>
      </c>
      <c r="AD485" s="85">
        <f>VLOOKUP(AC485,Tables!C$24:D$25,2,FALSE)</f>
        <v>1</v>
      </c>
      <c r="AE485" s="85">
        <f t="shared" si="983"/>
        <v>0.5</v>
      </c>
      <c r="AF485" s="102"/>
      <c r="AG485" s="86" t="str">
        <f t="shared" si="984"/>
        <v>Zostera marina</v>
      </c>
      <c r="AH485" s="85" t="str">
        <f t="shared" si="985"/>
        <v>NOEC</v>
      </c>
      <c r="AI485" s="85" t="str">
        <f t="shared" si="986"/>
        <v>Chronic</v>
      </c>
      <c r="AJ485" s="85"/>
      <c r="AK485" s="85">
        <f>VLOOKUP(SUM(AA485,AD485),Tables!J$5:K$10,2,FALSE)</f>
        <v>1</v>
      </c>
      <c r="AL485" s="87" t="str">
        <f t="shared" si="987"/>
        <v>YES!!!</v>
      </c>
      <c r="AM485" s="87" t="str">
        <f t="shared" si="988"/>
        <v>Photosynthesis</v>
      </c>
      <c r="AN485" s="85" t="s">
        <v>171</v>
      </c>
      <c r="AO485" s="85" t="str">
        <f t="shared" si="989"/>
        <v>10 Day</v>
      </c>
      <c r="AP485" s="85" t="s">
        <v>172</v>
      </c>
      <c r="AQ485" s="85"/>
      <c r="AR485" s="85">
        <f t="shared" si="990"/>
        <v>0.5</v>
      </c>
      <c r="AS485" s="85"/>
      <c r="AT485" s="85"/>
      <c r="AU485" s="85"/>
      <c r="AV485" s="67" t="s">
        <v>120</v>
      </c>
      <c r="AW485" s="2"/>
      <c r="AX485" s="2"/>
      <c r="AY485" s="2"/>
      <c r="AZ485" s="85"/>
      <c r="BA485" s="88"/>
      <c r="BB485" s="85"/>
      <c r="BC485" s="85"/>
      <c r="BD485" s="85"/>
      <c r="BE485" s="85"/>
      <c r="BF485" s="85"/>
      <c r="BG485" s="85"/>
      <c r="BH485" s="85"/>
      <c r="BI485" s="2"/>
      <c r="BJ485" s="2"/>
      <c r="BK485" s="2"/>
      <c r="BL485" s="112"/>
      <c r="BM485" s="122"/>
      <c r="BN485" s="112"/>
      <c r="BO485" s="112"/>
      <c r="BP485" s="112"/>
      <c r="BQ485" s="112"/>
      <c r="BR485" s="112"/>
      <c r="BS485" s="112"/>
      <c r="BT485" s="114"/>
      <c r="BU485" s="114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</row>
    <row r="486" spans="1:85" ht="14.25" customHeight="1" thickTop="1" thickBot="1" x14ac:dyDescent="0.3">
      <c r="A486" s="7"/>
      <c r="B486" s="7"/>
      <c r="C486" s="7"/>
      <c r="D486" s="71"/>
      <c r="E486" s="7"/>
      <c r="F486" s="72"/>
      <c r="G486" s="7"/>
      <c r="H486" s="7"/>
      <c r="I486" s="7"/>
      <c r="J486" s="7"/>
      <c r="K486" s="7"/>
      <c r="L486" s="7"/>
      <c r="M486" s="73"/>
      <c r="N486" s="73"/>
      <c r="O486" s="7"/>
      <c r="P486" s="7"/>
      <c r="Q486" s="7"/>
      <c r="R486" s="7"/>
      <c r="S486" s="7"/>
      <c r="T486" s="74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5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3"/>
      <c r="AW486" s="76"/>
      <c r="AX486" s="76"/>
      <c r="AY486" s="76"/>
      <c r="AZ486" s="77"/>
      <c r="BA486" s="78"/>
      <c r="BB486" s="7"/>
      <c r="BC486" s="7"/>
      <c r="BD486" s="7"/>
      <c r="BE486" s="7"/>
      <c r="BF486" s="7"/>
      <c r="BG486" s="7"/>
      <c r="BH486" s="7"/>
      <c r="BI486" s="2"/>
      <c r="BJ486" s="2"/>
      <c r="BK486" s="2"/>
      <c r="BL486" s="112"/>
      <c r="BM486" s="122"/>
      <c r="BN486" s="112"/>
      <c r="BO486" s="112"/>
      <c r="BP486" s="112"/>
      <c r="BQ486" s="112"/>
      <c r="BR486" s="112"/>
      <c r="BS486" s="112"/>
      <c r="BT486" s="114"/>
      <c r="BU486" s="114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</row>
    <row r="487" spans="1:85" ht="14.25" customHeight="1" thickTop="1" thickBot="1" x14ac:dyDescent="0.3">
      <c r="A487" s="2" t="s">
        <v>470</v>
      </c>
      <c r="B487" s="2" t="s">
        <v>640</v>
      </c>
      <c r="C487" s="2"/>
      <c r="D487" s="2"/>
      <c r="E487" s="2" t="s">
        <v>106</v>
      </c>
      <c r="F487" s="63" t="s">
        <v>266</v>
      </c>
      <c r="G487" s="2" t="s">
        <v>175</v>
      </c>
      <c r="H487" s="2" t="s">
        <v>176</v>
      </c>
      <c r="I487" s="2" t="s">
        <v>173</v>
      </c>
      <c r="J487" s="2" t="s">
        <v>111</v>
      </c>
      <c r="K487" s="2" t="s">
        <v>112</v>
      </c>
      <c r="L487" s="2"/>
      <c r="M487" s="64" t="s">
        <v>472</v>
      </c>
      <c r="N487" s="64" t="s">
        <v>473</v>
      </c>
      <c r="O487" s="65" t="s">
        <v>474</v>
      </c>
      <c r="P487" s="2" t="s">
        <v>27</v>
      </c>
      <c r="Q487" s="2">
        <v>3</v>
      </c>
      <c r="R487" s="2" t="s">
        <v>157</v>
      </c>
      <c r="S487" s="2" t="s">
        <v>48</v>
      </c>
      <c r="T487" s="2"/>
      <c r="U487" s="2">
        <v>87.8</v>
      </c>
      <c r="V487" s="2" t="s">
        <v>17</v>
      </c>
      <c r="W487" s="2">
        <f>VLOOKUP(V487,Tables!$M$4:$N$7,2,FALSE)</f>
        <v>1</v>
      </c>
      <c r="X487" s="2">
        <f t="shared" ref="X487:X489" si="993">U487*W487</f>
        <v>87.8</v>
      </c>
      <c r="Y487" s="2"/>
      <c r="Z487" s="2" t="str">
        <f t="shared" ref="Z487:Z489" si="994">P487</f>
        <v>NOEC</v>
      </c>
      <c r="AA487" s="2">
        <f>VLOOKUP(Z487,Tables!C$5:D$21,2,FALSE)</f>
        <v>1</v>
      </c>
      <c r="AB487" s="2">
        <f t="shared" ref="AB487:AB489" si="995">X487/AA487</f>
        <v>87.8</v>
      </c>
      <c r="AC487" s="2" t="str">
        <f t="shared" ref="AC487:AC489" si="996">S487</f>
        <v>Acute</v>
      </c>
      <c r="AD487" s="2">
        <f>VLOOKUP(AC487,Tables!C$24:D$25,2,FALSE)</f>
        <v>2</v>
      </c>
      <c r="AE487" s="2">
        <f t="shared" ref="AE487:AE489" si="997">AB487/AD487</f>
        <v>43.9</v>
      </c>
      <c r="AF487" s="7"/>
      <c r="AG487" s="8" t="str">
        <f t="shared" ref="AG487:AG489" si="998">F487</f>
        <v>Zostera muelleri</v>
      </c>
      <c r="AH487" s="2" t="str">
        <f t="shared" ref="AH487:AH489" si="999">P487</f>
        <v>NOEC</v>
      </c>
      <c r="AI487" s="2" t="str">
        <f t="shared" ref="AI487:AI489" si="1000">S487</f>
        <v>Acute</v>
      </c>
      <c r="AJ487" s="2"/>
      <c r="AK487" s="2">
        <f>VLOOKUP(SUM(AA487,AD487),Tables!J$5:K$10,2,FALSE)</f>
        <v>3</v>
      </c>
      <c r="AL487" s="66" t="str">
        <f t="shared" ref="AL487:AL489" si="1001">IF(AK487=MIN($AK$487:$AK$489),"YES!!!","Reject")</f>
        <v>YES!!!</v>
      </c>
      <c r="AM487" s="3" t="str">
        <f>O487</f>
        <v>Leaf length</v>
      </c>
      <c r="AN487" s="2" t="s">
        <v>118</v>
      </c>
      <c r="AO487" s="2" t="str">
        <f>CONCATENATE(Q487," ",R487)</f>
        <v>3 Day</v>
      </c>
      <c r="AP487" s="2" t="s">
        <v>119</v>
      </c>
      <c r="AQ487" s="2"/>
      <c r="AR487" s="2">
        <f>AE487</f>
        <v>43.9</v>
      </c>
      <c r="AS487" s="2">
        <f>GEOMEAN(AR487)</f>
        <v>43.9</v>
      </c>
      <c r="AT487" s="3">
        <f t="shared" ref="AT487:AU487" si="1002">MIN(AS487)</f>
        <v>43.9</v>
      </c>
      <c r="AU487" s="3">
        <f t="shared" si="1002"/>
        <v>43.9</v>
      </c>
      <c r="AV487" s="67" t="s">
        <v>120</v>
      </c>
      <c r="AW487" s="2"/>
      <c r="AX487" s="2"/>
      <c r="AY487" s="2"/>
      <c r="AZ487" s="2" t="str">
        <f>I487</f>
        <v>Macrophyte</v>
      </c>
      <c r="BA487" s="68" t="str">
        <f t="shared" ref="BA487:BC487" si="1003">F487</f>
        <v>Zostera muelleri</v>
      </c>
      <c r="BB487" s="2" t="str">
        <f t="shared" si="1003"/>
        <v>Tracheophyta</v>
      </c>
      <c r="BC487" s="2" t="str">
        <f t="shared" si="1003"/>
        <v>Liliopsida</v>
      </c>
      <c r="BD487" s="2" t="str">
        <f>J487</f>
        <v>Phototroph</v>
      </c>
      <c r="BE487" s="2">
        <f>AK487</f>
        <v>3</v>
      </c>
      <c r="BF487" s="2">
        <f>AU487</f>
        <v>43.9</v>
      </c>
      <c r="BG487" s="67" t="s">
        <v>120</v>
      </c>
      <c r="BH487" s="67" t="s">
        <v>120</v>
      </c>
      <c r="BI487" s="2"/>
      <c r="BJ487" s="2"/>
      <c r="BK487" s="2"/>
      <c r="BL487" s="112"/>
      <c r="BM487" s="122"/>
      <c r="BN487" s="112"/>
      <c r="BO487" s="112"/>
      <c r="BP487" s="112"/>
      <c r="BQ487" s="112"/>
      <c r="BR487" s="112"/>
      <c r="BS487" s="112"/>
      <c r="BT487" s="114"/>
      <c r="BU487" s="114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</row>
    <row r="488" spans="1:85" ht="14.25" customHeight="1" thickTop="1" thickBot="1" x14ac:dyDescent="0.3">
      <c r="A488" s="2">
        <v>672</v>
      </c>
      <c r="B488" s="2">
        <v>1262</v>
      </c>
      <c r="C488" s="2"/>
      <c r="D488" s="101" t="s">
        <v>148</v>
      </c>
      <c r="E488" s="2" t="s">
        <v>106</v>
      </c>
      <c r="F488" s="63" t="s">
        <v>266</v>
      </c>
      <c r="G488" s="2" t="s">
        <v>175</v>
      </c>
      <c r="H488" s="2" t="s">
        <v>176</v>
      </c>
      <c r="I488" s="2" t="s">
        <v>173</v>
      </c>
      <c r="J488" s="2" t="s">
        <v>111</v>
      </c>
      <c r="K488" s="2" t="s">
        <v>112</v>
      </c>
      <c r="L488" s="2"/>
      <c r="M488" s="83" t="s">
        <v>154</v>
      </c>
      <c r="N488" s="83" t="s">
        <v>177</v>
      </c>
      <c r="O488" s="84" t="s">
        <v>177</v>
      </c>
      <c r="P488" s="85" t="s">
        <v>38</v>
      </c>
      <c r="Q488" s="85">
        <v>3</v>
      </c>
      <c r="R488" s="85" t="s">
        <v>157</v>
      </c>
      <c r="S488" s="85" t="s">
        <v>48</v>
      </c>
      <c r="T488" s="2"/>
      <c r="U488" s="85">
        <v>2.4700000000000002</v>
      </c>
      <c r="V488" s="85" t="s">
        <v>17</v>
      </c>
      <c r="W488" s="85">
        <f>VLOOKUP(V488,Tables!$M$4:$N$7,2,FALSE)</f>
        <v>1</v>
      </c>
      <c r="X488" s="85">
        <f t="shared" si="993"/>
        <v>2.4700000000000002</v>
      </c>
      <c r="Y488" s="85"/>
      <c r="Z488" s="85" t="str">
        <f t="shared" si="994"/>
        <v>EC50</v>
      </c>
      <c r="AA488" s="85">
        <f>VLOOKUP(Z488,Tables!C$5:D$21,2,FALSE)</f>
        <v>5</v>
      </c>
      <c r="AB488" s="85">
        <f t="shared" si="995"/>
        <v>0.49400000000000005</v>
      </c>
      <c r="AC488" s="85" t="str">
        <f t="shared" si="996"/>
        <v>Acute</v>
      </c>
      <c r="AD488" s="85">
        <f>VLOOKUP(AC488,Tables!C$24:D$25,2,FALSE)</f>
        <v>2</v>
      </c>
      <c r="AE488" s="85">
        <f t="shared" si="997"/>
        <v>0.24700000000000003</v>
      </c>
      <c r="AF488" s="102"/>
      <c r="AG488" s="86" t="str">
        <f t="shared" si="998"/>
        <v>Zostera muelleri</v>
      </c>
      <c r="AH488" s="85" t="str">
        <f t="shared" si="999"/>
        <v>EC50</v>
      </c>
      <c r="AI488" s="85" t="str">
        <f t="shared" si="1000"/>
        <v>Acute</v>
      </c>
      <c r="AJ488" s="85"/>
      <c r="AK488" s="85">
        <f>VLOOKUP(SUM(AA488,AD488),Tables!J$5:K$10,2,FALSE)</f>
        <v>4</v>
      </c>
      <c r="AL488" s="87" t="str">
        <f t="shared" si="1001"/>
        <v>Reject</v>
      </c>
      <c r="AM488" s="85"/>
      <c r="AN488" s="85"/>
      <c r="AO488" s="85"/>
      <c r="AP488" s="85"/>
      <c r="AQ488" s="85"/>
      <c r="AR488" s="85"/>
      <c r="AS488" s="85"/>
      <c r="AT488" s="85"/>
      <c r="AU488" s="85"/>
      <c r="AV488" s="67" t="s">
        <v>120</v>
      </c>
      <c r="AW488" s="2"/>
      <c r="AX488" s="2"/>
      <c r="AY488" s="2"/>
      <c r="AZ488" s="85"/>
      <c r="BA488" s="88"/>
      <c r="BB488" s="85"/>
      <c r="BC488" s="85"/>
      <c r="BD488" s="85"/>
      <c r="BE488" s="85"/>
      <c r="BF488" s="85"/>
      <c r="BG488" s="85"/>
      <c r="BH488" s="85"/>
      <c r="BI488" s="2"/>
      <c r="BJ488" s="2"/>
      <c r="BK488" s="2"/>
      <c r="BL488" s="112"/>
      <c r="BM488" s="122"/>
      <c r="BN488" s="112"/>
      <c r="BO488" s="112"/>
      <c r="BP488" s="112"/>
      <c r="BQ488" s="112"/>
      <c r="BR488" s="112"/>
      <c r="BS488" s="112"/>
      <c r="BT488" s="114"/>
      <c r="BU488" s="114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</row>
    <row r="489" spans="1:85" ht="14.25" customHeight="1" thickTop="1" thickBot="1" x14ac:dyDescent="0.3">
      <c r="A489" s="2">
        <v>672</v>
      </c>
      <c r="B489" s="2">
        <v>1264</v>
      </c>
      <c r="C489" s="2"/>
      <c r="D489" s="103"/>
      <c r="E489" s="2" t="s">
        <v>106</v>
      </c>
      <c r="F489" s="63" t="s">
        <v>266</v>
      </c>
      <c r="G489" s="2" t="s">
        <v>175</v>
      </c>
      <c r="H489" s="2" t="s">
        <v>176</v>
      </c>
      <c r="I489" s="2" t="s">
        <v>173</v>
      </c>
      <c r="J489" s="2" t="s">
        <v>111</v>
      </c>
      <c r="K489" s="2" t="s">
        <v>112</v>
      </c>
      <c r="L489" s="2"/>
      <c r="M489" s="83" t="s">
        <v>154</v>
      </c>
      <c r="N489" s="83" t="s">
        <v>177</v>
      </c>
      <c r="O489" s="84" t="s">
        <v>177</v>
      </c>
      <c r="P489" s="85" t="s">
        <v>14</v>
      </c>
      <c r="Q489" s="85">
        <v>3</v>
      </c>
      <c r="R489" s="85" t="s">
        <v>157</v>
      </c>
      <c r="S489" s="85" t="s">
        <v>48</v>
      </c>
      <c r="T489" s="2"/>
      <c r="U489" s="85">
        <v>0.49</v>
      </c>
      <c r="V489" s="85" t="s">
        <v>17</v>
      </c>
      <c r="W489" s="85">
        <f>VLOOKUP(V489,Tables!$M$4:$N$7,2,FALSE)</f>
        <v>1</v>
      </c>
      <c r="X489" s="85">
        <f t="shared" si="993"/>
        <v>0.49</v>
      </c>
      <c r="Y489" s="85"/>
      <c r="Z489" s="85" t="str">
        <f t="shared" si="994"/>
        <v>EC10</v>
      </c>
      <c r="AA489" s="85">
        <f>VLOOKUP(Z489,Tables!C$5:D$21,2,FALSE)</f>
        <v>1</v>
      </c>
      <c r="AB489" s="85">
        <f t="shared" si="995"/>
        <v>0.49</v>
      </c>
      <c r="AC489" s="85" t="str">
        <f t="shared" si="996"/>
        <v>Acute</v>
      </c>
      <c r="AD489" s="85">
        <f>VLOOKUP(AC489,Tables!C$24:D$25,2,FALSE)</f>
        <v>2</v>
      </c>
      <c r="AE489" s="85">
        <f t="shared" si="997"/>
        <v>0.245</v>
      </c>
      <c r="AF489" s="102"/>
      <c r="AG489" s="86" t="str">
        <f t="shared" si="998"/>
        <v>Zostera muelleri</v>
      </c>
      <c r="AH489" s="85" t="str">
        <f t="shared" si="999"/>
        <v>EC10</v>
      </c>
      <c r="AI489" s="85" t="str">
        <f t="shared" si="1000"/>
        <v>Acute</v>
      </c>
      <c r="AJ489" s="85"/>
      <c r="AK489" s="85">
        <f>VLOOKUP(SUM(AA489,AD489),Tables!J$5:K$10,2,FALSE)</f>
        <v>3</v>
      </c>
      <c r="AL489" s="87" t="str">
        <f t="shared" si="1001"/>
        <v>YES!!!</v>
      </c>
      <c r="AM489" s="87" t="str">
        <f>O489</f>
        <v>Photosynthesis</v>
      </c>
      <c r="AN489" s="85" t="s">
        <v>171</v>
      </c>
      <c r="AO489" s="85" t="str">
        <f>CONCATENATE(Q489," ",R489)</f>
        <v>3 Day</v>
      </c>
      <c r="AP489" s="85" t="s">
        <v>172</v>
      </c>
      <c r="AQ489" s="85"/>
      <c r="AR489" s="85">
        <f>AE489</f>
        <v>0.245</v>
      </c>
      <c r="AS489" s="85">
        <f>GEOMEAN(AR489)</f>
        <v>0.245</v>
      </c>
      <c r="AT489" s="87">
        <f>MIN(AS489)</f>
        <v>0.245</v>
      </c>
      <c r="AU489" s="85"/>
      <c r="AV489" s="67" t="s">
        <v>120</v>
      </c>
      <c r="AW489" s="2"/>
      <c r="AX489" s="2"/>
      <c r="AY489" s="2"/>
      <c r="AZ489" s="85"/>
      <c r="BA489" s="88"/>
      <c r="BB489" s="85"/>
      <c r="BC489" s="85"/>
      <c r="BD489" s="85"/>
      <c r="BE489" s="85"/>
      <c r="BF489" s="85"/>
      <c r="BG489" s="85"/>
      <c r="BH489" s="85"/>
      <c r="BI489" s="2"/>
      <c r="BJ489" s="2"/>
      <c r="BK489" s="2"/>
      <c r="BL489" s="112"/>
      <c r="BM489" s="122"/>
      <c r="BN489" s="112"/>
      <c r="BO489" s="112"/>
      <c r="BP489" s="112"/>
      <c r="BQ489" s="112"/>
      <c r="BR489" s="112"/>
      <c r="BS489" s="112"/>
      <c r="BT489" s="114"/>
      <c r="BU489" s="114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</row>
    <row r="490" spans="1:85" ht="14.25" customHeight="1" thickTop="1" thickBot="1" x14ac:dyDescent="0.3">
      <c r="A490" s="7"/>
      <c r="B490" s="7"/>
      <c r="C490" s="7"/>
      <c r="D490" s="71"/>
      <c r="E490" s="7"/>
      <c r="F490" s="72"/>
      <c r="G490" s="7"/>
      <c r="H490" s="7"/>
      <c r="I490" s="7"/>
      <c r="J490" s="7"/>
      <c r="K490" s="7"/>
      <c r="L490" s="7"/>
      <c r="M490" s="73"/>
      <c r="N490" s="73"/>
      <c r="O490" s="7"/>
      <c r="P490" s="7"/>
      <c r="Q490" s="7"/>
      <c r="R490" s="7"/>
      <c r="S490" s="7"/>
      <c r="T490" s="74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5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3"/>
      <c r="AW490" s="76"/>
      <c r="AX490" s="76"/>
      <c r="AY490" s="76"/>
      <c r="AZ490" s="77"/>
      <c r="BA490" s="78"/>
      <c r="BB490" s="7"/>
      <c r="BC490" s="7"/>
      <c r="BD490" s="7"/>
      <c r="BE490" s="7"/>
      <c r="BF490" s="7"/>
      <c r="BG490" s="7"/>
      <c r="BH490" s="7"/>
      <c r="BI490" s="2"/>
      <c r="BJ490" s="2"/>
      <c r="BK490" s="2"/>
      <c r="BL490" s="112"/>
      <c r="BM490" s="122"/>
      <c r="BN490" s="112"/>
      <c r="BO490" s="112"/>
      <c r="BP490" s="112"/>
      <c r="BQ490" s="112"/>
      <c r="BR490" s="112"/>
      <c r="BS490" s="112"/>
      <c r="BT490" s="114"/>
      <c r="BU490" s="114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</row>
    <row r="491" spans="1:85" ht="14.25" customHeight="1" thickTop="1" x14ac:dyDescent="0.25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  <c r="M491" s="3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3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3"/>
      <c r="AW491" s="2"/>
      <c r="AX491" s="2"/>
      <c r="AY491" s="2"/>
      <c r="AZ491" s="2"/>
      <c r="BA491" s="68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112"/>
      <c r="BM491" s="122"/>
      <c r="BN491" s="112"/>
      <c r="BO491" s="112"/>
      <c r="BP491" s="112"/>
      <c r="BQ491" s="112"/>
      <c r="BR491" s="112"/>
      <c r="BS491" s="112"/>
      <c r="BT491" s="114"/>
      <c r="BU491" s="114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</row>
    <row r="492" spans="1:85" ht="14.25" customHeight="1" x14ac:dyDescent="0.25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  <c r="M492" s="3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3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3"/>
      <c r="AW492" s="2"/>
      <c r="AX492" s="2"/>
      <c r="AY492" s="2"/>
      <c r="AZ492" s="2"/>
      <c r="BA492" s="68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112"/>
      <c r="BM492" s="122"/>
      <c r="BN492" s="112"/>
      <c r="BO492" s="112"/>
      <c r="BP492" s="112"/>
      <c r="BQ492" s="112"/>
      <c r="BR492" s="112"/>
      <c r="BS492" s="112"/>
      <c r="BT492" s="114"/>
      <c r="BU492" s="114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</row>
    <row r="493" spans="1:85" ht="14.25" customHeight="1" x14ac:dyDescent="0.25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  <c r="M493" s="3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3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3"/>
      <c r="AW493" s="2"/>
      <c r="AX493" s="2"/>
      <c r="AY493" s="2"/>
      <c r="AZ493" s="2"/>
      <c r="BA493" s="68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112"/>
      <c r="BM493" s="122"/>
      <c r="BN493" s="112"/>
      <c r="BO493" s="112"/>
      <c r="BP493" s="112"/>
      <c r="BQ493" s="112"/>
      <c r="BR493" s="112"/>
      <c r="BS493" s="112"/>
      <c r="BT493" s="114"/>
      <c r="BU493" s="114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</row>
    <row r="494" spans="1:85" ht="14.25" customHeight="1" x14ac:dyDescent="0.25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  <c r="M494" s="3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3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3"/>
      <c r="AW494" s="2"/>
      <c r="AX494" s="2"/>
      <c r="AY494" s="2"/>
      <c r="AZ494" s="2"/>
      <c r="BA494" s="68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112"/>
      <c r="BM494" s="122"/>
      <c r="BN494" s="112"/>
      <c r="BO494" s="112"/>
      <c r="BP494" s="112"/>
      <c r="BQ494" s="112"/>
      <c r="BR494" s="112"/>
      <c r="BS494" s="112"/>
      <c r="BT494" s="114"/>
      <c r="BU494" s="114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</row>
    <row r="495" spans="1:85" ht="14.25" customHeight="1" x14ac:dyDescent="0.25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  <c r="M495" s="3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3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3"/>
      <c r="AW495" s="2"/>
      <c r="AX495" s="2"/>
      <c r="AY495" s="2"/>
      <c r="AZ495" s="2"/>
      <c r="BA495" s="68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112"/>
      <c r="BM495" s="122"/>
      <c r="BN495" s="112"/>
      <c r="BO495" s="112"/>
      <c r="BP495" s="112"/>
      <c r="BQ495" s="112"/>
      <c r="BR495" s="112"/>
      <c r="BS495" s="112"/>
      <c r="BT495" s="114"/>
      <c r="BU495" s="114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</row>
    <row r="496" spans="1:85" ht="14.25" customHeight="1" x14ac:dyDescent="0.25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  <c r="M496" s="3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3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3"/>
      <c r="AW496" s="2"/>
      <c r="AX496" s="2"/>
      <c r="AY496" s="2"/>
      <c r="AZ496" s="2"/>
      <c r="BA496" s="68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112"/>
      <c r="BM496" s="122"/>
      <c r="BN496" s="112"/>
      <c r="BO496" s="112"/>
      <c r="BP496" s="112"/>
      <c r="BQ496" s="112"/>
      <c r="BR496" s="112"/>
      <c r="BS496" s="112"/>
      <c r="BT496" s="114"/>
      <c r="BU496" s="114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</row>
    <row r="497" spans="1:85" ht="14.25" customHeight="1" x14ac:dyDescent="0.25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  <c r="M497" s="3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3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3"/>
      <c r="AW497" s="2"/>
      <c r="AX497" s="2"/>
      <c r="AY497" s="2"/>
      <c r="AZ497" s="2"/>
      <c r="BA497" s="68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112"/>
      <c r="BM497" s="122"/>
      <c r="BN497" s="112"/>
      <c r="BO497" s="112"/>
      <c r="BP497" s="112"/>
      <c r="BQ497" s="112"/>
      <c r="BR497" s="112"/>
      <c r="BS497" s="112"/>
      <c r="BT497" s="114"/>
      <c r="BU497" s="114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</row>
    <row r="498" spans="1:85" ht="14.25" customHeight="1" x14ac:dyDescent="0.25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  <c r="M498" s="3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3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3"/>
      <c r="AW498" s="2"/>
      <c r="AX498" s="2"/>
      <c r="AY498" s="2"/>
      <c r="AZ498" s="2"/>
      <c r="BA498" s="68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112"/>
      <c r="BM498" s="122"/>
      <c r="BN498" s="112"/>
      <c r="BO498" s="112"/>
      <c r="BP498" s="112"/>
      <c r="BQ498" s="112"/>
      <c r="BR498" s="112"/>
      <c r="BS498" s="112"/>
      <c r="BT498" s="114"/>
      <c r="BU498" s="114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</row>
    <row r="499" spans="1:85" ht="14.25" customHeight="1" x14ac:dyDescent="0.25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  <c r="M499" s="3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3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3"/>
      <c r="AW499" s="2"/>
      <c r="AX499" s="2"/>
      <c r="AY499" s="2"/>
      <c r="AZ499" s="2"/>
      <c r="BA499" s="68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112"/>
      <c r="BM499" s="122"/>
      <c r="BN499" s="112"/>
      <c r="BO499" s="112"/>
      <c r="BP499" s="112"/>
      <c r="BQ499" s="112"/>
      <c r="BR499" s="112"/>
      <c r="BS499" s="112"/>
      <c r="BT499" s="114"/>
      <c r="BU499" s="114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</row>
    <row r="500" spans="1:85" ht="14.25" customHeight="1" x14ac:dyDescent="0.25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  <c r="M500" s="3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3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3"/>
      <c r="AW500" s="2"/>
      <c r="AX500" s="2"/>
      <c r="AY500" s="2"/>
      <c r="AZ500" s="2"/>
      <c r="BA500" s="68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112"/>
      <c r="BM500" s="122"/>
      <c r="BN500" s="112"/>
      <c r="BO500" s="112"/>
      <c r="BP500" s="112"/>
      <c r="BQ500" s="112"/>
      <c r="BR500" s="112"/>
      <c r="BS500" s="112"/>
      <c r="BT500" s="114"/>
      <c r="BU500" s="114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</row>
    <row r="501" spans="1:85" ht="14.25" customHeight="1" x14ac:dyDescent="0.25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  <c r="M501" s="3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3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3"/>
      <c r="AW501" s="2"/>
      <c r="AX501" s="2"/>
      <c r="AY501" s="2"/>
      <c r="AZ501" s="2"/>
      <c r="BA501" s="68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112"/>
      <c r="BM501" s="122"/>
      <c r="BN501" s="112"/>
      <c r="BO501" s="112"/>
      <c r="BP501" s="112"/>
      <c r="BQ501" s="112"/>
      <c r="BR501" s="112"/>
      <c r="BS501" s="112"/>
      <c r="BT501" s="114"/>
      <c r="BU501" s="114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</row>
    <row r="502" spans="1:85" ht="14.25" customHeight="1" x14ac:dyDescent="0.25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  <c r="M502" s="3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3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3"/>
      <c r="AW502" s="2"/>
      <c r="AX502" s="2"/>
      <c r="AY502" s="2"/>
      <c r="AZ502" s="2"/>
      <c r="BA502" s="68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112"/>
      <c r="BM502" s="122"/>
      <c r="BN502" s="112"/>
      <c r="BO502" s="112"/>
      <c r="BP502" s="112"/>
      <c r="BQ502" s="112"/>
      <c r="BR502" s="112"/>
      <c r="BS502" s="112"/>
      <c r="BT502" s="114"/>
      <c r="BU502" s="114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</row>
    <row r="503" spans="1:85" ht="14.25" customHeight="1" x14ac:dyDescent="0.25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  <c r="M503" s="3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3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3"/>
      <c r="AW503" s="2"/>
      <c r="AX503" s="2"/>
      <c r="AY503" s="2"/>
      <c r="AZ503" s="2"/>
      <c r="BA503" s="68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112"/>
      <c r="BM503" s="122"/>
      <c r="BN503" s="112"/>
      <c r="BO503" s="112"/>
      <c r="BP503" s="112"/>
      <c r="BQ503" s="112"/>
      <c r="BR503" s="112"/>
      <c r="BS503" s="112"/>
      <c r="BT503" s="114"/>
      <c r="BU503" s="114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</row>
    <row r="504" spans="1:85" ht="14.25" customHeight="1" x14ac:dyDescent="0.25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  <c r="M504" s="3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3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3"/>
      <c r="AW504" s="2"/>
      <c r="AX504" s="2"/>
      <c r="AY504" s="2"/>
      <c r="AZ504" s="2"/>
      <c r="BA504" s="68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112"/>
      <c r="BM504" s="122"/>
      <c r="BN504" s="112"/>
      <c r="BO504" s="112"/>
      <c r="BP504" s="112"/>
      <c r="BQ504" s="112"/>
      <c r="BR504" s="112"/>
      <c r="BS504" s="112"/>
      <c r="BT504" s="114"/>
      <c r="BU504" s="114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</row>
    <row r="505" spans="1:85" ht="14.25" customHeight="1" x14ac:dyDescent="0.25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  <c r="M505" s="3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3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3"/>
      <c r="AW505" s="2"/>
      <c r="AX505" s="2"/>
      <c r="AY505" s="2"/>
      <c r="AZ505" s="2"/>
      <c r="BA505" s="68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112"/>
      <c r="BM505" s="122"/>
      <c r="BN505" s="112"/>
      <c r="BO505" s="112"/>
      <c r="BP505" s="112"/>
      <c r="BQ505" s="112"/>
      <c r="BR505" s="112"/>
      <c r="BS505" s="112"/>
      <c r="BT505" s="114"/>
      <c r="BU505" s="114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</row>
    <row r="506" spans="1:85" ht="14.25" customHeight="1" x14ac:dyDescent="0.25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  <c r="M506" s="3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3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3"/>
      <c r="AW506" s="2"/>
      <c r="AX506" s="2"/>
      <c r="AY506" s="2"/>
      <c r="AZ506" s="2"/>
      <c r="BA506" s="68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112"/>
      <c r="BM506" s="122"/>
      <c r="BN506" s="112"/>
      <c r="BO506" s="112"/>
      <c r="BP506" s="112"/>
      <c r="BQ506" s="112"/>
      <c r="BR506" s="112"/>
      <c r="BS506" s="112"/>
      <c r="BT506" s="114"/>
      <c r="BU506" s="114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</row>
    <row r="507" spans="1:85" ht="14.25" customHeight="1" x14ac:dyDescent="0.25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  <c r="M507" s="3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3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3"/>
      <c r="AW507" s="2"/>
      <c r="AX507" s="2"/>
      <c r="AY507" s="2"/>
      <c r="AZ507" s="2"/>
      <c r="BA507" s="68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112"/>
      <c r="BM507" s="122"/>
      <c r="BN507" s="112"/>
      <c r="BO507" s="112"/>
      <c r="BP507" s="112"/>
      <c r="BQ507" s="112"/>
      <c r="BR507" s="112"/>
      <c r="BS507" s="112"/>
      <c r="BT507" s="114"/>
      <c r="BU507" s="114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</row>
    <row r="508" spans="1:85" ht="14.25" customHeight="1" x14ac:dyDescent="0.25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  <c r="M508" s="3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3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3"/>
      <c r="AW508" s="2"/>
      <c r="AX508" s="2"/>
      <c r="AY508" s="2"/>
      <c r="AZ508" s="2"/>
      <c r="BA508" s="68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112"/>
      <c r="BM508" s="122"/>
      <c r="BN508" s="112"/>
      <c r="BO508" s="112"/>
      <c r="BP508" s="112"/>
      <c r="BQ508" s="112"/>
      <c r="BR508" s="112"/>
      <c r="BS508" s="112"/>
      <c r="BT508" s="114"/>
      <c r="BU508" s="114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</row>
    <row r="509" spans="1:85" ht="14.25" customHeight="1" x14ac:dyDescent="0.25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  <c r="M509" s="3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3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3"/>
      <c r="AW509" s="2"/>
      <c r="AX509" s="2"/>
      <c r="AY509" s="2"/>
      <c r="AZ509" s="2"/>
      <c r="BA509" s="68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112"/>
      <c r="BM509" s="122"/>
      <c r="BN509" s="112"/>
      <c r="BO509" s="112"/>
      <c r="BP509" s="112"/>
      <c r="BQ509" s="112"/>
      <c r="BR509" s="112"/>
      <c r="BS509" s="112"/>
      <c r="BT509" s="114"/>
      <c r="BU509" s="114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</row>
    <row r="510" spans="1:85" ht="14.25" customHeight="1" x14ac:dyDescent="0.25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  <c r="M510" s="3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3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3"/>
      <c r="AW510" s="2"/>
      <c r="AX510" s="2"/>
      <c r="AY510" s="2"/>
      <c r="AZ510" s="2"/>
      <c r="BA510" s="68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112"/>
      <c r="BM510" s="122"/>
      <c r="BN510" s="112"/>
      <c r="BO510" s="112"/>
      <c r="BP510" s="112"/>
      <c r="BQ510" s="112"/>
      <c r="BR510" s="112"/>
      <c r="BS510" s="112"/>
      <c r="BT510" s="114"/>
      <c r="BU510" s="114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</row>
    <row r="511" spans="1:85" ht="14.25" customHeight="1" x14ac:dyDescent="0.25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  <c r="M511" s="3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3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3"/>
      <c r="AW511" s="2"/>
      <c r="AX511" s="2"/>
      <c r="AY511" s="2"/>
      <c r="AZ511" s="2"/>
      <c r="BA511" s="68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112"/>
      <c r="BM511" s="122"/>
      <c r="BN511" s="112"/>
      <c r="BO511" s="112"/>
      <c r="BP511" s="112"/>
      <c r="BQ511" s="112"/>
      <c r="BR511" s="112"/>
      <c r="BS511" s="112"/>
      <c r="BT511" s="114"/>
      <c r="BU511" s="114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</row>
    <row r="512" spans="1:85" ht="14.25" customHeight="1" x14ac:dyDescent="0.25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  <c r="M512" s="3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3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3"/>
      <c r="AW512" s="2"/>
      <c r="AX512" s="2"/>
      <c r="AY512" s="2"/>
      <c r="AZ512" s="2"/>
      <c r="BA512" s="68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112"/>
      <c r="BM512" s="122"/>
      <c r="BN512" s="112"/>
      <c r="BO512" s="112"/>
      <c r="BP512" s="112"/>
      <c r="BQ512" s="112"/>
      <c r="BR512" s="112"/>
      <c r="BS512" s="112"/>
      <c r="BT512" s="114"/>
      <c r="BU512" s="114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</row>
    <row r="513" spans="1:85" ht="14.25" customHeight="1" x14ac:dyDescent="0.25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  <c r="M513" s="3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3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3"/>
      <c r="AW513" s="2"/>
      <c r="AX513" s="2"/>
      <c r="AY513" s="2"/>
      <c r="AZ513" s="2"/>
      <c r="BA513" s="68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112"/>
      <c r="BM513" s="122"/>
      <c r="BN513" s="112"/>
      <c r="BO513" s="112"/>
      <c r="BP513" s="112"/>
      <c r="BQ513" s="112"/>
      <c r="BR513" s="112"/>
      <c r="BS513" s="112"/>
      <c r="BT513" s="114"/>
      <c r="BU513" s="114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</row>
    <row r="514" spans="1:85" ht="14.25" customHeight="1" x14ac:dyDescent="0.25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  <c r="M514" s="3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3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3"/>
      <c r="AW514" s="2"/>
      <c r="AX514" s="2"/>
      <c r="AY514" s="2"/>
      <c r="AZ514" s="2"/>
      <c r="BA514" s="68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112"/>
      <c r="BM514" s="122"/>
      <c r="BN514" s="112"/>
      <c r="BO514" s="112"/>
      <c r="BP514" s="112"/>
      <c r="BQ514" s="112"/>
      <c r="BR514" s="112"/>
      <c r="BS514" s="112"/>
      <c r="BT514" s="114"/>
      <c r="BU514" s="114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</row>
    <row r="515" spans="1:85" ht="14.25" customHeight="1" x14ac:dyDescent="0.25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  <c r="M515" s="3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3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3"/>
      <c r="AW515" s="2"/>
      <c r="AX515" s="2"/>
      <c r="AY515" s="2"/>
      <c r="AZ515" s="2"/>
      <c r="BA515" s="68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112"/>
      <c r="BM515" s="122"/>
      <c r="BN515" s="112"/>
      <c r="BO515" s="112"/>
      <c r="BP515" s="112"/>
      <c r="BQ515" s="112"/>
      <c r="BR515" s="112"/>
      <c r="BS515" s="112"/>
      <c r="BT515" s="114"/>
      <c r="BU515" s="114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</row>
    <row r="516" spans="1:85" ht="14.25" customHeight="1" x14ac:dyDescent="0.25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  <c r="M516" s="3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3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3"/>
      <c r="AW516" s="2"/>
      <c r="AX516" s="2"/>
      <c r="AY516" s="2"/>
      <c r="AZ516" s="2"/>
      <c r="BA516" s="68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112"/>
      <c r="BM516" s="122"/>
      <c r="BN516" s="112"/>
      <c r="BO516" s="112"/>
      <c r="BP516" s="112"/>
      <c r="BQ516" s="112"/>
      <c r="BR516" s="112"/>
      <c r="BS516" s="112"/>
      <c r="BT516" s="114"/>
      <c r="BU516" s="114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</row>
    <row r="517" spans="1:85" ht="14.25" customHeight="1" x14ac:dyDescent="0.25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  <c r="M517" s="3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3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3"/>
      <c r="AW517" s="2"/>
      <c r="AX517" s="2"/>
      <c r="AY517" s="2"/>
      <c r="AZ517" s="2"/>
      <c r="BA517" s="68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112"/>
      <c r="BM517" s="122"/>
      <c r="BN517" s="112"/>
      <c r="BO517" s="112"/>
      <c r="BP517" s="112"/>
      <c r="BQ517" s="112"/>
      <c r="BR517" s="112"/>
      <c r="BS517" s="112"/>
      <c r="BT517" s="114"/>
      <c r="BU517" s="114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</row>
    <row r="518" spans="1:85" ht="14.25" customHeight="1" x14ac:dyDescent="0.25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  <c r="M518" s="3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3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3"/>
      <c r="AW518" s="2"/>
      <c r="AX518" s="2"/>
      <c r="AY518" s="2"/>
      <c r="AZ518" s="2"/>
      <c r="BA518" s="68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112"/>
      <c r="BM518" s="122"/>
      <c r="BN518" s="112"/>
      <c r="BO518" s="112"/>
      <c r="BP518" s="112"/>
      <c r="BQ518" s="112"/>
      <c r="BR518" s="112"/>
      <c r="BS518" s="112"/>
      <c r="BT518" s="114"/>
      <c r="BU518" s="114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</row>
    <row r="519" spans="1:85" ht="14.25" customHeight="1" x14ac:dyDescent="0.25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  <c r="M519" s="3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3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3"/>
      <c r="AW519" s="2"/>
      <c r="AX519" s="2"/>
      <c r="AY519" s="2"/>
      <c r="AZ519" s="2"/>
      <c r="BA519" s="68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112"/>
      <c r="BM519" s="122"/>
      <c r="BN519" s="112"/>
      <c r="BO519" s="112"/>
      <c r="BP519" s="112"/>
      <c r="BQ519" s="112"/>
      <c r="BR519" s="112"/>
      <c r="BS519" s="112"/>
      <c r="BT519" s="114"/>
      <c r="BU519" s="114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</row>
    <row r="520" spans="1:85" ht="14.25" customHeight="1" x14ac:dyDescent="0.25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  <c r="M520" s="3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3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3"/>
      <c r="AW520" s="2"/>
      <c r="AX520" s="2"/>
      <c r="AY520" s="2"/>
      <c r="AZ520" s="2"/>
      <c r="BA520" s="68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112"/>
      <c r="BM520" s="122"/>
      <c r="BN520" s="112"/>
      <c r="BO520" s="112"/>
      <c r="BP520" s="112"/>
      <c r="BQ520" s="112"/>
      <c r="BR520" s="112"/>
      <c r="BS520" s="112"/>
      <c r="BT520" s="114"/>
      <c r="BU520" s="114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</row>
    <row r="521" spans="1:85" ht="14.25" customHeight="1" x14ac:dyDescent="0.25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  <c r="M521" s="3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3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3"/>
      <c r="AW521" s="2"/>
      <c r="AX521" s="2"/>
      <c r="AY521" s="2"/>
      <c r="AZ521" s="2"/>
      <c r="BA521" s="68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112"/>
      <c r="BM521" s="122"/>
      <c r="BN521" s="112"/>
      <c r="BO521" s="112"/>
      <c r="BP521" s="112"/>
      <c r="BQ521" s="112"/>
      <c r="BR521" s="112"/>
      <c r="BS521" s="112"/>
      <c r="BT521" s="114"/>
      <c r="BU521" s="114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</row>
    <row r="522" spans="1:85" ht="14.25" customHeight="1" x14ac:dyDescent="0.25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  <c r="M522" s="3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3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3"/>
      <c r="AW522" s="2"/>
      <c r="AX522" s="2"/>
      <c r="AY522" s="2"/>
      <c r="AZ522" s="2"/>
      <c r="BA522" s="68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112"/>
      <c r="BM522" s="122"/>
      <c r="BN522" s="112"/>
      <c r="BO522" s="112"/>
      <c r="BP522" s="112"/>
      <c r="BQ522" s="112"/>
      <c r="BR522" s="112"/>
      <c r="BS522" s="112"/>
      <c r="BT522" s="114"/>
      <c r="BU522" s="114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</row>
    <row r="523" spans="1:85" ht="14.25" customHeight="1" x14ac:dyDescent="0.25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  <c r="M523" s="3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3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3"/>
      <c r="AW523" s="2"/>
      <c r="AX523" s="2"/>
      <c r="AY523" s="2"/>
      <c r="AZ523" s="2"/>
      <c r="BA523" s="68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112"/>
      <c r="BM523" s="122"/>
      <c r="BN523" s="112"/>
      <c r="BO523" s="112"/>
      <c r="BP523" s="112"/>
      <c r="BQ523" s="112"/>
      <c r="BR523" s="112"/>
      <c r="BS523" s="112"/>
      <c r="BT523" s="114"/>
      <c r="BU523" s="114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</row>
    <row r="524" spans="1:85" ht="14.25" customHeight="1" x14ac:dyDescent="0.25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  <c r="M524" s="3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3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3"/>
      <c r="AW524" s="2"/>
      <c r="AX524" s="2"/>
      <c r="AY524" s="2"/>
      <c r="AZ524" s="2"/>
      <c r="BA524" s="68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112"/>
      <c r="BM524" s="122"/>
      <c r="BN524" s="112"/>
      <c r="BO524" s="112"/>
      <c r="BP524" s="112"/>
      <c r="BQ524" s="112"/>
      <c r="BR524" s="112"/>
      <c r="BS524" s="112"/>
      <c r="BT524" s="114"/>
      <c r="BU524" s="114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</row>
    <row r="525" spans="1:85" ht="14.25" customHeight="1" x14ac:dyDescent="0.25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  <c r="M525" s="3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3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3"/>
      <c r="AW525" s="2"/>
      <c r="AX525" s="2"/>
      <c r="AY525" s="2"/>
      <c r="AZ525" s="2"/>
      <c r="BA525" s="68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112"/>
      <c r="BM525" s="122"/>
      <c r="BN525" s="112"/>
      <c r="BO525" s="112"/>
      <c r="BP525" s="112"/>
      <c r="BQ525" s="112"/>
      <c r="BR525" s="112"/>
      <c r="BS525" s="112"/>
      <c r="BT525" s="114"/>
      <c r="BU525" s="114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</row>
    <row r="526" spans="1:85" ht="14.25" customHeight="1" x14ac:dyDescent="0.25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  <c r="M526" s="3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3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3"/>
      <c r="AW526" s="2"/>
      <c r="AX526" s="2"/>
      <c r="AY526" s="2"/>
      <c r="AZ526" s="2"/>
      <c r="BA526" s="68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112"/>
      <c r="BM526" s="122"/>
      <c r="BN526" s="112"/>
      <c r="BO526" s="112"/>
      <c r="BP526" s="112"/>
      <c r="BQ526" s="112"/>
      <c r="BR526" s="112"/>
      <c r="BS526" s="112"/>
      <c r="BT526" s="114"/>
      <c r="BU526" s="114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</row>
    <row r="527" spans="1:85" ht="14.25" customHeight="1" x14ac:dyDescent="0.25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  <c r="M527" s="3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3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3"/>
      <c r="AW527" s="2"/>
      <c r="AX527" s="2"/>
      <c r="AY527" s="2"/>
      <c r="AZ527" s="2"/>
      <c r="BA527" s="68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112"/>
      <c r="BM527" s="122"/>
      <c r="BN527" s="112"/>
      <c r="BO527" s="112"/>
      <c r="BP527" s="112"/>
      <c r="BQ527" s="112"/>
      <c r="BR527" s="112"/>
      <c r="BS527" s="112"/>
      <c r="BT527" s="114"/>
      <c r="BU527" s="114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</row>
    <row r="528" spans="1:85" ht="14.25" customHeight="1" x14ac:dyDescent="0.25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  <c r="M528" s="3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3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3"/>
      <c r="AW528" s="2"/>
      <c r="AX528" s="2"/>
      <c r="AY528" s="2"/>
      <c r="AZ528" s="2"/>
      <c r="BA528" s="68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112"/>
      <c r="BM528" s="122"/>
      <c r="BN528" s="112"/>
      <c r="BO528" s="112"/>
      <c r="BP528" s="112"/>
      <c r="BQ528" s="112"/>
      <c r="BR528" s="112"/>
      <c r="BS528" s="112"/>
      <c r="BT528" s="114"/>
      <c r="BU528" s="114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</row>
    <row r="529" spans="1:85" ht="14.25" customHeight="1" x14ac:dyDescent="0.25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  <c r="M529" s="3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3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3"/>
      <c r="AW529" s="2"/>
      <c r="AX529" s="2"/>
      <c r="AY529" s="2"/>
      <c r="AZ529" s="2"/>
      <c r="BA529" s="68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112"/>
      <c r="BM529" s="122"/>
      <c r="BN529" s="112"/>
      <c r="BO529" s="112"/>
      <c r="BP529" s="112"/>
      <c r="BQ529" s="112"/>
      <c r="BR529" s="112"/>
      <c r="BS529" s="112"/>
      <c r="BT529" s="114"/>
      <c r="BU529" s="114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</row>
    <row r="530" spans="1:85" ht="14.25" customHeight="1" x14ac:dyDescent="0.25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  <c r="M530" s="3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3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3"/>
      <c r="AW530" s="2"/>
      <c r="AX530" s="2"/>
      <c r="AY530" s="2"/>
      <c r="AZ530" s="2"/>
      <c r="BA530" s="68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112"/>
      <c r="BM530" s="122"/>
      <c r="BN530" s="112"/>
      <c r="BO530" s="112"/>
      <c r="BP530" s="112"/>
      <c r="BQ530" s="112"/>
      <c r="BR530" s="112"/>
      <c r="BS530" s="112"/>
      <c r="BT530" s="114"/>
      <c r="BU530" s="114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</row>
    <row r="531" spans="1:85" ht="14.25" customHeight="1" x14ac:dyDescent="0.25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  <c r="M531" s="3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3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3"/>
      <c r="AW531" s="2"/>
      <c r="AX531" s="2"/>
      <c r="AY531" s="2"/>
      <c r="AZ531" s="2"/>
      <c r="BA531" s="68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112"/>
      <c r="BM531" s="122"/>
      <c r="BN531" s="112"/>
      <c r="BO531" s="112"/>
      <c r="BP531" s="112"/>
      <c r="BQ531" s="112"/>
      <c r="BR531" s="112"/>
      <c r="BS531" s="112"/>
      <c r="BT531" s="114"/>
      <c r="BU531" s="114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</row>
    <row r="532" spans="1:85" ht="14.25" customHeight="1" x14ac:dyDescent="0.25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  <c r="M532" s="3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3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3"/>
      <c r="AW532" s="2"/>
      <c r="AX532" s="2"/>
      <c r="AY532" s="2"/>
      <c r="AZ532" s="2"/>
      <c r="BA532" s="68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112"/>
      <c r="BM532" s="122"/>
      <c r="BN532" s="112"/>
      <c r="BO532" s="112"/>
      <c r="BP532" s="112"/>
      <c r="BQ532" s="112"/>
      <c r="BR532" s="112"/>
      <c r="BS532" s="112"/>
      <c r="BT532" s="114"/>
      <c r="BU532" s="114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</row>
    <row r="533" spans="1:85" ht="14.25" customHeight="1" x14ac:dyDescent="0.25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  <c r="M533" s="3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3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3"/>
      <c r="AW533" s="2"/>
      <c r="AX533" s="2"/>
      <c r="AY533" s="2"/>
      <c r="AZ533" s="2"/>
      <c r="BA533" s="68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112"/>
      <c r="BM533" s="122"/>
      <c r="BN533" s="112"/>
      <c r="BO533" s="112"/>
      <c r="BP533" s="112"/>
      <c r="BQ533" s="112"/>
      <c r="BR533" s="112"/>
      <c r="BS533" s="112"/>
      <c r="BT533" s="114"/>
      <c r="BU533" s="114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</row>
    <row r="534" spans="1:85" ht="14.25" customHeight="1" x14ac:dyDescent="0.25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  <c r="M534" s="3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3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3"/>
      <c r="AW534" s="2"/>
      <c r="AX534" s="2"/>
      <c r="AY534" s="2"/>
      <c r="AZ534" s="2"/>
      <c r="BA534" s="68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112"/>
      <c r="BM534" s="122"/>
      <c r="BN534" s="112"/>
      <c r="BO534" s="112"/>
      <c r="BP534" s="112"/>
      <c r="BQ534" s="112"/>
      <c r="BR534" s="112"/>
      <c r="BS534" s="112"/>
      <c r="BT534" s="114"/>
      <c r="BU534" s="114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</row>
    <row r="535" spans="1:85" ht="14.25" customHeight="1" x14ac:dyDescent="0.25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  <c r="M535" s="3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3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3"/>
      <c r="AW535" s="2"/>
      <c r="AX535" s="2"/>
      <c r="AY535" s="2"/>
      <c r="AZ535" s="2"/>
      <c r="BA535" s="68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112"/>
      <c r="BM535" s="122"/>
      <c r="BN535" s="112"/>
      <c r="BO535" s="112"/>
      <c r="BP535" s="112"/>
      <c r="BQ535" s="112"/>
      <c r="BR535" s="112"/>
      <c r="BS535" s="112"/>
      <c r="BT535" s="114"/>
      <c r="BU535" s="114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</row>
    <row r="536" spans="1:85" ht="14.25" customHeight="1" x14ac:dyDescent="0.25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  <c r="M536" s="3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3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3"/>
      <c r="AW536" s="2"/>
      <c r="AX536" s="2"/>
      <c r="AY536" s="2"/>
      <c r="AZ536" s="2"/>
      <c r="BA536" s="68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112"/>
      <c r="BM536" s="122"/>
      <c r="BN536" s="112"/>
      <c r="BO536" s="112"/>
      <c r="BP536" s="112"/>
      <c r="BQ536" s="112"/>
      <c r="BR536" s="112"/>
      <c r="BS536" s="112"/>
      <c r="BT536" s="114"/>
      <c r="BU536" s="114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</row>
    <row r="537" spans="1:85" ht="14.25" customHeight="1" x14ac:dyDescent="0.25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  <c r="M537" s="3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3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3"/>
      <c r="AW537" s="2"/>
      <c r="AX537" s="2"/>
      <c r="AY537" s="2"/>
      <c r="AZ537" s="2"/>
      <c r="BA537" s="68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112"/>
      <c r="BM537" s="122"/>
      <c r="BN537" s="112"/>
      <c r="BO537" s="112"/>
      <c r="BP537" s="112"/>
      <c r="BQ537" s="112"/>
      <c r="BR537" s="112"/>
      <c r="BS537" s="112"/>
      <c r="BT537" s="114"/>
      <c r="BU537" s="114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</row>
    <row r="538" spans="1:85" ht="14.25" customHeight="1" x14ac:dyDescent="0.25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  <c r="M538" s="3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3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3"/>
      <c r="AW538" s="2"/>
      <c r="AX538" s="2"/>
      <c r="AY538" s="2"/>
      <c r="AZ538" s="2"/>
      <c r="BA538" s="68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112"/>
      <c r="BM538" s="122"/>
      <c r="BN538" s="112"/>
      <c r="BO538" s="112"/>
      <c r="BP538" s="112"/>
      <c r="BQ538" s="112"/>
      <c r="BR538" s="112"/>
      <c r="BS538" s="112"/>
      <c r="BT538" s="114"/>
      <c r="BU538" s="114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</row>
    <row r="539" spans="1:85" ht="14.25" customHeight="1" x14ac:dyDescent="0.25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  <c r="M539" s="3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3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3"/>
      <c r="AW539" s="2"/>
      <c r="AX539" s="2"/>
      <c r="AY539" s="2"/>
      <c r="AZ539" s="2"/>
      <c r="BA539" s="68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112"/>
      <c r="BM539" s="122"/>
      <c r="BN539" s="112"/>
      <c r="BO539" s="112"/>
      <c r="BP539" s="112"/>
      <c r="BQ539" s="112"/>
      <c r="BR539" s="112"/>
      <c r="BS539" s="112"/>
      <c r="BT539" s="114"/>
      <c r="BU539" s="114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</row>
    <row r="540" spans="1:85" ht="14.25" customHeight="1" x14ac:dyDescent="0.25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  <c r="M540" s="3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3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3"/>
      <c r="AW540" s="2"/>
      <c r="AX540" s="2"/>
      <c r="AY540" s="2"/>
      <c r="AZ540" s="2"/>
      <c r="BA540" s="68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112"/>
      <c r="BM540" s="122"/>
      <c r="BN540" s="112"/>
      <c r="BO540" s="112"/>
      <c r="BP540" s="112"/>
      <c r="BQ540" s="112"/>
      <c r="BR540" s="112"/>
      <c r="BS540" s="112"/>
      <c r="BT540" s="114"/>
      <c r="BU540" s="114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</row>
    <row r="541" spans="1:85" ht="14.25" customHeight="1" x14ac:dyDescent="0.25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  <c r="M541" s="3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3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3"/>
      <c r="AW541" s="2"/>
      <c r="AX541" s="2"/>
      <c r="AY541" s="2"/>
      <c r="AZ541" s="2"/>
      <c r="BA541" s="68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112"/>
      <c r="BM541" s="122"/>
      <c r="BN541" s="112"/>
      <c r="BO541" s="112"/>
      <c r="BP541" s="112"/>
      <c r="BQ541" s="112"/>
      <c r="BR541" s="112"/>
      <c r="BS541" s="112"/>
      <c r="BT541" s="114"/>
      <c r="BU541" s="114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</row>
    <row r="542" spans="1:85" ht="14.25" customHeight="1" x14ac:dyDescent="0.25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  <c r="M542" s="3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3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3"/>
      <c r="AW542" s="2"/>
      <c r="AX542" s="2"/>
      <c r="AY542" s="2"/>
      <c r="AZ542" s="2"/>
      <c r="BA542" s="68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112"/>
      <c r="BM542" s="122"/>
      <c r="BN542" s="112"/>
      <c r="BO542" s="112"/>
      <c r="BP542" s="112"/>
      <c r="BQ542" s="112"/>
      <c r="BR542" s="112"/>
      <c r="BS542" s="112"/>
      <c r="BT542" s="114"/>
      <c r="BU542" s="114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</row>
    <row r="543" spans="1:85" ht="14.25" customHeight="1" x14ac:dyDescent="0.25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  <c r="M543" s="3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3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3"/>
      <c r="AW543" s="2"/>
      <c r="AX543" s="2"/>
      <c r="AY543" s="2"/>
      <c r="AZ543" s="2"/>
      <c r="BA543" s="68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112"/>
      <c r="BM543" s="122"/>
      <c r="BN543" s="112"/>
      <c r="BO543" s="112"/>
      <c r="BP543" s="112"/>
      <c r="BQ543" s="112"/>
      <c r="BR543" s="112"/>
      <c r="BS543" s="112"/>
      <c r="BT543" s="114"/>
      <c r="BU543" s="114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</row>
    <row r="544" spans="1:85" ht="14.25" customHeight="1" x14ac:dyDescent="0.25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  <c r="M544" s="3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3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3"/>
      <c r="AW544" s="2"/>
      <c r="AX544" s="2"/>
      <c r="AY544" s="2"/>
      <c r="AZ544" s="2"/>
      <c r="BA544" s="68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112"/>
      <c r="BM544" s="122"/>
      <c r="BN544" s="112"/>
      <c r="BO544" s="112"/>
      <c r="BP544" s="112"/>
      <c r="BQ544" s="112"/>
      <c r="BR544" s="112"/>
      <c r="BS544" s="112"/>
      <c r="BT544" s="114"/>
      <c r="BU544" s="114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</row>
    <row r="545" spans="1:85" ht="14.25" customHeight="1" x14ac:dyDescent="0.25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  <c r="M545" s="3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3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3"/>
      <c r="AW545" s="2"/>
      <c r="AX545" s="2"/>
      <c r="AY545" s="2"/>
      <c r="AZ545" s="2"/>
      <c r="BA545" s="68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112"/>
      <c r="BM545" s="122"/>
      <c r="BN545" s="112"/>
      <c r="BO545" s="112"/>
      <c r="BP545" s="112"/>
      <c r="BQ545" s="112"/>
      <c r="BR545" s="112"/>
      <c r="BS545" s="112"/>
      <c r="BT545" s="114"/>
      <c r="BU545" s="114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</row>
    <row r="546" spans="1:85" ht="14.25" customHeight="1" x14ac:dyDescent="0.25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  <c r="M546" s="3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3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3"/>
      <c r="AW546" s="2"/>
      <c r="AX546" s="2"/>
      <c r="AY546" s="2"/>
      <c r="AZ546" s="2"/>
      <c r="BA546" s="68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112"/>
      <c r="BM546" s="122"/>
      <c r="BN546" s="112"/>
      <c r="BO546" s="112"/>
      <c r="BP546" s="112"/>
      <c r="BQ546" s="112"/>
      <c r="BR546" s="112"/>
      <c r="BS546" s="112"/>
      <c r="BT546" s="114"/>
      <c r="BU546" s="114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</row>
    <row r="547" spans="1:85" ht="14.25" customHeight="1" x14ac:dyDescent="0.25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  <c r="M547" s="3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3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3"/>
      <c r="AW547" s="2"/>
      <c r="AX547" s="2"/>
      <c r="AY547" s="2"/>
      <c r="AZ547" s="2"/>
      <c r="BA547" s="68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112"/>
      <c r="BM547" s="122"/>
      <c r="BN547" s="112"/>
      <c r="BO547" s="112"/>
      <c r="BP547" s="112"/>
      <c r="BQ547" s="112"/>
      <c r="BR547" s="112"/>
      <c r="BS547" s="112"/>
      <c r="BT547" s="114"/>
      <c r="BU547" s="114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</row>
    <row r="548" spans="1:85" ht="14.25" customHeight="1" x14ac:dyDescent="0.25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  <c r="M548" s="3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3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3"/>
      <c r="AW548" s="2"/>
      <c r="AX548" s="2"/>
      <c r="AY548" s="2"/>
      <c r="AZ548" s="2"/>
      <c r="BA548" s="68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112"/>
      <c r="BM548" s="122"/>
      <c r="BN548" s="112"/>
      <c r="BO548" s="112"/>
      <c r="BP548" s="112"/>
      <c r="BQ548" s="112"/>
      <c r="BR548" s="112"/>
      <c r="BS548" s="112"/>
      <c r="BT548" s="114"/>
      <c r="BU548" s="114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</row>
    <row r="549" spans="1:85" ht="14.25" customHeight="1" x14ac:dyDescent="0.25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  <c r="M549" s="3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3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3"/>
      <c r="AW549" s="2"/>
      <c r="AX549" s="2"/>
      <c r="AY549" s="2"/>
      <c r="AZ549" s="2"/>
      <c r="BA549" s="68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112"/>
      <c r="BM549" s="122"/>
      <c r="BN549" s="112"/>
      <c r="BO549" s="112"/>
      <c r="BP549" s="112"/>
      <c r="BQ549" s="112"/>
      <c r="BR549" s="112"/>
      <c r="BS549" s="112"/>
      <c r="BT549" s="114"/>
      <c r="BU549" s="114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</row>
    <row r="550" spans="1:85" ht="14.25" customHeight="1" x14ac:dyDescent="0.25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  <c r="M550" s="3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3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3"/>
      <c r="AW550" s="2"/>
      <c r="AX550" s="2"/>
      <c r="AY550" s="2"/>
      <c r="AZ550" s="2"/>
      <c r="BA550" s="68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112"/>
      <c r="BM550" s="122"/>
      <c r="BN550" s="112"/>
      <c r="BO550" s="112"/>
      <c r="BP550" s="112"/>
      <c r="BQ550" s="112"/>
      <c r="BR550" s="112"/>
      <c r="BS550" s="112"/>
      <c r="BT550" s="114"/>
      <c r="BU550" s="114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</row>
    <row r="551" spans="1:85" ht="14.25" customHeight="1" x14ac:dyDescent="0.25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  <c r="M551" s="3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3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3"/>
      <c r="AW551" s="2"/>
      <c r="AX551" s="2"/>
      <c r="AY551" s="2"/>
      <c r="AZ551" s="2"/>
      <c r="BA551" s="68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112"/>
      <c r="BM551" s="122"/>
      <c r="BN551" s="112"/>
      <c r="BO551" s="112"/>
      <c r="BP551" s="112"/>
      <c r="BQ551" s="112"/>
      <c r="BR551" s="112"/>
      <c r="BS551" s="112"/>
      <c r="BT551" s="114"/>
      <c r="BU551" s="114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</row>
    <row r="552" spans="1:85" ht="14.25" customHeight="1" x14ac:dyDescent="0.25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  <c r="M552" s="3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3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3"/>
      <c r="AW552" s="2"/>
      <c r="AX552" s="2"/>
      <c r="AY552" s="2"/>
      <c r="AZ552" s="2"/>
      <c r="BA552" s="68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112"/>
      <c r="BM552" s="122"/>
      <c r="BN552" s="112"/>
      <c r="BO552" s="112"/>
      <c r="BP552" s="112"/>
      <c r="BQ552" s="112"/>
      <c r="BR552" s="112"/>
      <c r="BS552" s="112"/>
      <c r="BT552" s="114"/>
      <c r="BU552" s="114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</row>
    <row r="553" spans="1:85" ht="14.25" customHeight="1" x14ac:dyDescent="0.25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  <c r="M553" s="3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3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3"/>
      <c r="AW553" s="2"/>
      <c r="AX553" s="2"/>
      <c r="AY553" s="2"/>
      <c r="AZ553" s="2"/>
      <c r="BA553" s="68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112"/>
      <c r="BM553" s="122"/>
      <c r="BN553" s="112"/>
      <c r="BO553" s="112"/>
      <c r="BP553" s="112"/>
      <c r="BQ553" s="112"/>
      <c r="BR553" s="112"/>
      <c r="BS553" s="112"/>
      <c r="BT553" s="114"/>
      <c r="BU553" s="114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</row>
    <row r="554" spans="1:85" ht="14.25" customHeight="1" x14ac:dyDescent="0.25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  <c r="M554" s="3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3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3"/>
      <c r="AW554" s="2"/>
      <c r="AX554" s="2"/>
      <c r="AY554" s="2"/>
      <c r="AZ554" s="2"/>
      <c r="BA554" s="68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112"/>
      <c r="BM554" s="122"/>
      <c r="BN554" s="112"/>
      <c r="BO554" s="112"/>
      <c r="BP554" s="112"/>
      <c r="BQ554" s="112"/>
      <c r="BR554" s="112"/>
      <c r="BS554" s="112"/>
      <c r="BT554" s="114"/>
      <c r="BU554" s="114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</row>
    <row r="555" spans="1:85" ht="14.25" customHeight="1" x14ac:dyDescent="0.25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  <c r="M555" s="3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3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3"/>
      <c r="AW555" s="2"/>
      <c r="AX555" s="2"/>
      <c r="AY555" s="2"/>
      <c r="AZ555" s="2"/>
      <c r="BA555" s="68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112"/>
      <c r="BM555" s="122"/>
      <c r="BN555" s="112"/>
      <c r="BO555" s="112"/>
      <c r="BP555" s="112"/>
      <c r="BQ555" s="112"/>
      <c r="BR555" s="112"/>
      <c r="BS555" s="112"/>
      <c r="BT555" s="114"/>
      <c r="BU555" s="114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</row>
    <row r="556" spans="1:85" ht="14.25" customHeight="1" x14ac:dyDescent="0.25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  <c r="M556" s="3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3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3"/>
      <c r="AW556" s="2"/>
      <c r="AX556" s="2"/>
      <c r="AY556" s="2"/>
      <c r="AZ556" s="2"/>
      <c r="BA556" s="68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112"/>
      <c r="BM556" s="122"/>
      <c r="BN556" s="112"/>
      <c r="BO556" s="112"/>
      <c r="BP556" s="112"/>
      <c r="BQ556" s="112"/>
      <c r="BR556" s="112"/>
      <c r="BS556" s="112"/>
      <c r="BT556" s="114"/>
      <c r="BU556" s="114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</row>
    <row r="557" spans="1:85" ht="14.25" customHeight="1" x14ac:dyDescent="0.25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  <c r="M557" s="3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3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3"/>
      <c r="AW557" s="2"/>
      <c r="AX557" s="2"/>
      <c r="AY557" s="2"/>
      <c r="AZ557" s="2"/>
      <c r="BA557" s="68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112"/>
      <c r="BM557" s="122"/>
      <c r="BN557" s="112"/>
      <c r="BO557" s="112"/>
      <c r="BP557" s="112"/>
      <c r="BQ557" s="112"/>
      <c r="BR557" s="112"/>
      <c r="BS557" s="112"/>
      <c r="BT557" s="114"/>
      <c r="BU557" s="114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</row>
    <row r="558" spans="1:85" ht="14.25" customHeight="1" x14ac:dyDescent="0.25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  <c r="M558" s="3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3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3"/>
      <c r="AW558" s="2"/>
      <c r="AX558" s="2"/>
      <c r="AY558" s="2"/>
      <c r="AZ558" s="2"/>
      <c r="BA558" s="68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112"/>
      <c r="BM558" s="122"/>
      <c r="BN558" s="112"/>
      <c r="BO558" s="112"/>
      <c r="BP558" s="112"/>
      <c r="BQ558" s="112"/>
      <c r="BR558" s="112"/>
      <c r="BS558" s="112"/>
      <c r="BT558" s="114"/>
      <c r="BU558" s="114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</row>
    <row r="559" spans="1:85" ht="14.25" customHeight="1" x14ac:dyDescent="0.25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  <c r="M559" s="3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3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3"/>
      <c r="AW559" s="2"/>
      <c r="AX559" s="2"/>
      <c r="AY559" s="2"/>
      <c r="AZ559" s="2"/>
      <c r="BA559" s="68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112"/>
      <c r="BM559" s="122"/>
      <c r="BN559" s="112"/>
      <c r="BO559" s="112"/>
      <c r="BP559" s="112"/>
      <c r="BQ559" s="112"/>
      <c r="BR559" s="112"/>
      <c r="BS559" s="112"/>
      <c r="BT559" s="114"/>
      <c r="BU559" s="114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</row>
    <row r="560" spans="1:85" ht="14.25" customHeight="1" x14ac:dyDescent="0.25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  <c r="M560" s="3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3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3"/>
      <c r="AW560" s="2"/>
      <c r="AX560" s="2"/>
      <c r="AY560" s="2"/>
      <c r="AZ560" s="2"/>
      <c r="BA560" s="68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112"/>
      <c r="BM560" s="122"/>
      <c r="BN560" s="112"/>
      <c r="BO560" s="112"/>
      <c r="BP560" s="112"/>
      <c r="BQ560" s="112"/>
      <c r="BR560" s="112"/>
      <c r="BS560" s="112"/>
      <c r="BT560" s="114"/>
      <c r="BU560" s="114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</row>
    <row r="561" spans="1:85" ht="14.25" customHeight="1" x14ac:dyDescent="0.25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  <c r="M561" s="3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3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3"/>
      <c r="AW561" s="2"/>
      <c r="AX561" s="2"/>
      <c r="AY561" s="2"/>
      <c r="AZ561" s="2"/>
      <c r="BA561" s="68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112"/>
      <c r="BM561" s="122"/>
      <c r="BN561" s="112"/>
      <c r="BO561" s="112"/>
      <c r="BP561" s="112"/>
      <c r="BQ561" s="112"/>
      <c r="BR561" s="112"/>
      <c r="BS561" s="112"/>
      <c r="BT561" s="114"/>
      <c r="BU561" s="114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</row>
    <row r="562" spans="1:85" ht="14.25" customHeight="1" x14ac:dyDescent="0.25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  <c r="M562" s="3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3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3"/>
      <c r="AW562" s="2"/>
      <c r="AX562" s="2"/>
      <c r="AY562" s="2"/>
      <c r="AZ562" s="2"/>
      <c r="BA562" s="68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112"/>
      <c r="BM562" s="122"/>
      <c r="BN562" s="112"/>
      <c r="BO562" s="112"/>
      <c r="BP562" s="112"/>
      <c r="BQ562" s="112"/>
      <c r="BR562" s="112"/>
      <c r="BS562" s="112"/>
      <c r="BT562" s="114"/>
      <c r="BU562" s="114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</row>
    <row r="563" spans="1:85" ht="14.25" customHeight="1" x14ac:dyDescent="0.25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  <c r="M563" s="3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3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3"/>
      <c r="AW563" s="2"/>
      <c r="AX563" s="2"/>
      <c r="AY563" s="2"/>
      <c r="AZ563" s="2"/>
      <c r="BA563" s="68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112"/>
      <c r="BM563" s="122"/>
      <c r="BN563" s="112"/>
      <c r="BO563" s="112"/>
      <c r="BP563" s="112"/>
      <c r="BQ563" s="112"/>
      <c r="BR563" s="112"/>
      <c r="BS563" s="112"/>
      <c r="BT563" s="114"/>
      <c r="BU563" s="114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</row>
    <row r="564" spans="1:85" ht="14.25" customHeight="1" x14ac:dyDescent="0.25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  <c r="M564" s="3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3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3"/>
      <c r="AW564" s="2"/>
      <c r="AX564" s="2"/>
      <c r="AY564" s="2"/>
      <c r="AZ564" s="2"/>
      <c r="BA564" s="68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112"/>
      <c r="BM564" s="122"/>
      <c r="BN564" s="112"/>
      <c r="BO564" s="112"/>
      <c r="BP564" s="112"/>
      <c r="BQ564" s="112"/>
      <c r="BR564" s="112"/>
      <c r="BS564" s="112"/>
      <c r="BT564" s="114"/>
      <c r="BU564" s="114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</row>
    <row r="565" spans="1:85" ht="14.25" customHeight="1" x14ac:dyDescent="0.25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  <c r="M565" s="3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3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3"/>
      <c r="AW565" s="2"/>
      <c r="AX565" s="2"/>
      <c r="AY565" s="2"/>
      <c r="AZ565" s="2"/>
      <c r="BA565" s="68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112"/>
      <c r="BM565" s="122"/>
      <c r="BN565" s="112"/>
      <c r="BO565" s="112"/>
      <c r="BP565" s="112"/>
      <c r="BQ565" s="112"/>
      <c r="BR565" s="112"/>
      <c r="BS565" s="112"/>
      <c r="BT565" s="114"/>
      <c r="BU565" s="114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</row>
    <row r="566" spans="1:85" ht="14.25" customHeight="1" x14ac:dyDescent="0.25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  <c r="M566" s="3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3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3"/>
      <c r="AW566" s="2"/>
      <c r="AX566" s="2"/>
      <c r="AY566" s="2"/>
      <c r="AZ566" s="2"/>
      <c r="BA566" s="68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112"/>
      <c r="BM566" s="122"/>
      <c r="BN566" s="112"/>
      <c r="BO566" s="112"/>
      <c r="BP566" s="112"/>
      <c r="BQ566" s="112"/>
      <c r="BR566" s="112"/>
      <c r="BS566" s="112"/>
      <c r="BT566" s="114"/>
      <c r="BU566" s="114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</row>
    <row r="567" spans="1:85" ht="14.25" customHeight="1" x14ac:dyDescent="0.25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  <c r="M567" s="3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3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3"/>
      <c r="AW567" s="2"/>
      <c r="AX567" s="2"/>
      <c r="AY567" s="2"/>
      <c r="AZ567" s="2"/>
      <c r="BA567" s="68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112"/>
      <c r="BM567" s="122"/>
      <c r="BN567" s="112"/>
      <c r="BO567" s="112"/>
      <c r="BP567" s="112"/>
      <c r="BQ567" s="112"/>
      <c r="BR567" s="112"/>
      <c r="BS567" s="112"/>
      <c r="BT567" s="114"/>
      <c r="BU567" s="114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</row>
    <row r="568" spans="1:85" ht="14.25" customHeight="1" x14ac:dyDescent="0.25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  <c r="M568" s="3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3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3"/>
      <c r="AW568" s="2"/>
      <c r="AX568" s="2"/>
      <c r="AY568" s="2"/>
      <c r="AZ568" s="2"/>
      <c r="BA568" s="68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112"/>
      <c r="BM568" s="122"/>
      <c r="BN568" s="112"/>
      <c r="BO568" s="112"/>
      <c r="BP568" s="112"/>
      <c r="BQ568" s="112"/>
      <c r="BR568" s="112"/>
      <c r="BS568" s="112"/>
      <c r="BT568" s="114"/>
      <c r="BU568" s="114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</row>
    <row r="569" spans="1:85" ht="14.25" customHeight="1" x14ac:dyDescent="0.25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  <c r="M569" s="3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3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3"/>
      <c r="AW569" s="2"/>
      <c r="AX569" s="2"/>
      <c r="AY569" s="2"/>
      <c r="AZ569" s="2"/>
      <c r="BA569" s="68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112"/>
      <c r="BM569" s="122"/>
      <c r="BN569" s="112"/>
      <c r="BO569" s="112"/>
      <c r="BP569" s="112"/>
      <c r="BQ569" s="112"/>
      <c r="BR569" s="112"/>
      <c r="BS569" s="112"/>
      <c r="BT569" s="114"/>
      <c r="BU569" s="114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</row>
    <row r="570" spans="1:85" ht="14.25" customHeight="1" x14ac:dyDescent="0.25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  <c r="M570" s="3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3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3"/>
      <c r="AW570" s="2"/>
      <c r="AX570" s="2"/>
      <c r="AY570" s="2"/>
      <c r="AZ570" s="2"/>
      <c r="BA570" s="68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112"/>
      <c r="BM570" s="122"/>
      <c r="BN570" s="112"/>
      <c r="BO570" s="112"/>
      <c r="BP570" s="112"/>
      <c r="BQ570" s="112"/>
      <c r="BR570" s="112"/>
      <c r="BS570" s="112"/>
      <c r="BT570" s="114"/>
      <c r="BU570" s="114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</row>
    <row r="571" spans="1:85" ht="14.25" customHeight="1" x14ac:dyDescent="0.25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  <c r="M571" s="3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3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3"/>
      <c r="AW571" s="2"/>
      <c r="AX571" s="2"/>
      <c r="AY571" s="2"/>
      <c r="AZ571" s="2"/>
      <c r="BA571" s="68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112"/>
      <c r="BM571" s="122"/>
      <c r="BN571" s="112"/>
      <c r="BO571" s="112"/>
      <c r="BP571" s="112"/>
      <c r="BQ571" s="112"/>
      <c r="BR571" s="112"/>
      <c r="BS571" s="112"/>
      <c r="BT571" s="114"/>
      <c r="BU571" s="114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</row>
    <row r="572" spans="1:85" ht="14.25" customHeight="1" x14ac:dyDescent="0.25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  <c r="M572" s="3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3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3"/>
      <c r="AW572" s="2"/>
      <c r="AX572" s="2"/>
      <c r="AY572" s="2"/>
      <c r="AZ572" s="2"/>
      <c r="BA572" s="68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112"/>
      <c r="BM572" s="122"/>
      <c r="BN572" s="112"/>
      <c r="BO572" s="112"/>
      <c r="BP572" s="112"/>
      <c r="BQ572" s="112"/>
      <c r="BR572" s="112"/>
      <c r="BS572" s="112"/>
      <c r="BT572" s="114"/>
      <c r="BU572" s="114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</row>
    <row r="573" spans="1:85" ht="14.25" customHeight="1" x14ac:dyDescent="0.25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  <c r="M573" s="3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3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3"/>
      <c r="AW573" s="2"/>
      <c r="AX573" s="2"/>
      <c r="AY573" s="2"/>
      <c r="AZ573" s="2"/>
      <c r="BA573" s="68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112"/>
      <c r="BM573" s="122"/>
      <c r="BN573" s="112"/>
      <c r="BO573" s="112"/>
      <c r="BP573" s="112"/>
      <c r="BQ573" s="112"/>
      <c r="BR573" s="112"/>
      <c r="BS573" s="112"/>
      <c r="BT573" s="114"/>
      <c r="BU573" s="114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</row>
    <row r="574" spans="1:85" ht="14.25" customHeight="1" x14ac:dyDescent="0.25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  <c r="M574" s="3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3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3"/>
      <c r="AW574" s="2"/>
      <c r="AX574" s="2"/>
      <c r="AY574" s="2"/>
      <c r="AZ574" s="2"/>
      <c r="BA574" s="68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112"/>
      <c r="BM574" s="122"/>
      <c r="BN574" s="112"/>
      <c r="BO574" s="112"/>
      <c r="BP574" s="112"/>
      <c r="BQ574" s="112"/>
      <c r="BR574" s="112"/>
      <c r="BS574" s="112"/>
      <c r="BT574" s="114"/>
      <c r="BU574" s="114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</row>
    <row r="575" spans="1:85" ht="14.25" customHeight="1" x14ac:dyDescent="0.25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  <c r="M575" s="3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3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3"/>
      <c r="AW575" s="2"/>
      <c r="AX575" s="2"/>
      <c r="AY575" s="2"/>
      <c r="AZ575" s="2"/>
      <c r="BA575" s="68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112"/>
      <c r="BM575" s="122"/>
      <c r="BN575" s="112"/>
      <c r="BO575" s="112"/>
      <c r="BP575" s="112"/>
      <c r="BQ575" s="112"/>
      <c r="BR575" s="112"/>
      <c r="BS575" s="112"/>
      <c r="BT575" s="114"/>
      <c r="BU575" s="114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</row>
    <row r="576" spans="1:85" ht="14.25" customHeight="1" x14ac:dyDescent="0.25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  <c r="M576" s="3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3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3"/>
      <c r="AW576" s="2"/>
      <c r="AX576" s="2"/>
      <c r="AY576" s="2"/>
      <c r="AZ576" s="2"/>
      <c r="BA576" s="68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112"/>
      <c r="BM576" s="122"/>
      <c r="BN576" s="112"/>
      <c r="BO576" s="112"/>
      <c r="BP576" s="112"/>
      <c r="BQ576" s="112"/>
      <c r="BR576" s="112"/>
      <c r="BS576" s="112"/>
      <c r="BT576" s="114"/>
      <c r="BU576" s="114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</row>
    <row r="577" spans="1:85" ht="14.25" customHeight="1" x14ac:dyDescent="0.25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  <c r="M577" s="3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3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3"/>
      <c r="AW577" s="2"/>
      <c r="AX577" s="2"/>
      <c r="AY577" s="2"/>
      <c r="AZ577" s="2"/>
      <c r="BA577" s="68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112"/>
      <c r="BM577" s="122"/>
      <c r="BN577" s="112"/>
      <c r="BO577" s="112"/>
      <c r="BP577" s="112"/>
      <c r="BQ577" s="112"/>
      <c r="BR577" s="112"/>
      <c r="BS577" s="112"/>
      <c r="BT577" s="114"/>
      <c r="BU577" s="114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</row>
    <row r="578" spans="1:85" ht="14.25" customHeight="1" x14ac:dyDescent="0.25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  <c r="M578" s="3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3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3"/>
      <c r="AW578" s="2"/>
      <c r="AX578" s="2"/>
      <c r="AY578" s="2"/>
      <c r="AZ578" s="2"/>
      <c r="BA578" s="68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115"/>
      <c r="BM578" s="115"/>
      <c r="BN578" s="115"/>
      <c r="BO578" s="115"/>
      <c r="BP578" s="115"/>
      <c r="BQ578" s="115"/>
      <c r="BR578" s="115"/>
      <c r="BS578" s="115"/>
      <c r="BT578" s="114"/>
      <c r="BU578" s="114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</row>
    <row r="579" spans="1:85" ht="14.25" customHeight="1" x14ac:dyDescent="0.25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  <c r="M579" s="3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3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3"/>
      <c r="AW579" s="2"/>
      <c r="AX579" s="2"/>
      <c r="AY579" s="2"/>
      <c r="AZ579" s="2"/>
      <c r="BA579" s="68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115"/>
      <c r="BM579" s="115"/>
      <c r="BN579" s="115"/>
      <c r="BO579" s="115"/>
      <c r="BP579" s="115"/>
      <c r="BQ579" s="115"/>
      <c r="BR579" s="115"/>
      <c r="BS579" s="115"/>
      <c r="BT579" s="114"/>
      <c r="BU579" s="114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</row>
    <row r="580" spans="1:85" ht="14.25" customHeight="1" x14ac:dyDescent="0.25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  <c r="M580" s="3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3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3"/>
      <c r="AW580" s="2"/>
      <c r="AX580" s="2"/>
      <c r="AY580" s="2"/>
      <c r="AZ580" s="2"/>
      <c r="BA580" s="68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115"/>
      <c r="BM580" s="115"/>
      <c r="BN580" s="115"/>
      <c r="BO580" s="115"/>
      <c r="BP580" s="115"/>
      <c r="BQ580" s="115"/>
      <c r="BR580" s="115"/>
      <c r="BS580" s="115"/>
      <c r="BT580" s="114"/>
      <c r="BU580" s="114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</row>
    <row r="581" spans="1:85" ht="14.25" customHeight="1" x14ac:dyDescent="0.25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  <c r="M581" s="3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3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3"/>
      <c r="AW581" s="2"/>
      <c r="AX581" s="2"/>
      <c r="AY581" s="2"/>
      <c r="AZ581" s="2"/>
      <c r="BA581" s="68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115"/>
      <c r="BM581" s="115"/>
      <c r="BN581" s="115"/>
      <c r="BO581" s="115"/>
      <c r="BP581" s="115"/>
      <c r="BQ581" s="115"/>
      <c r="BR581" s="115"/>
      <c r="BS581" s="115"/>
      <c r="BT581" s="114"/>
      <c r="BU581" s="114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</row>
    <row r="582" spans="1:85" ht="14.25" customHeight="1" x14ac:dyDescent="0.25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  <c r="M582" s="3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3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3"/>
      <c r="AW582" s="2"/>
      <c r="AX582" s="2"/>
      <c r="AY582" s="2"/>
      <c r="AZ582" s="2"/>
      <c r="BA582" s="68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115"/>
      <c r="BM582" s="115"/>
      <c r="BN582" s="115"/>
      <c r="BO582" s="115"/>
      <c r="BP582" s="115"/>
      <c r="BQ582" s="115"/>
      <c r="BR582" s="115"/>
      <c r="BS582" s="115"/>
      <c r="BT582" s="114"/>
      <c r="BU582" s="114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</row>
    <row r="583" spans="1:85" ht="14.25" customHeight="1" x14ac:dyDescent="0.25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  <c r="M583" s="3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3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3"/>
      <c r="AW583" s="2"/>
      <c r="AX583" s="2"/>
      <c r="AY583" s="2"/>
      <c r="AZ583" s="2"/>
      <c r="BA583" s="68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115"/>
      <c r="BM583" s="115"/>
      <c r="BN583" s="115"/>
      <c r="BO583" s="115"/>
      <c r="BP583" s="115"/>
      <c r="BQ583" s="115"/>
      <c r="BR583" s="115"/>
      <c r="BS583" s="115"/>
      <c r="BT583" s="114"/>
      <c r="BU583" s="114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</row>
    <row r="584" spans="1:85" ht="14.25" customHeight="1" x14ac:dyDescent="0.25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  <c r="M584" s="3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3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3"/>
      <c r="AW584" s="2"/>
      <c r="AX584" s="2"/>
      <c r="AY584" s="2"/>
      <c r="AZ584" s="2"/>
      <c r="BA584" s="68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115"/>
      <c r="BM584" s="115"/>
      <c r="BN584" s="115"/>
      <c r="BO584" s="115"/>
      <c r="BP584" s="115"/>
      <c r="BQ584" s="115"/>
      <c r="BR584" s="115"/>
      <c r="BS584" s="115"/>
      <c r="BT584" s="114"/>
      <c r="BU584" s="114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</row>
    <row r="585" spans="1:85" ht="14.25" customHeight="1" x14ac:dyDescent="0.25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  <c r="M585" s="3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3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3"/>
      <c r="AW585" s="2"/>
      <c r="AX585" s="2"/>
      <c r="AY585" s="2"/>
      <c r="AZ585" s="2"/>
      <c r="BA585" s="68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115"/>
      <c r="BM585" s="115"/>
      <c r="BN585" s="115"/>
      <c r="BO585" s="115"/>
      <c r="BP585" s="115"/>
      <c r="BQ585" s="115"/>
      <c r="BR585" s="115"/>
      <c r="BS585" s="115"/>
      <c r="BT585" s="114"/>
      <c r="BU585" s="114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</row>
    <row r="586" spans="1:85" ht="14.25" customHeight="1" x14ac:dyDescent="0.25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  <c r="M586" s="3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3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3"/>
      <c r="AW586" s="2"/>
      <c r="AX586" s="2"/>
      <c r="AY586" s="2"/>
      <c r="AZ586" s="2"/>
      <c r="BA586" s="68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115"/>
      <c r="BM586" s="115"/>
      <c r="BN586" s="115"/>
      <c r="BO586" s="115"/>
      <c r="BP586" s="115"/>
      <c r="BQ586" s="115"/>
      <c r="BR586" s="115"/>
      <c r="BS586" s="115"/>
      <c r="BT586" s="114"/>
      <c r="BU586" s="114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</row>
    <row r="587" spans="1:85" ht="14.25" customHeight="1" x14ac:dyDescent="0.25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  <c r="M587" s="3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3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3"/>
      <c r="AW587" s="2"/>
      <c r="AX587" s="2"/>
      <c r="AY587" s="2"/>
      <c r="AZ587" s="2"/>
      <c r="BA587" s="68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115"/>
      <c r="BM587" s="115"/>
      <c r="BN587" s="115"/>
      <c r="BO587" s="115"/>
      <c r="BP587" s="115"/>
      <c r="BQ587" s="115"/>
      <c r="BR587" s="115"/>
      <c r="BS587" s="115"/>
      <c r="BT587" s="114"/>
      <c r="BU587" s="114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</row>
    <row r="588" spans="1:85" ht="14.25" customHeight="1" x14ac:dyDescent="0.25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  <c r="M588" s="3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3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3"/>
      <c r="AW588" s="2"/>
      <c r="AX588" s="2"/>
      <c r="AY588" s="2"/>
      <c r="AZ588" s="2"/>
      <c r="BA588" s="68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115"/>
      <c r="BM588" s="115"/>
      <c r="BN588" s="115"/>
      <c r="BO588" s="115"/>
      <c r="BP588" s="115"/>
      <c r="BQ588" s="115"/>
      <c r="BR588" s="115"/>
      <c r="BS588" s="115"/>
      <c r="BT588" s="114"/>
      <c r="BU588" s="114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</row>
    <row r="589" spans="1:85" ht="14.25" customHeight="1" x14ac:dyDescent="0.25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  <c r="M589" s="3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3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3"/>
      <c r="AW589" s="2"/>
      <c r="AX589" s="2"/>
      <c r="AY589" s="2"/>
      <c r="AZ589" s="2"/>
      <c r="BA589" s="68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115"/>
      <c r="BM589" s="115"/>
      <c r="BN589" s="115"/>
      <c r="BO589" s="115"/>
      <c r="BP589" s="115"/>
      <c r="BQ589" s="115"/>
      <c r="BR589" s="115"/>
      <c r="BS589" s="115"/>
      <c r="BT589" s="114"/>
      <c r="BU589" s="114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</row>
    <row r="590" spans="1:85" ht="14.25" customHeight="1" x14ac:dyDescent="0.25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  <c r="M590" s="3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3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3"/>
      <c r="AW590" s="2"/>
      <c r="AX590" s="2"/>
      <c r="AY590" s="2"/>
      <c r="AZ590" s="2"/>
      <c r="BA590" s="68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115"/>
      <c r="BM590" s="115"/>
      <c r="BN590" s="115"/>
      <c r="BO590" s="115"/>
      <c r="BP590" s="115"/>
      <c r="BQ590" s="115"/>
      <c r="BR590" s="115"/>
      <c r="BS590" s="115"/>
      <c r="BT590" s="114"/>
      <c r="BU590" s="114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</row>
    <row r="591" spans="1:85" ht="14.25" customHeight="1" x14ac:dyDescent="0.25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  <c r="M591" s="3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3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3"/>
      <c r="AW591" s="2"/>
      <c r="AX591" s="2"/>
      <c r="AY591" s="2"/>
      <c r="AZ591" s="2"/>
      <c r="BA591" s="68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115"/>
      <c r="BM591" s="115"/>
      <c r="BN591" s="115"/>
      <c r="BO591" s="115"/>
      <c r="BP591" s="115"/>
      <c r="BQ591" s="115"/>
      <c r="BR591" s="115"/>
      <c r="BS591" s="115"/>
      <c r="BT591" s="114"/>
      <c r="BU591" s="114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</row>
    <row r="592" spans="1:85" ht="14.25" customHeight="1" x14ac:dyDescent="0.25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  <c r="M592" s="3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3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3"/>
      <c r="AW592" s="2"/>
      <c r="AX592" s="2"/>
      <c r="AY592" s="2"/>
      <c r="AZ592" s="2"/>
      <c r="BA592" s="68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115"/>
      <c r="BM592" s="115"/>
      <c r="BN592" s="115"/>
      <c r="BO592" s="115"/>
      <c r="BP592" s="115"/>
      <c r="BQ592" s="115"/>
      <c r="BR592" s="115"/>
      <c r="BS592" s="115"/>
      <c r="BT592" s="114"/>
      <c r="BU592" s="114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</row>
    <row r="593" spans="1:85" ht="14.25" customHeight="1" x14ac:dyDescent="0.25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  <c r="M593" s="3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3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3"/>
      <c r="AW593" s="2"/>
      <c r="AX593" s="2"/>
      <c r="AY593" s="2"/>
      <c r="AZ593" s="2"/>
      <c r="BA593" s="68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115"/>
      <c r="BM593" s="115"/>
      <c r="BN593" s="115"/>
      <c r="BO593" s="115"/>
      <c r="BP593" s="115"/>
      <c r="BQ593" s="115"/>
      <c r="BR593" s="115"/>
      <c r="BS593" s="115"/>
      <c r="BT593" s="114"/>
      <c r="BU593" s="114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</row>
    <row r="594" spans="1:85" ht="14.25" customHeight="1" x14ac:dyDescent="0.25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  <c r="M594" s="3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3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3"/>
      <c r="AW594" s="2"/>
      <c r="AX594" s="2"/>
      <c r="AY594" s="2"/>
      <c r="AZ594" s="2"/>
      <c r="BA594" s="68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115"/>
      <c r="BM594" s="115"/>
      <c r="BN594" s="115"/>
      <c r="BO594" s="115"/>
      <c r="BP594" s="115"/>
      <c r="BQ594" s="115"/>
      <c r="BR594" s="115"/>
      <c r="BS594" s="115"/>
      <c r="BT594" s="114"/>
      <c r="BU594" s="114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</row>
    <row r="595" spans="1:85" ht="14.25" customHeight="1" x14ac:dyDescent="0.25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  <c r="M595" s="3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3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3"/>
      <c r="AW595" s="2"/>
      <c r="AX595" s="2"/>
      <c r="AY595" s="2"/>
      <c r="AZ595" s="2"/>
      <c r="BA595" s="68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115"/>
      <c r="BM595" s="115"/>
      <c r="BN595" s="115"/>
      <c r="BO595" s="115"/>
      <c r="BP595" s="115"/>
      <c r="BQ595" s="115"/>
      <c r="BR595" s="115"/>
      <c r="BS595" s="115"/>
      <c r="BT595" s="114"/>
      <c r="BU595" s="114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</row>
    <row r="596" spans="1:85" ht="14.25" customHeight="1" x14ac:dyDescent="0.25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  <c r="M596" s="3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3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3"/>
      <c r="AW596" s="2"/>
      <c r="AX596" s="2"/>
      <c r="AY596" s="2"/>
      <c r="AZ596" s="2"/>
      <c r="BA596" s="68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115"/>
      <c r="BM596" s="115"/>
      <c r="BN596" s="115"/>
      <c r="BO596" s="115"/>
      <c r="BP596" s="115"/>
      <c r="BQ596" s="115"/>
      <c r="BR596" s="115"/>
      <c r="BS596" s="115"/>
      <c r="BT596" s="114"/>
      <c r="BU596" s="114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</row>
    <row r="597" spans="1:85" ht="14.25" customHeight="1" x14ac:dyDescent="0.25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  <c r="M597" s="3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3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3"/>
      <c r="AW597" s="2"/>
      <c r="AX597" s="2"/>
      <c r="AY597" s="2"/>
      <c r="AZ597" s="2"/>
      <c r="BA597" s="68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115"/>
      <c r="BM597" s="115"/>
      <c r="BN597" s="115"/>
      <c r="BO597" s="115"/>
      <c r="BP597" s="115"/>
      <c r="BQ597" s="115"/>
      <c r="BR597" s="115"/>
      <c r="BS597" s="115"/>
      <c r="BT597" s="114"/>
      <c r="BU597" s="114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</row>
    <row r="598" spans="1:85" ht="14.25" customHeight="1" x14ac:dyDescent="0.25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  <c r="M598" s="3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3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3"/>
      <c r="AW598" s="2"/>
      <c r="AX598" s="2"/>
      <c r="AY598" s="2"/>
      <c r="AZ598" s="2"/>
      <c r="BA598" s="68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115"/>
      <c r="BM598" s="115"/>
      <c r="BN598" s="115"/>
      <c r="BO598" s="115"/>
      <c r="BP598" s="115"/>
      <c r="BQ598" s="115"/>
      <c r="BR598" s="115"/>
      <c r="BS598" s="115"/>
      <c r="BT598" s="114"/>
      <c r="BU598" s="114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</row>
    <row r="599" spans="1:85" ht="14.25" customHeight="1" x14ac:dyDescent="0.25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  <c r="M599" s="3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3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3"/>
      <c r="AW599" s="2"/>
      <c r="AX599" s="2"/>
      <c r="AY599" s="2"/>
      <c r="AZ599" s="2"/>
      <c r="BA599" s="68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115"/>
      <c r="BM599" s="115"/>
      <c r="BN599" s="115"/>
      <c r="BO599" s="115"/>
      <c r="BP599" s="115"/>
      <c r="BQ599" s="115"/>
      <c r="BR599" s="115"/>
      <c r="BS599" s="115"/>
      <c r="BT599" s="114"/>
      <c r="BU599" s="114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</row>
    <row r="600" spans="1:85" ht="14.25" customHeight="1" x14ac:dyDescent="0.25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  <c r="M600" s="3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3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3"/>
      <c r="AW600" s="2"/>
      <c r="AX600" s="2"/>
      <c r="AY600" s="2"/>
      <c r="AZ600" s="2"/>
      <c r="BA600" s="68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115"/>
      <c r="BM600" s="115"/>
      <c r="BN600" s="115"/>
      <c r="BO600" s="115"/>
      <c r="BP600" s="115"/>
      <c r="BQ600" s="115"/>
      <c r="BR600" s="115"/>
      <c r="BS600" s="115"/>
      <c r="BT600" s="114"/>
      <c r="BU600" s="114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</row>
    <row r="601" spans="1:85" ht="14.25" customHeight="1" x14ac:dyDescent="0.25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  <c r="M601" s="3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3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3"/>
      <c r="AW601" s="2"/>
      <c r="AX601" s="2"/>
      <c r="AY601" s="2"/>
      <c r="AZ601" s="2"/>
      <c r="BA601" s="68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115"/>
      <c r="BM601" s="115"/>
      <c r="BN601" s="115"/>
      <c r="BO601" s="115"/>
      <c r="BP601" s="115"/>
      <c r="BQ601" s="115"/>
      <c r="BR601" s="115"/>
      <c r="BS601" s="115"/>
      <c r="BT601" s="114"/>
      <c r="BU601" s="114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</row>
    <row r="602" spans="1:85" ht="14.25" customHeight="1" x14ac:dyDescent="0.25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  <c r="M602" s="3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3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3"/>
      <c r="AW602" s="2"/>
      <c r="AX602" s="2"/>
      <c r="AY602" s="2"/>
      <c r="AZ602" s="2"/>
      <c r="BA602" s="68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115"/>
      <c r="BM602" s="115"/>
      <c r="BN602" s="115"/>
      <c r="BO602" s="115"/>
      <c r="BP602" s="115"/>
      <c r="BQ602" s="115"/>
      <c r="BR602" s="115"/>
      <c r="BS602" s="115"/>
      <c r="BT602" s="114"/>
      <c r="BU602" s="114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</row>
    <row r="603" spans="1:85" ht="14.25" customHeight="1" x14ac:dyDescent="0.25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  <c r="M603" s="3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3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3"/>
      <c r="AW603" s="2"/>
      <c r="AX603" s="2"/>
      <c r="AY603" s="2"/>
      <c r="AZ603" s="2"/>
      <c r="BA603" s="68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115"/>
      <c r="BM603" s="115"/>
      <c r="BN603" s="115"/>
      <c r="BO603" s="115"/>
      <c r="BP603" s="115"/>
      <c r="BQ603" s="115"/>
      <c r="BR603" s="115"/>
      <c r="BS603" s="115"/>
      <c r="BT603" s="114"/>
      <c r="BU603" s="114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</row>
    <row r="604" spans="1:85" ht="14.25" customHeight="1" x14ac:dyDescent="0.25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  <c r="M604" s="3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3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3"/>
      <c r="AW604" s="2"/>
      <c r="AX604" s="2"/>
      <c r="AY604" s="2"/>
      <c r="AZ604" s="2"/>
      <c r="BA604" s="68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115"/>
      <c r="BM604" s="115"/>
      <c r="BN604" s="115"/>
      <c r="BO604" s="115"/>
      <c r="BP604" s="115"/>
      <c r="BQ604" s="115"/>
      <c r="BR604" s="115"/>
      <c r="BS604" s="115"/>
      <c r="BT604" s="114"/>
      <c r="BU604" s="114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</row>
    <row r="605" spans="1:85" ht="14.25" customHeight="1" x14ac:dyDescent="0.25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  <c r="M605" s="3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3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3"/>
      <c r="AW605" s="2"/>
      <c r="AX605" s="2"/>
      <c r="AY605" s="2"/>
      <c r="AZ605" s="2"/>
      <c r="BA605" s="68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115"/>
      <c r="BM605" s="115"/>
      <c r="BN605" s="115"/>
      <c r="BO605" s="115"/>
      <c r="BP605" s="115"/>
      <c r="BQ605" s="115"/>
      <c r="BR605" s="115"/>
      <c r="BS605" s="115"/>
      <c r="BT605" s="114"/>
      <c r="BU605" s="114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</row>
    <row r="606" spans="1:85" ht="14.25" customHeight="1" x14ac:dyDescent="0.25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  <c r="M606" s="3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3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3"/>
      <c r="AW606" s="2"/>
      <c r="AX606" s="2"/>
      <c r="AY606" s="2"/>
      <c r="AZ606" s="2"/>
      <c r="BA606" s="68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115"/>
      <c r="BM606" s="115"/>
      <c r="BN606" s="115"/>
      <c r="BO606" s="115"/>
      <c r="BP606" s="115"/>
      <c r="BQ606" s="115"/>
      <c r="BR606" s="115"/>
      <c r="BS606" s="115"/>
      <c r="BT606" s="114"/>
      <c r="BU606" s="114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</row>
    <row r="607" spans="1:85" ht="14.25" customHeight="1" x14ac:dyDescent="0.25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  <c r="M607" s="3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3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3"/>
      <c r="AW607" s="2"/>
      <c r="AX607" s="2"/>
      <c r="AY607" s="2"/>
      <c r="AZ607" s="2"/>
      <c r="BA607" s="68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115"/>
      <c r="BM607" s="115"/>
      <c r="BN607" s="115"/>
      <c r="BO607" s="115"/>
      <c r="BP607" s="115"/>
      <c r="BQ607" s="115"/>
      <c r="BR607" s="115"/>
      <c r="BS607" s="115"/>
      <c r="BT607" s="114"/>
      <c r="BU607" s="114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</row>
    <row r="608" spans="1:85" ht="14.25" customHeight="1" x14ac:dyDescent="0.25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  <c r="M608" s="3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3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3"/>
      <c r="AW608" s="2"/>
      <c r="AX608" s="2"/>
      <c r="AY608" s="2"/>
      <c r="AZ608" s="2"/>
      <c r="BA608" s="68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115"/>
      <c r="BM608" s="115"/>
      <c r="BN608" s="115"/>
      <c r="BO608" s="115"/>
      <c r="BP608" s="115"/>
      <c r="BQ608" s="115"/>
      <c r="BR608" s="115"/>
      <c r="BS608" s="115"/>
      <c r="BT608" s="114"/>
      <c r="BU608" s="114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</row>
    <row r="609" spans="1:85" ht="14.25" customHeight="1" x14ac:dyDescent="0.25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  <c r="M609" s="3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3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3"/>
      <c r="AW609" s="2"/>
      <c r="AX609" s="2"/>
      <c r="AY609" s="2"/>
      <c r="AZ609" s="2"/>
      <c r="BA609" s="68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115"/>
      <c r="BM609" s="115"/>
      <c r="BN609" s="115"/>
      <c r="BO609" s="115"/>
      <c r="BP609" s="115"/>
      <c r="BQ609" s="115"/>
      <c r="BR609" s="115"/>
      <c r="BS609" s="115"/>
      <c r="BT609" s="114"/>
      <c r="BU609" s="114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</row>
    <row r="610" spans="1:85" ht="14.25" customHeight="1" x14ac:dyDescent="0.25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  <c r="M610" s="3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3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3"/>
      <c r="AW610" s="2"/>
      <c r="AX610" s="2"/>
      <c r="AY610" s="2"/>
      <c r="AZ610" s="2"/>
      <c r="BA610" s="68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115"/>
      <c r="BM610" s="115"/>
      <c r="BN610" s="115"/>
      <c r="BO610" s="115"/>
      <c r="BP610" s="115"/>
      <c r="BQ610" s="115"/>
      <c r="BR610" s="115"/>
      <c r="BS610" s="115"/>
      <c r="BT610" s="114"/>
      <c r="BU610" s="114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</row>
    <row r="611" spans="1:85" ht="14.25" customHeight="1" x14ac:dyDescent="0.25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  <c r="M611" s="3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3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3"/>
      <c r="AW611" s="2"/>
      <c r="AX611" s="2"/>
      <c r="AY611" s="2"/>
      <c r="AZ611" s="2"/>
      <c r="BA611" s="68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115"/>
      <c r="BM611" s="115"/>
      <c r="BN611" s="115"/>
      <c r="BO611" s="115"/>
      <c r="BP611" s="115"/>
      <c r="BQ611" s="115"/>
      <c r="BR611" s="115"/>
      <c r="BS611" s="115"/>
      <c r="BT611" s="114"/>
      <c r="BU611" s="114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</row>
    <row r="612" spans="1:85" ht="14.25" customHeight="1" x14ac:dyDescent="0.25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  <c r="M612" s="3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3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3"/>
      <c r="AW612" s="2"/>
      <c r="AX612" s="2"/>
      <c r="AY612" s="2"/>
      <c r="AZ612" s="2"/>
      <c r="BA612" s="68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115"/>
      <c r="BM612" s="115"/>
      <c r="BN612" s="115"/>
      <c r="BO612" s="115"/>
      <c r="BP612" s="115"/>
      <c r="BQ612" s="115"/>
      <c r="BR612" s="115"/>
      <c r="BS612" s="115"/>
      <c r="BT612" s="114"/>
      <c r="BU612" s="114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</row>
    <row r="613" spans="1:85" ht="14.25" customHeight="1" x14ac:dyDescent="0.25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  <c r="M613" s="3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3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3"/>
      <c r="AW613" s="2"/>
      <c r="AX613" s="2"/>
      <c r="AY613" s="2"/>
      <c r="AZ613" s="2"/>
      <c r="BA613" s="68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115"/>
      <c r="BM613" s="115"/>
      <c r="BN613" s="115"/>
      <c r="BO613" s="115"/>
      <c r="BP613" s="115"/>
      <c r="BQ613" s="115"/>
      <c r="BR613" s="115"/>
      <c r="BS613" s="115"/>
      <c r="BT613" s="114"/>
      <c r="BU613" s="114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</row>
    <row r="614" spans="1:85" ht="14.25" customHeight="1" x14ac:dyDescent="0.25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  <c r="M614" s="3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3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3"/>
      <c r="AW614" s="2"/>
      <c r="AX614" s="2"/>
      <c r="AY614" s="2"/>
      <c r="AZ614" s="2"/>
      <c r="BA614" s="68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115"/>
      <c r="BM614" s="115"/>
      <c r="BN614" s="115"/>
      <c r="BO614" s="115"/>
      <c r="BP614" s="115"/>
      <c r="BQ614" s="115"/>
      <c r="BR614" s="115"/>
      <c r="BS614" s="115"/>
      <c r="BT614" s="114"/>
      <c r="BU614" s="114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</row>
    <row r="615" spans="1:85" ht="14.25" customHeight="1" x14ac:dyDescent="0.25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  <c r="M615" s="3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3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3"/>
      <c r="AW615" s="2"/>
      <c r="AX615" s="2"/>
      <c r="AY615" s="2"/>
      <c r="AZ615" s="2"/>
      <c r="BA615" s="68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115"/>
      <c r="BM615" s="115"/>
      <c r="BN615" s="115"/>
      <c r="BO615" s="115"/>
      <c r="BP615" s="115"/>
      <c r="BQ615" s="115"/>
      <c r="BR615" s="115"/>
      <c r="BS615" s="115"/>
      <c r="BT615" s="114"/>
      <c r="BU615" s="114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</row>
    <row r="616" spans="1:85" ht="14.25" customHeight="1" x14ac:dyDescent="0.25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  <c r="M616" s="3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3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3"/>
      <c r="AW616" s="2"/>
      <c r="AX616" s="2"/>
      <c r="AY616" s="2"/>
      <c r="AZ616" s="2"/>
      <c r="BA616" s="68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115"/>
      <c r="BM616" s="115"/>
      <c r="BN616" s="115"/>
      <c r="BO616" s="115"/>
      <c r="BP616" s="115"/>
      <c r="BQ616" s="115"/>
      <c r="BR616" s="115"/>
      <c r="BS616" s="115"/>
      <c r="BT616" s="114"/>
      <c r="BU616" s="114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</row>
    <row r="617" spans="1:85" ht="14.25" customHeight="1" x14ac:dyDescent="0.25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  <c r="M617" s="3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3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3"/>
      <c r="AW617" s="2"/>
      <c r="AX617" s="2"/>
      <c r="AY617" s="2"/>
      <c r="AZ617" s="2"/>
      <c r="BA617" s="68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115"/>
      <c r="BM617" s="115"/>
      <c r="BN617" s="115"/>
      <c r="BO617" s="115"/>
      <c r="BP617" s="115"/>
      <c r="BQ617" s="115"/>
      <c r="BR617" s="115"/>
      <c r="BS617" s="115"/>
      <c r="BT617" s="114"/>
      <c r="BU617" s="114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</row>
    <row r="618" spans="1:85" ht="14.25" customHeight="1" x14ac:dyDescent="0.25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  <c r="M618" s="3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3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3"/>
      <c r="AW618" s="2"/>
      <c r="AX618" s="2"/>
      <c r="AY618" s="2"/>
      <c r="AZ618" s="2"/>
      <c r="BA618" s="68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115"/>
      <c r="BM618" s="115"/>
      <c r="BN618" s="115"/>
      <c r="BO618" s="115"/>
      <c r="BP618" s="115"/>
      <c r="BQ618" s="115"/>
      <c r="BR618" s="115"/>
      <c r="BS618" s="115"/>
      <c r="BT618" s="114"/>
      <c r="BU618" s="114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</row>
    <row r="619" spans="1:85" ht="14.25" customHeight="1" x14ac:dyDescent="0.25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  <c r="M619" s="3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3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3"/>
      <c r="AW619" s="2"/>
      <c r="AX619" s="2"/>
      <c r="AY619" s="2"/>
      <c r="AZ619" s="2"/>
      <c r="BA619" s="68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115"/>
      <c r="BM619" s="115"/>
      <c r="BN619" s="115"/>
      <c r="BO619" s="115"/>
      <c r="BP619" s="115"/>
      <c r="BQ619" s="115"/>
      <c r="BR619" s="115"/>
      <c r="BS619" s="115"/>
      <c r="BT619" s="114"/>
      <c r="BU619" s="114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</row>
    <row r="620" spans="1:85" ht="14.25" customHeight="1" x14ac:dyDescent="0.25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  <c r="M620" s="3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3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3"/>
      <c r="AW620" s="2"/>
      <c r="AX620" s="2"/>
      <c r="AY620" s="2"/>
      <c r="AZ620" s="2"/>
      <c r="BA620" s="68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115"/>
      <c r="BM620" s="115"/>
      <c r="BN620" s="115"/>
      <c r="BO620" s="115"/>
      <c r="BP620" s="115"/>
      <c r="BQ620" s="115"/>
      <c r="BR620" s="115"/>
      <c r="BS620" s="115"/>
      <c r="BT620" s="114"/>
      <c r="BU620" s="114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</row>
    <row r="621" spans="1:85" ht="14.25" customHeight="1" x14ac:dyDescent="0.25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  <c r="M621" s="3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3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3"/>
      <c r="AW621" s="2"/>
      <c r="AX621" s="2"/>
      <c r="AY621" s="2"/>
      <c r="AZ621" s="2"/>
      <c r="BA621" s="68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115"/>
      <c r="BM621" s="115"/>
      <c r="BN621" s="115"/>
      <c r="BO621" s="115"/>
      <c r="BP621" s="115"/>
      <c r="BQ621" s="115"/>
      <c r="BR621" s="115"/>
      <c r="BS621" s="115"/>
      <c r="BT621" s="114"/>
      <c r="BU621" s="114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</row>
    <row r="622" spans="1:85" ht="14.25" customHeight="1" x14ac:dyDescent="0.25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  <c r="M622" s="3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3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3"/>
      <c r="AW622" s="2"/>
      <c r="AX622" s="2"/>
      <c r="AY622" s="2"/>
      <c r="AZ622" s="2"/>
      <c r="BA622" s="68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115"/>
      <c r="BM622" s="115"/>
      <c r="BN622" s="115"/>
      <c r="BO622" s="115"/>
      <c r="BP622" s="115"/>
      <c r="BQ622" s="115"/>
      <c r="BR622" s="115"/>
      <c r="BS622" s="115"/>
      <c r="BT622" s="114"/>
      <c r="BU622" s="114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</row>
    <row r="623" spans="1:85" ht="14.25" customHeight="1" x14ac:dyDescent="0.25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  <c r="M623" s="3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3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3"/>
      <c r="AW623" s="2"/>
      <c r="AX623" s="2"/>
      <c r="AY623" s="2"/>
      <c r="AZ623" s="2"/>
      <c r="BA623" s="68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T623" s="114"/>
      <c r="BU623" s="114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</row>
    <row r="624" spans="1:85" ht="14.25" customHeight="1" x14ac:dyDescent="0.25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  <c r="M624" s="3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3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3"/>
      <c r="AW624" s="2"/>
      <c r="AX624" s="2"/>
      <c r="AY624" s="2"/>
      <c r="AZ624" s="2"/>
      <c r="BA624" s="68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T624" s="114"/>
      <c r="BU624" s="114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</row>
    <row r="625" spans="1:85" ht="14.25" customHeight="1" x14ac:dyDescent="0.25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  <c r="M625" s="3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3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3"/>
      <c r="AW625" s="2"/>
      <c r="AX625" s="2"/>
      <c r="AY625" s="2"/>
      <c r="AZ625" s="2"/>
      <c r="BA625" s="68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T625" s="114"/>
      <c r="BU625" s="114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</row>
    <row r="626" spans="1:85" ht="14.25" customHeight="1" x14ac:dyDescent="0.25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  <c r="M626" s="3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3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3"/>
      <c r="AW626" s="2"/>
      <c r="AX626" s="2"/>
      <c r="AY626" s="2"/>
      <c r="AZ626" s="2"/>
      <c r="BA626" s="68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</row>
    <row r="627" spans="1:85" ht="14.25" customHeight="1" x14ac:dyDescent="0.25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  <c r="M627" s="3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3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3"/>
      <c r="AW627" s="2"/>
      <c r="AX627" s="2"/>
      <c r="AY627" s="2"/>
      <c r="AZ627" s="2"/>
      <c r="BA627" s="68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</row>
    <row r="628" spans="1:85" ht="14.25" customHeight="1" x14ac:dyDescent="0.25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  <c r="M628" s="3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3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3"/>
      <c r="AW628" s="2"/>
      <c r="AX628" s="2"/>
      <c r="AY628" s="2"/>
      <c r="AZ628" s="2"/>
      <c r="BA628" s="68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</row>
    <row r="629" spans="1:85" ht="14.25" customHeight="1" x14ac:dyDescent="0.25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  <c r="M629" s="3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3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3"/>
      <c r="AW629" s="2"/>
      <c r="AX629" s="2"/>
      <c r="AY629" s="2"/>
      <c r="AZ629" s="2"/>
      <c r="BA629" s="68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</row>
    <row r="630" spans="1:85" ht="14.25" customHeight="1" x14ac:dyDescent="0.25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  <c r="M630" s="3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3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3"/>
      <c r="AW630" s="2"/>
      <c r="AX630" s="2"/>
      <c r="AY630" s="2"/>
      <c r="AZ630" s="2"/>
      <c r="BA630" s="68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</row>
    <row r="631" spans="1:85" ht="14.25" customHeight="1" x14ac:dyDescent="0.25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  <c r="M631" s="3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3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3"/>
      <c r="AW631" s="2"/>
      <c r="AX631" s="2"/>
      <c r="AY631" s="2"/>
      <c r="AZ631" s="2"/>
      <c r="BA631" s="68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</row>
    <row r="632" spans="1:85" ht="14.25" customHeight="1" x14ac:dyDescent="0.25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  <c r="M632" s="3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3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3"/>
      <c r="AW632" s="2"/>
      <c r="AX632" s="2"/>
      <c r="AY632" s="2"/>
      <c r="AZ632" s="2"/>
      <c r="BA632" s="68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</row>
    <row r="633" spans="1:85" ht="14.25" customHeight="1" x14ac:dyDescent="0.25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  <c r="M633" s="3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3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3"/>
      <c r="AW633" s="2"/>
      <c r="AX633" s="2"/>
      <c r="AY633" s="2"/>
      <c r="AZ633" s="2"/>
      <c r="BA633" s="68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</row>
    <row r="634" spans="1:85" ht="14.25" customHeight="1" x14ac:dyDescent="0.25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  <c r="M634" s="3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3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68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</row>
    <row r="635" spans="1:85" ht="14.25" customHeight="1" x14ac:dyDescent="0.25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  <c r="M635" s="3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3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68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</row>
    <row r="636" spans="1:85" ht="14.25" customHeight="1" x14ac:dyDescent="0.25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  <c r="M636" s="3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3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68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</row>
    <row r="637" spans="1:85" ht="14.25" customHeight="1" x14ac:dyDescent="0.25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  <c r="M637" s="3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3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68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</row>
    <row r="638" spans="1:85" ht="14.25" customHeight="1" x14ac:dyDescent="0.25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  <c r="M638" s="3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3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68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</row>
    <row r="639" spans="1:85" ht="14.25" customHeight="1" x14ac:dyDescent="0.25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  <c r="M639" s="3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3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68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</row>
    <row r="640" spans="1:85" ht="14.25" customHeight="1" x14ac:dyDescent="0.25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  <c r="M640" s="3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3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68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</row>
    <row r="641" spans="1:85" ht="14.25" customHeight="1" x14ac:dyDescent="0.25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  <c r="M641" s="3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3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68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</row>
    <row r="642" spans="1:85" ht="14.25" customHeight="1" x14ac:dyDescent="0.25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  <c r="M642" s="3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3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68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</row>
    <row r="643" spans="1:85" ht="14.25" customHeight="1" x14ac:dyDescent="0.25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  <c r="M643" s="3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3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68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</row>
    <row r="644" spans="1:85" ht="14.25" customHeight="1" x14ac:dyDescent="0.25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  <c r="M644" s="3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3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68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</row>
    <row r="645" spans="1:85" ht="14.25" customHeight="1" x14ac:dyDescent="0.25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  <c r="M645" s="3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3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68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</row>
    <row r="646" spans="1:85" ht="14.25" customHeight="1" x14ac:dyDescent="0.25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  <c r="M646" s="3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3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68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</row>
    <row r="647" spans="1:85" ht="14.25" customHeight="1" x14ac:dyDescent="0.25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  <c r="M647" s="3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3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68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</row>
    <row r="648" spans="1:85" ht="14.25" customHeight="1" x14ac:dyDescent="0.25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  <c r="M648" s="3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3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68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</row>
    <row r="649" spans="1:85" ht="14.25" customHeight="1" x14ac:dyDescent="0.25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  <c r="M649" s="3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3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68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</row>
    <row r="650" spans="1:85" ht="14.25" customHeight="1" x14ac:dyDescent="0.25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  <c r="M650" s="3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3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68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</row>
    <row r="651" spans="1:85" ht="14.25" customHeight="1" x14ac:dyDescent="0.25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  <c r="M651" s="3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3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68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</row>
    <row r="652" spans="1:85" ht="14.25" customHeight="1" x14ac:dyDescent="0.25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  <c r="M652" s="3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3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68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</row>
    <row r="653" spans="1:85" ht="14.25" customHeight="1" x14ac:dyDescent="0.25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  <c r="M653" s="3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3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68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</row>
    <row r="654" spans="1:85" ht="14.25" customHeight="1" x14ac:dyDescent="0.25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  <c r="M654" s="3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3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68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</row>
    <row r="655" spans="1:85" ht="14.25" customHeight="1" x14ac:dyDescent="0.25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  <c r="M655" s="3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3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68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</row>
    <row r="656" spans="1:85" ht="14.25" customHeight="1" x14ac:dyDescent="0.25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  <c r="M656" s="3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3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68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</row>
    <row r="657" spans="1:85" ht="14.25" customHeight="1" x14ac:dyDescent="0.25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  <c r="M657" s="3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3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68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</row>
    <row r="658" spans="1:85" ht="14.25" customHeight="1" x14ac:dyDescent="0.25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  <c r="M658" s="3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3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68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</row>
    <row r="659" spans="1:85" ht="14.25" customHeight="1" x14ac:dyDescent="0.25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  <c r="M659" s="3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3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68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</row>
    <row r="660" spans="1:85" ht="14.25" customHeight="1" x14ac:dyDescent="0.25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  <c r="M660" s="3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3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68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</row>
    <row r="661" spans="1:85" ht="14.25" customHeight="1" x14ac:dyDescent="0.25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  <c r="M661" s="3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3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68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</row>
    <row r="662" spans="1:85" ht="14.25" customHeight="1" x14ac:dyDescent="0.25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  <c r="M662" s="3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3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68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</row>
    <row r="663" spans="1:85" ht="14.25" customHeight="1" x14ac:dyDescent="0.25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  <c r="M663" s="3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3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68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</row>
    <row r="664" spans="1:85" ht="14.25" customHeight="1" x14ac:dyDescent="0.25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  <c r="M664" s="3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3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68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</row>
    <row r="665" spans="1:85" ht="14.25" customHeight="1" x14ac:dyDescent="0.25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  <c r="M665" s="3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3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68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</row>
    <row r="666" spans="1:85" ht="14.25" customHeight="1" x14ac:dyDescent="0.25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  <c r="M666" s="3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3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68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</row>
    <row r="667" spans="1:85" ht="14.25" customHeight="1" x14ac:dyDescent="0.25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  <c r="M667" s="3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3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68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</row>
    <row r="668" spans="1:85" ht="14.25" customHeight="1" x14ac:dyDescent="0.25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  <c r="M668" s="3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3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68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</row>
    <row r="669" spans="1:85" ht="14.25" customHeight="1" x14ac:dyDescent="0.25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  <c r="M669" s="3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3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68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</row>
    <row r="670" spans="1:85" ht="14.25" customHeight="1" x14ac:dyDescent="0.25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  <c r="M670" s="3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3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68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</row>
    <row r="671" spans="1:85" ht="14.25" customHeight="1" x14ac:dyDescent="0.25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  <c r="M671" s="3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3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68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V671" s="5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</row>
    <row r="672" spans="1:85" ht="14.25" customHeight="1" x14ac:dyDescent="0.25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  <c r="M672" s="3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3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68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V672" s="5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</row>
    <row r="673" spans="1:85" ht="14.25" customHeight="1" x14ac:dyDescent="0.25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  <c r="M673" s="3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3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68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V673" s="5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</row>
    <row r="674" spans="1:85" ht="14.25" customHeight="1" x14ac:dyDescent="0.25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  <c r="M674" s="3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3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68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V674" s="5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</row>
    <row r="675" spans="1:85" ht="14.25" customHeight="1" x14ac:dyDescent="0.25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  <c r="M675" s="3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3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68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</row>
    <row r="676" spans="1:85" ht="14.25" customHeight="1" x14ac:dyDescent="0.25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  <c r="M676" s="3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3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68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X676" s="3"/>
      <c r="BY676" s="3"/>
      <c r="BZ676" s="3"/>
      <c r="CA676" s="3"/>
      <c r="CB676" s="3"/>
      <c r="CC676" s="3"/>
      <c r="CD676" s="3"/>
      <c r="CE676" s="3"/>
      <c r="CF676" s="3"/>
      <c r="CG676" s="3"/>
    </row>
    <row r="677" spans="1:85" ht="14.25" customHeight="1" x14ac:dyDescent="0.25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  <c r="M677" s="3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3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68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X677" s="3"/>
      <c r="BY677" s="3"/>
      <c r="BZ677" s="3"/>
      <c r="CA677" s="3"/>
      <c r="CB677" s="3"/>
      <c r="CC677" s="3"/>
      <c r="CD677" s="3"/>
      <c r="CE677" s="3"/>
      <c r="CF677" s="3"/>
      <c r="CG677" s="3"/>
    </row>
    <row r="678" spans="1:85" ht="14.25" customHeight="1" x14ac:dyDescent="0.25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  <c r="M678" s="3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3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68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X678" s="3"/>
      <c r="BY678" s="3"/>
      <c r="BZ678" s="3"/>
      <c r="CA678" s="3"/>
      <c r="CB678" s="3"/>
      <c r="CC678" s="3"/>
      <c r="CD678" s="3"/>
      <c r="CE678" s="3"/>
      <c r="CF678" s="3"/>
      <c r="CG678" s="3"/>
    </row>
    <row r="679" spans="1:85" ht="14.25" customHeight="1" x14ac:dyDescent="0.25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  <c r="M679" s="3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3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68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X679" s="3"/>
      <c r="BY679" s="3"/>
      <c r="BZ679" s="3"/>
      <c r="CA679" s="3"/>
      <c r="CB679" s="3"/>
      <c r="CC679" s="3"/>
      <c r="CD679" s="3"/>
      <c r="CE679" s="3"/>
      <c r="CF679" s="3"/>
      <c r="CG679" s="3"/>
    </row>
    <row r="680" spans="1:85" ht="14.25" customHeight="1" x14ac:dyDescent="0.25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  <c r="M680" s="3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3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68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X680" s="3"/>
      <c r="BY680" s="3"/>
      <c r="BZ680" s="3"/>
      <c r="CA680" s="3"/>
      <c r="CB680" s="3"/>
      <c r="CC680" s="3"/>
      <c r="CD680" s="3"/>
      <c r="CE680" s="3"/>
      <c r="CF680" s="3"/>
      <c r="CG680" s="3"/>
    </row>
    <row r="681" spans="1:85" ht="14.25" customHeight="1" x14ac:dyDescent="0.25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  <c r="M681" s="3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3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68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X681" s="3"/>
      <c r="BY681" s="3"/>
      <c r="BZ681" s="3"/>
      <c r="CA681" s="3"/>
      <c r="CB681" s="3"/>
      <c r="CC681" s="3"/>
      <c r="CD681" s="3"/>
      <c r="CE681" s="3"/>
      <c r="CF681" s="3"/>
      <c r="CG681" s="3"/>
    </row>
    <row r="682" spans="1:85" ht="14.25" customHeight="1" x14ac:dyDescent="0.25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  <c r="M682" s="3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3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68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X682" s="3"/>
      <c r="BY682" s="3"/>
      <c r="BZ682" s="3"/>
      <c r="CA682" s="3"/>
      <c r="CB682" s="3"/>
      <c r="CC682" s="3"/>
      <c r="CD682" s="3"/>
      <c r="CE682" s="3"/>
      <c r="CF682" s="3"/>
      <c r="CG682" s="3"/>
    </row>
    <row r="683" spans="1:85" ht="14.25" customHeight="1" x14ac:dyDescent="0.25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  <c r="M683" s="3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3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68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X683" s="3"/>
      <c r="BY683" s="3"/>
      <c r="BZ683" s="3"/>
      <c r="CA683" s="3"/>
      <c r="CB683" s="3"/>
      <c r="CC683" s="3"/>
      <c r="CD683" s="3"/>
      <c r="CE683" s="3"/>
      <c r="CF683" s="3"/>
      <c r="CG683" s="3"/>
    </row>
    <row r="684" spans="1:85" ht="14.25" customHeight="1" x14ac:dyDescent="0.25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  <c r="M684" s="3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125"/>
      <c r="Y684" s="2"/>
      <c r="Z684" s="2"/>
      <c r="AA684" s="2"/>
      <c r="AB684" s="2"/>
      <c r="AC684" s="2"/>
      <c r="AD684" s="2"/>
      <c r="AE684" s="2"/>
      <c r="AF684" s="2"/>
      <c r="AG684" s="3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68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X684" s="3"/>
      <c r="BY684" s="3"/>
      <c r="BZ684" s="3"/>
      <c r="CA684" s="3"/>
      <c r="CB684" s="3"/>
      <c r="CC684" s="3"/>
      <c r="CD684" s="3"/>
      <c r="CE684" s="3"/>
      <c r="CF684" s="3"/>
      <c r="CG684" s="3"/>
    </row>
    <row r="685" spans="1:85" ht="14.25" customHeight="1" x14ac:dyDescent="0.25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  <c r="M685" s="3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125"/>
      <c r="Y685" s="2"/>
      <c r="Z685" s="2"/>
      <c r="AA685" s="2"/>
      <c r="AB685" s="2"/>
      <c r="AC685" s="2"/>
      <c r="AD685" s="2"/>
      <c r="AE685" s="2"/>
      <c r="AF685" s="2"/>
      <c r="AG685" s="3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68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X685" s="3"/>
      <c r="BY685" s="3"/>
      <c r="BZ685" s="3"/>
      <c r="CA685" s="3"/>
      <c r="CB685" s="3"/>
      <c r="CC685" s="3"/>
      <c r="CD685" s="3"/>
      <c r="CE685" s="3"/>
      <c r="CF685" s="3"/>
      <c r="CG685" s="3"/>
    </row>
    <row r="686" spans="1:85" ht="14.25" customHeight="1" x14ac:dyDescent="0.25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  <c r="M686" s="3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125"/>
      <c r="Y686" s="2"/>
      <c r="Z686" s="2"/>
      <c r="AA686" s="2"/>
      <c r="AB686" s="2"/>
      <c r="AC686" s="2"/>
      <c r="AD686" s="2"/>
      <c r="AE686" s="2"/>
      <c r="AF686" s="2"/>
      <c r="AG686" s="3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68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X686" s="3"/>
      <c r="BY686" s="3"/>
      <c r="BZ686" s="3"/>
      <c r="CA686" s="3"/>
      <c r="CB686" s="3"/>
      <c r="CC686" s="3"/>
      <c r="CD686" s="3"/>
      <c r="CE686" s="3"/>
      <c r="CF686" s="3"/>
      <c r="CG686" s="3"/>
    </row>
    <row r="687" spans="1:85" ht="14.25" customHeight="1" x14ac:dyDescent="0.25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  <c r="M687" s="3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125"/>
      <c r="Y687" s="2"/>
      <c r="Z687" s="2"/>
      <c r="AA687" s="2"/>
      <c r="AB687" s="2"/>
      <c r="AC687" s="2"/>
      <c r="AD687" s="2"/>
      <c r="AE687" s="2"/>
      <c r="AF687" s="2"/>
      <c r="AG687" s="3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68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X687" s="3"/>
      <c r="BY687" s="3"/>
      <c r="BZ687" s="3"/>
      <c r="CA687" s="3"/>
      <c r="CB687" s="3"/>
      <c r="CC687" s="3"/>
      <c r="CD687" s="3"/>
      <c r="CE687" s="3"/>
      <c r="CF687" s="3"/>
      <c r="CG687" s="3"/>
    </row>
    <row r="688" spans="1:85" ht="14.25" customHeight="1" x14ac:dyDescent="0.25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  <c r="M688" s="3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125"/>
      <c r="Y688" s="2"/>
      <c r="Z688" s="2"/>
      <c r="AA688" s="2"/>
      <c r="AB688" s="2"/>
      <c r="AC688" s="2"/>
      <c r="AD688" s="2"/>
      <c r="AE688" s="2"/>
      <c r="AF688" s="2"/>
      <c r="AG688" s="3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68"/>
      <c r="BB688" s="2"/>
      <c r="BC688" s="2"/>
      <c r="BD688" s="2"/>
      <c r="BE688" s="2"/>
      <c r="BF688" s="2"/>
      <c r="BG688" s="2"/>
      <c r="BH688" s="2"/>
    </row>
    <row r="689" spans="1:60" ht="14.25" customHeight="1" x14ac:dyDescent="0.25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  <c r="M689" s="3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125"/>
      <c r="Y689" s="2"/>
      <c r="Z689" s="2"/>
      <c r="AA689" s="2"/>
      <c r="AB689" s="2"/>
      <c r="AC689" s="2"/>
      <c r="AD689" s="2"/>
      <c r="AE689" s="2"/>
      <c r="AF689" s="2"/>
      <c r="AG689" s="3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68"/>
      <c r="BB689" s="2"/>
      <c r="BC689" s="2"/>
      <c r="BD689" s="2"/>
      <c r="BE689" s="2"/>
      <c r="BF689" s="2"/>
      <c r="BG689" s="2"/>
      <c r="BH689" s="2"/>
    </row>
  </sheetData>
  <autoFilter ref="A6:BH490" xr:uid="{00000000-0001-0000-0000-000000000000}"/>
  <sortState xmlns:xlrd2="http://schemas.microsoft.com/office/spreadsheetml/2017/richdata2" ref="BL7:BS484">
    <sortCondition descending="1" ref="BP7:BP484"/>
    <sortCondition ref="BQ7:BQ484"/>
    <sortCondition ref="BM7:BM484"/>
  </sortState>
  <mergeCells count="11">
    <mergeCell ref="AZ4:BG5"/>
    <mergeCell ref="BL4:BR5"/>
    <mergeCell ref="Z4:AE5"/>
    <mergeCell ref="AG5:AH5"/>
    <mergeCell ref="AM5:AN5"/>
    <mergeCell ref="AO5:AP5"/>
    <mergeCell ref="A4:B5"/>
    <mergeCell ref="E4:K5"/>
    <mergeCell ref="M4:S5"/>
    <mergeCell ref="U4:X5"/>
    <mergeCell ref="AR4:AU5"/>
  </mergeCells>
  <phoneticPr fontId="28" type="noConversion"/>
  <conditionalFormatting sqref="AK7:AK11">
    <cfRule type="containsText" dxfId="265" priority="46" operator="containsText" text="YES!!!">
      <formula>NOT(ISERROR(SEARCH(("YES!!!"),(AK7))))</formula>
    </cfRule>
  </conditionalFormatting>
  <conditionalFormatting sqref="AK14">
    <cfRule type="containsText" dxfId="264" priority="47" operator="containsText" text="YES!!!">
      <formula>NOT(ISERROR(SEARCH(("YES!!!"),(AK14))))</formula>
    </cfRule>
  </conditionalFormatting>
  <conditionalFormatting sqref="AK18:AK20">
    <cfRule type="containsText" dxfId="263" priority="48" operator="containsText" text="YES!!!">
      <formula>NOT(ISERROR(SEARCH(("YES!!!"),(AK18))))</formula>
    </cfRule>
  </conditionalFormatting>
  <conditionalFormatting sqref="AK22:AK26">
    <cfRule type="containsText" dxfId="262" priority="49" operator="containsText" text="YES!!!">
      <formula>NOT(ISERROR(SEARCH(("YES!!!"),(AK22))))</formula>
    </cfRule>
  </conditionalFormatting>
  <conditionalFormatting sqref="AK29">
    <cfRule type="containsText" dxfId="261" priority="50" operator="containsText" text="YES!!!">
      <formula>NOT(ISERROR(SEARCH(("YES!!!"),(AK29))))</formula>
    </cfRule>
  </conditionalFormatting>
  <conditionalFormatting sqref="AK31">
    <cfRule type="containsText" dxfId="260" priority="51" operator="containsText" text="YES!!!">
      <formula>NOT(ISERROR(SEARCH(("YES!!!"),(AK31))))</formula>
    </cfRule>
  </conditionalFormatting>
  <conditionalFormatting sqref="AK36">
    <cfRule type="containsText" dxfId="259" priority="52" operator="containsText" text="YES!!!">
      <formula>NOT(ISERROR(SEARCH(("YES!!!"),(AK36))))</formula>
    </cfRule>
  </conditionalFormatting>
  <conditionalFormatting sqref="AK38">
    <cfRule type="containsText" dxfId="258" priority="53" operator="containsText" text="YES!!!">
      <formula>NOT(ISERROR(SEARCH(("YES!!!"),(AK38))))</formula>
    </cfRule>
  </conditionalFormatting>
  <conditionalFormatting sqref="AK41">
    <cfRule type="containsText" dxfId="257" priority="54" operator="containsText" text="YES!!!">
      <formula>NOT(ISERROR(SEARCH(("YES!!!"),(AK41))))</formula>
    </cfRule>
  </conditionalFormatting>
  <conditionalFormatting sqref="AK43">
    <cfRule type="containsText" dxfId="256" priority="55" operator="containsText" text="YES!!!">
      <formula>NOT(ISERROR(SEARCH(("YES!!!"),(AK43))))</formula>
    </cfRule>
  </conditionalFormatting>
  <conditionalFormatting sqref="AK45">
    <cfRule type="containsText" dxfId="255" priority="56" operator="containsText" text="YES!!!">
      <formula>NOT(ISERROR(SEARCH(("YES!!!"),(AK45))))</formula>
    </cfRule>
  </conditionalFormatting>
  <conditionalFormatting sqref="AK47">
    <cfRule type="containsText" dxfId="254" priority="57" operator="containsText" text="YES!!!">
      <formula>NOT(ISERROR(SEARCH(("YES!!!"),(AK47))))</formula>
    </cfRule>
  </conditionalFormatting>
  <conditionalFormatting sqref="AK49">
    <cfRule type="containsText" dxfId="253" priority="58" operator="containsText" text="YES!!!">
      <formula>NOT(ISERROR(SEARCH(("YES!!!"),(AK49))))</formula>
    </cfRule>
  </conditionalFormatting>
  <conditionalFormatting sqref="AK51:AK54">
    <cfRule type="containsText" dxfId="252" priority="59" operator="containsText" text="YES!!!">
      <formula>NOT(ISERROR(SEARCH(("YES!!!"),(AK51))))</formula>
    </cfRule>
  </conditionalFormatting>
  <conditionalFormatting sqref="AK56">
    <cfRule type="containsText" dxfId="251" priority="61" operator="containsText" text="YES!!!">
      <formula>NOT(ISERROR(SEARCH(("YES!!!"),(AK56))))</formula>
    </cfRule>
  </conditionalFormatting>
  <conditionalFormatting sqref="AK60 AL62:AL64">
    <cfRule type="containsText" dxfId="250" priority="609" operator="containsText" text="YES!!!">
      <formula>NOT(ISERROR(SEARCH(("YES!!!"),(AL360))))</formula>
    </cfRule>
  </conditionalFormatting>
  <conditionalFormatting sqref="AK61:AK64">
    <cfRule type="containsText" dxfId="249" priority="332" operator="containsText" text="YES!!!">
      <formula>NOT(ISERROR(SEARCH(("YES!!!"),(AK61))))</formula>
    </cfRule>
  </conditionalFormatting>
  <conditionalFormatting sqref="AK66">
    <cfRule type="containsText" dxfId="248" priority="333" operator="containsText" text="YES!!!">
      <formula>NOT(ISERROR(SEARCH(("YES!!!"),(AK66))))</formula>
    </cfRule>
  </conditionalFormatting>
  <conditionalFormatting sqref="AK70:AK74">
    <cfRule type="containsText" dxfId="247" priority="11" operator="containsText" text="YES!!!">
      <formula>NOT(ISERROR(SEARCH(("YES!!!"),(AK70))))</formula>
    </cfRule>
  </conditionalFormatting>
  <conditionalFormatting sqref="AK78">
    <cfRule type="containsText" dxfId="246" priority="64" operator="containsText" text="YES!!!">
      <formula>NOT(ISERROR(SEARCH(("YES!!!"),(AK78))))</formula>
    </cfRule>
  </conditionalFormatting>
  <conditionalFormatting sqref="AK83">
    <cfRule type="containsText" dxfId="245" priority="65" operator="containsText" text="YES!!!">
      <formula>NOT(ISERROR(SEARCH(("YES!!!"),(AK83))))</formula>
    </cfRule>
  </conditionalFormatting>
  <conditionalFormatting sqref="AK87:AK101">
    <cfRule type="containsText" dxfId="244" priority="66" operator="containsText" text="YES!!!">
      <formula>NOT(ISERROR(SEARCH(("YES!!!"),(AK87))))</formula>
    </cfRule>
  </conditionalFormatting>
  <conditionalFormatting sqref="AK103">
    <cfRule type="containsText" dxfId="243" priority="70" operator="containsText" text="YES!!!">
      <formula>NOT(ISERROR(SEARCH(("YES!!!"),(AK103))))</formula>
    </cfRule>
  </conditionalFormatting>
  <conditionalFormatting sqref="AK105">
    <cfRule type="containsText" dxfId="242" priority="71" operator="containsText" text="YES!!!">
      <formula>NOT(ISERROR(SEARCH(("YES!!!"),(AK105))))</formula>
    </cfRule>
  </conditionalFormatting>
  <conditionalFormatting sqref="AK109">
    <cfRule type="containsText" dxfId="241" priority="72" operator="containsText" text="YES!!!">
      <formula>NOT(ISERROR(SEARCH(("YES!!!"),(AK109))))</formula>
    </cfRule>
  </conditionalFormatting>
  <conditionalFormatting sqref="AK112">
    <cfRule type="containsText" dxfId="240" priority="73" operator="containsText" text="YES!!!">
      <formula>NOT(ISERROR(SEARCH(("YES!!!"),(AK112))))</formula>
    </cfRule>
  </conditionalFormatting>
  <conditionalFormatting sqref="AK126">
    <cfRule type="containsText" dxfId="239" priority="74" operator="containsText" text="YES!!!">
      <formula>NOT(ISERROR(SEARCH(("YES!!!"),(AK126))))</formula>
    </cfRule>
  </conditionalFormatting>
  <conditionalFormatting sqref="AK134:AK147">
    <cfRule type="containsText" dxfId="238" priority="32" operator="containsText" text="YES!!!">
      <formula>NOT(ISERROR(SEARCH(("YES!!!"),(AK134))))</formula>
    </cfRule>
  </conditionalFormatting>
  <conditionalFormatting sqref="AK149:AK157">
    <cfRule type="containsText" dxfId="237" priority="76" operator="containsText" text="YES!!!">
      <formula>NOT(ISERROR(SEARCH(("YES!!!"),(AK149))))</formula>
    </cfRule>
  </conditionalFormatting>
  <conditionalFormatting sqref="AK161">
    <cfRule type="containsText" dxfId="236" priority="80" operator="containsText" text="YES!!!">
      <formula>NOT(ISERROR(SEARCH(("YES!!!"),(AK161))))</formula>
    </cfRule>
  </conditionalFormatting>
  <conditionalFormatting sqref="AK166">
    <cfRule type="containsText" dxfId="235" priority="81" operator="containsText" text="YES!!!">
      <formula>NOT(ISERROR(SEARCH(("YES!!!"),(AK166))))</formula>
    </cfRule>
  </conditionalFormatting>
  <conditionalFormatting sqref="AK168:AK173">
    <cfRule type="containsText" dxfId="234" priority="82" operator="containsText" text="YES!!!">
      <formula>NOT(ISERROR(SEARCH(("YES!!!"),(AK168))))</formula>
    </cfRule>
  </conditionalFormatting>
  <conditionalFormatting sqref="AK175:AK180">
    <cfRule type="containsText" dxfId="233" priority="84" operator="containsText" text="YES!!!">
      <formula>NOT(ISERROR(SEARCH(("YES!!!"),(AK175))))</formula>
    </cfRule>
  </conditionalFormatting>
  <conditionalFormatting sqref="AK185:AK189">
    <cfRule type="containsText" dxfId="232" priority="86" operator="containsText" text="YES!!!">
      <formula>NOT(ISERROR(SEARCH(("YES!!!"),(AK185))))</formula>
    </cfRule>
  </conditionalFormatting>
  <conditionalFormatting sqref="AK192:AK199">
    <cfRule type="containsText" dxfId="231" priority="88" operator="containsText" text="YES!!!">
      <formula>NOT(ISERROR(SEARCH(("YES!!!"),(AK192))))</formula>
    </cfRule>
  </conditionalFormatting>
  <conditionalFormatting sqref="AK204">
    <cfRule type="containsText" dxfId="230" priority="91" operator="containsText" text="YES!!!">
      <formula>NOT(ISERROR(SEARCH(("YES!!!"),(AK204))))</formula>
    </cfRule>
  </conditionalFormatting>
  <conditionalFormatting sqref="AK208">
    <cfRule type="containsText" dxfId="229" priority="92" operator="containsText" text="YES!!!">
      <formula>NOT(ISERROR(SEARCH(("YES!!!"),(AK208))))</formula>
    </cfRule>
  </conditionalFormatting>
  <conditionalFormatting sqref="AK210:AK214">
    <cfRule type="containsText" dxfId="228" priority="93" operator="containsText" text="YES!!!">
      <formula>NOT(ISERROR(SEARCH(("YES!!!"),(AK210))))</formula>
    </cfRule>
  </conditionalFormatting>
  <conditionalFormatting sqref="AK221">
    <cfRule type="containsText" dxfId="227" priority="95" operator="containsText" text="YES!!!">
      <formula>NOT(ISERROR(SEARCH(("YES!!!"),(AK221))))</formula>
    </cfRule>
  </conditionalFormatting>
  <conditionalFormatting sqref="AK223">
    <cfRule type="containsText" dxfId="226" priority="96" operator="containsText" text="YES!!!">
      <formula>NOT(ISERROR(SEARCH(("YES!!!"),(AK223))))</formula>
    </cfRule>
  </conditionalFormatting>
  <conditionalFormatting sqref="AK227:AK249">
    <cfRule type="containsText" dxfId="225" priority="97" operator="containsText" text="YES!!!">
      <formula>NOT(ISERROR(SEARCH(("YES!!!"),(AK227))))</formula>
    </cfRule>
  </conditionalFormatting>
  <conditionalFormatting sqref="AK252:AK256">
    <cfRule type="containsText" dxfId="224" priority="101" operator="containsText" text="YES!!!">
      <formula>NOT(ISERROR(SEARCH(("YES!!!"),(AK252))))</formula>
    </cfRule>
  </conditionalFormatting>
  <conditionalFormatting sqref="AK259">
    <cfRule type="containsText" dxfId="223" priority="103" operator="containsText" text="YES!!!">
      <formula>NOT(ISERROR(SEARCH(("YES!!!"),(AK259))))</formula>
    </cfRule>
  </conditionalFormatting>
  <conditionalFormatting sqref="AK263">
    <cfRule type="containsText" dxfId="222" priority="104" operator="containsText" text="YES!!!">
      <formula>NOT(ISERROR(SEARCH(("YES!!!"),(AK263))))</formula>
    </cfRule>
  </conditionalFormatting>
  <conditionalFormatting sqref="AK271:AK276">
    <cfRule type="containsText" dxfId="221" priority="105" operator="containsText" text="YES!!!">
      <formula>NOT(ISERROR(SEARCH(("YES!!!"),(AK271))))</formula>
    </cfRule>
  </conditionalFormatting>
  <conditionalFormatting sqref="AK278:AK293">
    <cfRule type="containsText" dxfId="220" priority="7" operator="containsText" text="YES!!!">
      <formula>NOT(ISERROR(SEARCH(("YES!!!"),(AK278))))</formula>
    </cfRule>
  </conditionalFormatting>
  <conditionalFormatting sqref="AK298:AK320">
    <cfRule type="containsText" dxfId="219" priority="110" operator="containsText" text="YES!!!">
      <formula>NOT(ISERROR(SEARCH(("YES!!!"),(AK298))))</formula>
    </cfRule>
  </conditionalFormatting>
  <conditionalFormatting sqref="AK322">
    <cfRule type="containsText" dxfId="218" priority="115" operator="containsText" text="YES!!!">
      <formula>NOT(ISERROR(SEARCH(("YES!!!"),(AK322))))</formula>
    </cfRule>
  </conditionalFormatting>
  <conditionalFormatting sqref="AK324:AK326">
    <cfRule type="containsText" dxfId="217" priority="116" operator="containsText" text="YES!!!">
      <formula>NOT(ISERROR(SEARCH(("YES!!!"),(AK324))))</formula>
    </cfRule>
  </conditionalFormatting>
  <conditionalFormatting sqref="AK328">
    <cfRule type="containsText" dxfId="216" priority="118" operator="containsText" text="YES!!!">
      <formula>NOT(ISERROR(SEARCH(("YES!!!"),(AK328))))</formula>
    </cfRule>
  </conditionalFormatting>
  <conditionalFormatting sqref="AK330">
    <cfRule type="containsText" dxfId="215" priority="119" operator="containsText" text="YES!!!">
      <formula>NOT(ISERROR(SEARCH(("YES!!!"),(AK330))))</formula>
    </cfRule>
  </conditionalFormatting>
  <conditionalFormatting sqref="AK333">
    <cfRule type="containsText" dxfId="214" priority="120" operator="containsText" text="YES!!!">
      <formula>NOT(ISERROR(SEARCH(("YES!!!"),(AK333))))</formula>
    </cfRule>
  </conditionalFormatting>
  <conditionalFormatting sqref="AK336">
    <cfRule type="containsText" dxfId="213" priority="121" operator="containsText" text="YES!!!">
      <formula>NOT(ISERROR(SEARCH(("YES!!!"),(AK336))))</formula>
    </cfRule>
  </conditionalFormatting>
  <conditionalFormatting sqref="AK354:AK361">
    <cfRule type="containsText" dxfId="212" priority="3" operator="containsText" text="YES!!!">
      <formula>NOT(ISERROR(SEARCH(("YES!!!"),(AK354))))</formula>
    </cfRule>
  </conditionalFormatting>
  <conditionalFormatting sqref="AK365">
    <cfRule type="containsText" dxfId="211" priority="123" operator="containsText" text="YES!!!">
      <formula>NOT(ISERROR(SEARCH(("YES!!!"),(AK365))))</formula>
    </cfRule>
  </conditionalFormatting>
  <conditionalFormatting sqref="AK367">
    <cfRule type="containsText" dxfId="210" priority="124" operator="containsText" text="YES!!!">
      <formula>NOT(ISERROR(SEARCH(("YES!!!"),(AK367))))</formula>
    </cfRule>
  </conditionalFormatting>
  <conditionalFormatting sqref="AK378">
    <cfRule type="containsText" dxfId="209" priority="125" operator="containsText" text="YES!!!">
      <formula>NOT(ISERROR(SEARCH(("YES!!!"),(AK378))))</formula>
    </cfRule>
  </conditionalFormatting>
  <conditionalFormatting sqref="AK382:AK385">
    <cfRule type="containsText" dxfId="208" priority="126" operator="containsText" text="YES!!!">
      <formula>NOT(ISERROR(SEARCH(("YES!!!"),(AK382))))</formula>
    </cfRule>
  </conditionalFormatting>
  <conditionalFormatting sqref="AK389">
    <cfRule type="containsText" dxfId="207" priority="128" operator="containsText" text="YES!!!">
      <formula>NOT(ISERROR(SEARCH(("YES!!!"),(AK389))))</formula>
    </cfRule>
  </conditionalFormatting>
  <conditionalFormatting sqref="AK391:AK403">
    <cfRule type="containsText" dxfId="206" priority="129" operator="containsText" text="YES!!!">
      <formula>NOT(ISERROR(SEARCH(("YES!!!"),(AK391))))</formula>
    </cfRule>
  </conditionalFormatting>
  <conditionalFormatting sqref="AK405 AK409">
    <cfRule type="containsText" dxfId="205" priority="132" operator="containsText" text="YES!!!">
      <formula>NOT(ISERROR(SEARCH(("YES!!!"),(AK405))))</formula>
    </cfRule>
  </conditionalFormatting>
  <conditionalFormatting sqref="AK416:AK433">
    <cfRule type="containsText" dxfId="204" priority="127" operator="containsText" text="YES!!!">
      <formula>NOT(ISERROR(SEARCH(("YES!!!"),(AK416))))</formula>
    </cfRule>
  </conditionalFormatting>
  <conditionalFormatting sqref="AK437">
    <cfRule type="containsText" dxfId="203" priority="137" operator="containsText" text="YES!!!">
      <formula>NOT(ISERROR(SEARCH(("YES!!!"),(AK437))))</formula>
    </cfRule>
  </conditionalFormatting>
  <conditionalFormatting sqref="AK440">
    <cfRule type="containsText" dxfId="202" priority="136" operator="containsText" text="YES!!!">
      <formula>NOT(ISERROR(SEARCH(("YES!!!"),(AK440))))</formula>
    </cfRule>
  </conditionalFormatting>
  <conditionalFormatting sqref="AK442">
    <cfRule type="containsText" dxfId="201" priority="138" operator="containsText" text="YES!!!">
      <formula>NOT(ISERROR(SEARCH(("YES!!!"),(AK442))))</formula>
    </cfRule>
  </conditionalFormatting>
  <conditionalFormatting sqref="AK444:AK452">
    <cfRule type="containsText" dxfId="200" priority="20" operator="containsText" text="YES!!!">
      <formula>NOT(ISERROR(SEARCH(("YES!!!"),(AK444))))</formula>
    </cfRule>
  </conditionalFormatting>
  <conditionalFormatting sqref="AK456">
    <cfRule type="containsText" dxfId="199" priority="140" operator="containsText" text="YES!!!">
      <formula>NOT(ISERROR(SEARCH(("YES!!!"),(AK456))))</formula>
    </cfRule>
  </conditionalFormatting>
  <conditionalFormatting sqref="AK458">
    <cfRule type="containsText" dxfId="198" priority="141" operator="containsText" text="YES!!!">
      <formula>NOT(ISERROR(SEARCH(("YES!!!"),(AK458))))</formula>
    </cfRule>
  </conditionalFormatting>
  <conditionalFormatting sqref="AK460">
    <cfRule type="containsText" dxfId="197" priority="142" operator="containsText" text="YES!!!">
      <formula>NOT(ISERROR(SEARCH(("YES!!!"),(AK460))))</formula>
    </cfRule>
  </conditionalFormatting>
  <conditionalFormatting sqref="AK462">
    <cfRule type="containsText" dxfId="196" priority="144" operator="containsText" text="YES!!!">
      <formula>NOT(ISERROR(SEARCH(("YES!!!"),(AK462))))</formula>
    </cfRule>
  </conditionalFormatting>
  <conditionalFormatting sqref="AK464 AK468:AK479">
    <cfRule type="containsText" dxfId="195" priority="143" operator="containsText" text="YES!!!">
      <formula>NOT(ISERROR(SEARCH(("YES!!!"),(AK464))))</formula>
    </cfRule>
  </conditionalFormatting>
  <conditionalFormatting sqref="AK481:AK486">
    <cfRule type="containsText" dxfId="194" priority="145" operator="containsText" text="YES!!!">
      <formula>NOT(ISERROR(SEARCH(("YES!!!"),(AK481))))</formula>
    </cfRule>
  </conditionalFormatting>
  <conditionalFormatting sqref="AK490">
    <cfRule type="containsText" dxfId="193" priority="149" operator="containsText" text="YES!!!">
      <formula>NOT(ISERROR(SEARCH(("YES!!!"),(AK490))))</formula>
    </cfRule>
  </conditionalFormatting>
  <conditionalFormatting sqref="AK15:AL17">
    <cfRule type="containsText" dxfId="192" priority="153" operator="containsText" text="YES!!!">
      <formula>NOT(ISERROR(SEARCH(("YES!!!"),(AK15))))</formula>
    </cfRule>
  </conditionalFormatting>
  <conditionalFormatting sqref="AK21:AL21">
    <cfRule type="containsText" dxfId="191" priority="490" operator="containsText" text="YES!!!">
      <formula>NOT(ISERROR(SEARCH(("YES!!!"),(AK21))))</formula>
    </cfRule>
  </conditionalFormatting>
  <conditionalFormatting sqref="AK27:AL28">
    <cfRule type="containsText" dxfId="190" priority="319" operator="containsText" text="YES!!!">
      <formula>NOT(ISERROR(SEARCH(("YES!!!"),(AK27))))</formula>
    </cfRule>
  </conditionalFormatting>
  <conditionalFormatting sqref="AK30:AL30">
    <cfRule type="containsText" dxfId="189" priority="157" operator="containsText" text="YES!!!">
      <formula>NOT(ISERROR(SEARCH(("YES!!!"),(AK30))))</formula>
    </cfRule>
  </conditionalFormatting>
  <conditionalFormatting sqref="AK32:AL35">
    <cfRule type="containsText" dxfId="188" priority="159" operator="containsText" text="YES!!!">
      <formula>NOT(ISERROR(SEARCH(("YES!!!"),(AK32))))</formula>
    </cfRule>
  </conditionalFormatting>
  <conditionalFormatting sqref="AK37:AL37">
    <cfRule type="containsText" dxfId="187" priority="161" operator="containsText" text="YES!!!">
      <formula>NOT(ISERROR(SEARCH(("YES!!!"),(AK37))))</formula>
    </cfRule>
  </conditionalFormatting>
  <conditionalFormatting sqref="AK39:AL40">
    <cfRule type="containsText" dxfId="186" priority="323" operator="containsText" text="YES!!!">
      <formula>NOT(ISERROR(SEARCH(("YES!!!"),(AK39))))</formula>
    </cfRule>
  </conditionalFormatting>
  <conditionalFormatting sqref="AK42:AL42">
    <cfRule type="containsText" dxfId="185" priority="163" operator="containsText" text="YES!!!">
      <formula>NOT(ISERROR(SEARCH(("YES!!!"),(AK42))))</formula>
    </cfRule>
  </conditionalFormatting>
  <conditionalFormatting sqref="AK44:AL44">
    <cfRule type="containsText" dxfId="184" priority="165" operator="containsText" text="YES!!!">
      <formula>NOT(ISERROR(SEARCH(("YES!!!"),(AK44))))</formula>
    </cfRule>
  </conditionalFormatting>
  <conditionalFormatting sqref="AK46:AL46">
    <cfRule type="containsText" dxfId="183" priority="167" operator="containsText" text="YES!!!">
      <formula>NOT(ISERROR(SEARCH(("YES!!!"),(AK46))))</formula>
    </cfRule>
  </conditionalFormatting>
  <conditionalFormatting sqref="AK48:AL48">
    <cfRule type="containsText" dxfId="182" priority="169" operator="containsText" text="YES!!!">
      <formula>NOT(ISERROR(SEARCH(("YES!!!"),(AK48))))</formula>
    </cfRule>
  </conditionalFormatting>
  <conditionalFormatting sqref="AK50:AL50">
    <cfRule type="containsText" dxfId="181" priority="171" operator="containsText" text="YES!!!">
      <formula>NOT(ISERROR(SEARCH(("YES!!!"),(AK50))))</formula>
    </cfRule>
  </conditionalFormatting>
  <conditionalFormatting sqref="AK55:AL55">
    <cfRule type="containsText" dxfId="180" priority="175" operator="containsText" text="YES!!!">
      <formula>NOT(ISERROR(SEARCH(("YES!!!"),(AK55))))</formula>
    </cfRule>
  </conditionalFormatting>
  <conditionalFormatting sqref="AK57:AL57 AK59:AL59">
    <cfRule type="containsText" dxfId="179" priority="516" operator="containsText" text="YES!!!">
      <formula>NOT(ISERROR(SEARCH(("YES!!!"),(AK57))))</formula>
    </cfRule>
  </conditionalFormatting>
  <conditionalFormatting sqref="AK68:AL69">
    <cfRule type="containsText" dxfId="178" priority="177" operator="containsText" text="YES!!!">
      <formula>NOT(ISERROR(SEARCH(("YES!!!"),(AK68))))</formula>
    </cfRule>
  </conditionalFormatting>
  <conditionalFormatting sqref="AK76:AL77">
    <cfRule type="containsText" dxfId="177" priority="520" operator="containsText" text="YES!!!">
      <formula>NOT(ISERROR(SEARCH(("YES!!!"),(AK76))))</formula>
    </cfRule>
  </conditionalFormatting>
  <conditionalFormatting sqref="AK79:AL82">
    <cfRule type="containsText" dxfId="176" priority="181" operator="containsText" text="YES!!!">
      <formula>NOT(ISERROR(SEARCH(("YES!!!"),(AK79))))</formula>
    </cfRule>
  </conditionalFormatting>
  <conditionalFormatting sqref="AK84:AL86">
    <cfRule type="containsText" dxfId="175" priority="183" operator="containsText" text="YES!!!">
      <formula>NOT(ISERROR(SEARCH(("YES!!!"),(AK84))))</formula>
    </cfRule>
  </conditionalFormatting>
  <conditionalFormatting sqref="AK102:AL102">
    <cfRule type="containsText" dxfId="174" priority="187" operator="containsText" text="YES!!!">
      <formula>NOT(ISERROR(SEARCH(("YES!!!"),(AK102))))</formula>
    </cfRule>
  </conditionalFormatting>
  <conditionalFormatting sqref="AK104:AL104">
    <cfRule type="containsText" dxfId="173" priority="189" operator="containsText" text="YES!!!">
      <formula>NOT(ISERROR(SEARCH(("YES!!!"),(AK104))))</formula>
    </cfRule>
  </conditionalFormatting>
  <conditionalFormatting sqref="AK106:AL108">
    <cfRule type="containsText" dxfId="172" priority="191" operator="containsText" text="YES!!!">
      <formula>NOT(ISERROR(SEARCH(("YES!!!"),(AK106))))</formula>
    </cfRule>
  </conditionalFormatting>
  <conditionalFormatting sqref="AK110:AL111">
    <cfRule type="containsText" dxfId="171" priority="193" operator="containsText" text="YES!!!">
      <formula>NOT(ISERROR(SEARCH(("YES!!!"),(AK110))))</formula>
    </cfRule>
  </conditionalFormatting>
  <conditionalFormatting sqref="AK113:AL125">
    <cfRule type="containsText" dxfId="170" priority="195" operator="containsText" text="YES!!!">
      <formula>NOT(ISERROR(SEARCH(("YES!!!"),(AK113))))</formula>
    </cfRule>
  </conditionalFormatting>
  <conditionalFormatting sqref="AK127:AL133">
    <cfRule type="containsText" dxfId="169" priority="197" operator="containsText" text="YES!!!">
      <formula>NOT(ISERROR(SEARCH(("YES!!!"),(AK127))))</formula>
    </cfRule>
  </conditionalFormatting>
  <conditionalFormatting sqref="AK148:AL148">
    <cfRule type="containsText" dxfId="168" priority="201" operator="containsText" text="YES!!!">
      <formula>NOT(ISERROR(SEARCH(("YES!!!"),(AK148))))</formula>
    </cfRule>
  </conditionalFormatting>
  <conditionalFormatting sqref="AK158:AL160">
    <cfRule type="containsText" dxfId="167" priority="204" operator="containsText" text="YES!!!">
      <formula>NOT(ISERROR(SEARCH(("YES!!!"),(AK158))))</formula>
    </cfRule>
  </conditionalFormatting>
  <conditionalFormatting sqref="AK162:AL165">
    <cfRule type="containsText" dxfId="166" priority="206" operator="containsText" text="YES!!!">
      <formula>NOT(ISERROR(SEARCH(("YES!!!"),(AK162))))</formula>
    </cfRule>
  </conditionalFormatting>
  <conditionalFormatting sqref="AK167:AL167">
    <cfRule type="containsText" dxfId="165" priority="208" operator="containsText" text="YES!!!">
      <formula>NOT(ISERROR(SEARCH(("YES!!!"),(AK167))))</formula>
    </cfRule>
  </conditionalFormatting>
  <conditionalFormatting sqref="AK174:AL174">
    <cfRule type="containsText" dxfId="164" priority="210" operator="containsText" text="YES!!!">
      <formula>NOT(ISERROR(SEARCH(("YES!!!"),(AK174))))</formula>
    </cfRule>
  </conditionalFormatting>
  <conditionalFormatting sqref="AK181:AL184">
    <cfRule type="containsText" dxfId="163" priority="212" operator="containsText" text="YES!!!">
      <formula>NOT(ISERROR(SEARCH(("YES!!!"),(AK181))))</formula>
    </cfRule>
  </conditionalFormatting>
  <conditionalFormatting sqref="AK190:AL191">
    <cfRule type="containsText" dxfId="162" priority="214" operator="containsText" text="YES!!!">
      <formula>NOT(ISERROR(SEARCH(("YES!!!"),(AK190))))</formula>
    </cfRule>
  </conditionalFormatting>
  <conditionalFormatting sqref="AK200:AL203">
    <cfRule type="containsText" dxfId="161" priority="217" operator="containsText" text="YES!!!">
      <formula>NOT(ISERROR(SEARCH(("YES!!!"),(AK200))))</formula>
    </cfRule>
  </conditionalFormatting>
  <conditionalFormatting sqref="AK205:AL207">
    <cfRule type="containsText" dxfId="160" priority="219" operator="containsText" text="YES!!!">
      <formula>NOT(ISERROR(SEARCH(("YES!!!"),(AK205))))</formula>
    </cfRule>
  </conditionalFormatting>
  <conditionalFormatting sqref="AK209:AL209">
    <cfRule type="containsText" dxfId="159" priority="221" operator="containsText" text="YES!!!">
      <formula>NOT(ISERROR(SEARCH(("YES!!!"),(AK209))))</formula>
    </cfRule>
  </conditionalFormatting>
  <conditionalFormatting sqref="AK215:AL220">
    <cfRule type="containsText" dxfId="158" priority="223" operator="containsText" text="YES!!!">
      <formula>NOT(ISERROR(SEARCH(("YES!!!"),(AK215))))</formula>
    </cfRule>
  </conditionalFormatting>
  <conditionalFormatting sqref="AK222:AL222">
    <cfRule type="containsText" dxfId="157" priority="225" operator="containsText" text="YES!!!">
      <formula>NOT(ISERROR(SEARCH(("YES!!!"),(AK222))))</formula>
    </cfRule>
  </conditionalFormatting>
  <conditionalFormatting sqref="AK224:AL226">
    <cfRule type="containsText" dxfId="156" priority="227" operator="containsText" text="YES!!!">
      <formula>NOT(ISERROR(SEARCH(("YES!!!"),(AK224))))</formula>
    </cfRule>
  </conditionalFormatting>
  <conditionalFormatting sqref="AK250:AL251">
    <cfRule type="containsText" dxfId="155" priority="233" operator="containsText" text="YES!!!">
      <formula>NOT(ISERROR(SEARCH(("YES!!!"),(AK250))))</formula>
    </cfRule>
  </conditionalFormatting>
  <conditionalFormatting sqref="AK258:AL258">
    <cfRule type="containsText" dxfId="154" priority="235" operator="containsText" text="YES!!!">
      <formula>NOT(ISERROR(SEARCH(("YES!!!"),(AK258))))</formula>
    </cfRule>
  </conditionalFormatting>
  <conditionalFormatting sqref="AK260:AL262">
    <cfRule type="containsText" dxfId="153" priority="237" operator="containsText" text="YES!!!">
      <formula>NOT(ISERROR(SEARCH(("YES!!!"),(AK260))))</formula>
    </cfRule>
  </conditionalFormatting>
  <conditionalFormatting sqref="AK264:AL270">
    <cfRule type="containsText" dxfId="152" priority="239" operator="containsText" text="YES!!!">
      <formula>NOT(ISERROR(SEARCH(("YES!!!"),(AK264))))</formula>
    </cfRule>
  </conditionalFormatting>
  <conditionalFormatting sqref="AK277:AL277">
    <cfRule type="containsText" dxfId="151" priority="243" operator="containsText" text="YES!!!">
      <formula>NOT(ISERROR(SEARCH(("YES!!!"),(AK277))))</formula>
    </cfRule>
  </conditionalFormatting>
  <conditionalFormatting sqref="AK294:AL297">
    <cfRule type="containsText" dxfId="150" priority="245" operator="containsText" text="YES!!!">
      <formula>NOT(ISERROR(SEARCH(("YES!!!"),(AK294))))</formula>
    </cfRule>
  </conditionalFormatting>
  <conditionalFormatting sqref="AK321:AL321">
    <cfRule type="containsText" dxfId="149" priority="247" operator="containsText" text="YES!!!">
      <formula>NOT(ISERROR(SEARCH(("YES!!!"),(AK321))))</formula>
    </cfRule>
  </conditionalFormatting>
  <conditionalFormatting sqref="AK323:AL323">
    <cfRule type="containsText" dxfId="148" priority="249" operator="containsText" text="YES!!!">
      <formula>NOT(ISERROR(SEARCH(("YES!!!"),(AK323))))</formula>
    </cfRule>
  </conditionalFormatting>
  <conditionalFormatting sqref="AK327:AL327">
    <cfRule type="containsText" dxfId="147" priority="251" operator="containsText" text="YES!!!">
      <formula>NOT(ISERROR(SEARCH(("YES!!!"),(AK327))))</formula>
    </cfRule>
  </conditionalFormatting>
  <conditionalFormatting sqref="AK329:AL329">
    <cfRule type="containsText" dxfId="146" priority="253" operator="containsText" text="YES!!!">
      <formula>NOT(ISERROR(SEARCH(("YES!!!"),(AK329))))</formula>
    </cfRule>
  </conditionalFormatting>
  <conditionalFormatting sqref="AK331:AL332">
    <cfRule type="containsText" dxfId="145" priority="255" operator="containsText" text="YES!!!">
      <formula>NOT(ISERROR(SEARCH(("YES!!!"),(AK331))))</formula>
    </cfRule>
  </conditionalFormatting>
  <conditionalFormatting sqref="AK334:AL335">
    <cfRule type="containsText" dxfId="144" priority="257" operator="containsText" text="YES!!!">
      <formula>NOT(ISERROR(SEARCH(("YES!!!"),(AK334))))</formula>
    </cfRule>
  </conditionalFormatting>
  <conditionalFormatting sqref="AK337:AL353">
    <cfRule type="containsText" dxfId="143" priority="259" operator="containsText" text="YES!!!">
      <formula>NOT(ISERROR(SEARCH(("YES!!!"),(AK337))))</formula>
    </cfRule>
  </conditionalFormatting>
  <conditionalFormatting sqref="AK362:AL364">
    <cfRule type="containsText" dxfId="142" priority="261" operator="containsText" text="YES!!!">
      <formula>NOT(ISERROR(SEARCH(("YES!!!"),(AK362))))</formula>
    </cfRule>
  </conditionalFormatting>
  <conditionalFormatting sqref="AK366:AL366">
    <cfRule type="containsText" dxfId="141" priority="263" operator="containsText" text="YES!!!">
      <formula>NOT(ISERROR(SEARCH(("YES!!!"),(AK366))))</formula>
    </cfRule>
  </conditionalFormatting>
  <conditionalFormatting sqref="AK368:AL377">
    <cfRule type="containsText" dxfId="140" priority="265" operator="containsText" text="YES!!!">
      <formula>NOT(ISERROR(SEARCH(("YES!!!"),(AK368))))</formula>
    </cfRule>
  </conditionalFormatting>
  <conditionalFormatting sqref="AK386:AL388">
    <cfRule type="containsText" dxfId="139" priority="267" operator="containsText" text="YES!!!">
      <formula>NOT(ISERROR(SEARCH(("YES!!!"),(AK386))))</formula>
    </cfRule>
  </conditionalFormatting>
  <conditionalFormatting sqref="AK390:AL390">
    <cfRule type="containsText" dxfId="138" priority="269" operator="containsText" text="YES!!!">
      <formula>NOT(ISERROR(SEARCH(("YES!!!"),(AK390))))</formula>
    </cfRule>
  </conditionalFormatting>
  <conditionalFormatting sqref="AK404:AL404">
    <cfRule type="containsText" dxfId="137" priority="271" operator="containsText" text="YES!!!">
      <formula>NOT(ISERROR(SEARCH(("YES!!!"),(AK404))))</formula>
    </cfRule>
  </conditionalFormatting>
  <conditionalFormatting sqref="AK406:AL408">
    <cfRule type="containsText" dxfId="136" priority="513" operator="containsText" text="YES!!!">
      <formula>NOT(ISERROR(SEARCH(("YES!!!"),(AK406))))</formula>
    </cfRule>
  </conditionalFormatting>
  <conditionalFormatting sqref="AK410:AL415">
    <cfRule type="containsText" dxfId="135" priority="273" operator="containsText" text="YES!!!">
      <formula>NOT(ISERROR(SEARCH(("YES!!!"),(AK410))))</formula>
    </cfRule>
  </conditionalFormatting>
  <conditionalFormatting sqref="AK434:AL436">
    <cfRule type="containsText" dxfId="134" priority="275" operator="containsText" text="YES!!!">
      <formula>NOT(ISERROR(SEARCH(("YES!!!"),(AK434))))</formula>
    </cfRule>
  </conditionalFormatting>
  <conditionalFormatting sqref="AK438:AL439">
    <cfRule type="containsText" dxfId="133" priority="277" operator="containsText" text="YES!!!">
      <formula>NOT(ISERROR(SEARCH(("YES!!!"),(AK438))))</formula>
    </cfRule>
  </conditionalFormatting>
  <conditionalFormatting sqref="AK441:AL441">
    <cfRule type="containsText" dxfId="132" priority="279" operator="containsText" text="YES!!!">
      <formula>NOT(ISERROR(SEARCH(("YES!!!"),(AK441))))</formula>
    </cfRule>
  </conditionalFormatting>
  <conditionalFormatting sqref="AK443:AL443">
    <cfRule type="containsText" dxfId="131" priority="281" operator="containsText" text="YES!!!">
      <formula>NOT(ISERROR(SEARCH(("YES!!!"),(AK443))))</formula>
    </cfRule>
  </conditionalFormatting>
  <conditionalFormatting sqref="AK453:AL455">
    <cfRule type="containsText" dxfId="130" priority="523" operator="containsText" text="YES!!!">
      <formula>NOT(ISERROR(SEARCH(("YES!!!"),(AK453))))</formula>
    </cfRule>
  </conditionalFormatting>
  <conditionalFormatting sqref="AK457:AL457">
    <cfRule type="containsText" dxfId="129" priority="283" operator="containsText" text="YES!!!">
      <formula>NOT(ISERROR(SEARCH(("YES!!!"),(AK457))))</formula>
    </cfRule>
  </conditionalFormatting>
  <conditionalFormatting sqref="AK459:AL459">
    <cfRule type="containsText" dxfId="128" priority="285" operator="containsText" text="YES!!!">
      <formula>NOT(ISERROR(SEARCH(("YES!!!"),(AK459))))</formula>
    </cfRule>
  </conditionalFormatting>
  <conditionalFormatting sqref="AK461:AL461">
    <cfRule type="containsText" dxfId="127" priority="287" operator="containsText" text="YES!!!">
      <formula>NOT(ISERROR(SEARCH(("YES!!!"),(AK461))))</formula>
    </cfRule>
  </conditionalFormatting>
  <conditionalFormatting sqref="AK463:AL463">
    <cfRule type="containsText" dxfId="126" priority="289" operator="containsText" text="YES!!!">
      <formula>NOT(ISERROR(SEARCH(("YES!!!"),(AK463))))</formula>
    </cfRule>
  </conditionalFormatting>
  <conditionalFormatting sqref="AK465:AL467">
    <cfRule type="containsText" dxfId="125" priority="528" operator="containsText" text="YES!!!">
      <formula>NOT(ISERROR(SEARCH(("YES!!!"),(AK465))))</formula>
    </cfRule>
  </conditionalFormatting>
  <conditionalFormatting sqref="AK480:AL480">
    <cfRule type="containsText" dxfId="124" priority="291" operator="containsText" text="YES!!!">
      <formula>NOT(ISERROR(SEARCH(("YES!!!"),(AK480))))</formula>
    </cfRule>
  </conditionalFormatting>
  <conditionalFormatting sqref="AK487:AL489">
    <cfRule type="containsText" dxfId="123" priority="293" operator="containsText" text="YES!!!">
      <formula>NOT(ISERROR(SEARCH(("YES!!!"),(AK487))))</formula>
    </cfRule>
  </conditionalFormatting>
  <conditionalFormatting sqref="AL7">
    <cfRule type="containsText" dxfId="122" priority="151" operator="containsText" text="Reject">
      <formula>NOT(ISERROR(SEARCH(("Reject"),(AL7))))</formula>
    </cfRule>
    <cfRule type="containsText" dxfId="121" priority="150" operator="containsText" text="YES!!!">
      <formula>NOT(ISERROR(SEARCH(("YES!!!"),(AL7))))</formula>
    </cfRule>
  </conditionalFormatting>
  <conditionalFormatting sqref="AL9:AL11 AK12:AL13 AL19:AL20 AL22:AL23 AL52:AL53">
    <cfRule type="containsText" dxfId="120" priority="541" operator="containsText" text="YES!!!">
      <formula>NOT(ISERROR(SEARCH(("YES!!!"),(AL307))))</formula>
    </cfRule>
  </conditionalFormatting>
  <conditionalFormatting sqref="AL9:AL13 AL19:AL20 AL22:AL23 AL52:AL53">
    <cfRule type="containsText" dxfId="119" priority="548" operator="containsText" text="Reject">
      <formula>NOT(ISERROR(SEARCH(("Reject"),(AL307))))</formula>
    </cfRule>
  </conditionalFormatting>
  <conditionalFormatting sqref="AL15:AL17">
    <cfRule type="containsText" dxfId="118" priority="154" operator="containsText" text="Reject">
      <formula>NOT(ISERROR(SEARCH(("Reject"),(AL15))))</formula>
    </cfRule>
  </conditionalFormatting>
  <conditionalFormatting sqref="AL21">
    <cfRule type="containsText" dxfId="117" priority="491" operator="containsText" text="Reject">
      <formula>NOT(ISERROR(SEARCH(("Reject"),(AL21))))</formula>
    </cfRule>
  </conditionalFormatting>
  <conditionalFormatting sqref="AL25">
    <cfRule type="containsText" dxfId="116" priority="155" operator="containsText" text="YES!!!">
      <formula>NOT(ISERROR(SEARCH(("YES!!!"),(AL25))))</formula>
    </cfRule>
    <cfRule type="containsText" dxfId="115" priority="156" operator="containsText" text="Reject">
      <formula>NOT(ISERROR(SEARCH(("Reject"),(AL25))))</formula>
    </cfRule>
  </conditionalFormatting>
  <conditionalFormatting sqref="AL27:AL28">
    <cfRule type="containsText" dxfId="114" priority="474" operator="containsText" text="Reject">
      <formula>NOT(ISERROR(SEARCH(("Reject"),(AL27))))</formula>
    </cfRule>
  </conditionalFormatting>
  <conditionalFormatting sqref="AL30">
    <cfRule type="containsText" dxfId="113" priority="158" operator="containsText" text="Reject">
      <formula>NOT(ISERROR(SEARCH(("Reject"),(AL30))))</formula>
    </cfRule>
  </conditionalFormatting>
  <conditionalFormatting sqref="AL32:AL35">
    <cfRule type="containsText" dxfId="112" priority="160" operator="containsText" text="Reject">
      <formula>NOT(ISERROR(SEARCH(("Reject"),(AL32))))</formula>
    </cfRule>
  </conditionalFormatting>
  <conditionalFormatting sqref="AL37">
    <cfRule type="containsText" dxfId="111" priority="162" operator="containsText" text="Reject">
      <formula>NOT(ISERROR(SEARCH(("Reject"),(AL37))))</formula>
    </cfRule>
  </conditionalFormatting>
  <conditionalFormatting sqref="AL39:AL40">
    <cfRule type="containsText" dxfId="110" priority="504" operator="containsText" text="Reject">
      <formula>NOT(ISERROR(SEARCH(("Reject"),(AL39))))</formula>
    </cfRule>
  </conditionalFormatting>
  <conditionalFormatting sqref="AL42">
    <cfRule type="containsText" dxfId="109" priority="164" operator="containsText" text="Reject">
      <formula>NOT(ISERROR(SEARCH(("Reject"),(AL42))))</formula>
    </cfRule>
  </conditionalFormatting>
  <conditionalFormatting sqref="AL44">
    <cfRule type="containsText" dxfId="108" priority="166" operator="containsText" text="Reject">
      <formula>NOT(ISERROR(SEARCH(("Reject"),(AL44))))</formula>
    </cfRule>
  </conditionalFormatting>
  <conditionalFormatting sqref="AL46">
    <cfRule type="containsText" dxfId="107" priority="168" operator="containsText" text="Reject">
      <formula>NOT(ISERROR(SEARCH(("Reject"),(AL46))))</formula>
    </cfRule>
  </conditionalFormatting>
  <conditionalFormatting sqref="AL48">
    <cfRule type="containsText" dxfId="106" priority="170" operator="containsText" text="Reject">
      <formula>NOT(ISERROR(SEARCH(("Reject"),(AL48))))</formula>
    </cfRule>
  </conditionalFormatting>
  <conditionalFormatting sqref="AL50">
    <cfRule type="containsText" dxfId="105" priority="172" operator="containsText" text="Reject">
      <formula>NOT(ISERROR(SEARCH(("Reject"),(AL50))))</formula>
    </cfRule>
  </conditionalFormatting>
  <conditionalFormatting sqref="AL55">
    <cfRule type="containsText" dxfId="104" priority="176" operator="containsText" text="Reject">
      <formula>NOT(ISERROR(SEARCH(("Reject"),(AL55))))</formula>
    </cfRule>
  </conditionalFormatting>
  <conditionalFormatting sqref="AL57 AL59">
    <cfRule type="containsText" dxfId="103" priority="517" operator="containsText" text="Reject">
      <formula>NOT(ISERROR(SEARCH(("Reject"),(AL57))))</formula>
    </cfRule>
  </conditionalFormatting>
  <conditionalFormatting sqref="AL61">
    <cfRule type="containsText" dxfId="102" priority="174" operator="containsText" text="Reject">
      <formula>NOT(ISERROR(SEARCH(("Reject"),(AL61))))</formula>
    </cfRule>
    <cfRule type="containsText" dxfId="101" priority="173" operator="containsText" text="YES!!!">
      <formula>NOT(ISERROR(SEARCH(("YES!!!"),(AL61))))</formula>
    </cfRule>
  </conditionalFormatting>
  <conditionalFormatting sqref="AL62:AL64">
    <cfRule type="containsText" dxfId="100" priority="611" operator="containsText" text="Reject">
      <formula>NOT(ISERROR(SEARCH(("Reject"),(AL362))))</formula>
    </cfRule>
  </conditionalFormatting>
  <conditionalFormatting sqref="AL66">
    <cfRule type="containsText" dxfId="99" priority="595" operator="containsText" text="YES!!!">
      <formula>NOT(ISERROR(SEARCH(("YES!!!"),(AM365))))</formula>
    </cfRule>
    <cfRule type="containsText" dxfId="98" priority="596" operator="containsText" text="Reject">
      <formula>NOT(ISERROR(SEARCH(("Reject"),(AL365))))</formula>
    </cfRule>
  </conditionalFormatting>
  <conditionalFormatting sqref="AL68:AL69">
    <cfRule type="containsText" dxfId="97" priority="178" operator="containsText" text="Reject">
      <formula>NOT(ISERROR(SEARCH(("Reject"),(AL68))))</formula>
    </cfRule>
  </conditionalFormatting>
  <conditionalFormatting sqref="AL71">
    <cfRule type="containsText" dxfId="96" priority="9" operator="containsText" text="YES!!!">
      <formula>NOT(ISERROR(SEARCH(("YES!!!"),(AL71))))</formula>
    </cfRule>
    <cfRule type="containsText" dxfId="95" priority="10" operator="containsText" text="Reject">
      <formula>NOT(ISERROR(SEARCH(("Reject"),(AL71))))</formula>
    </cfRule>
  </conditionalFormatting>
  <conditionalFormatting sqref="AL73">
    <cfRule type="containsText" dxfId="94" priority="179" operator="containsText" text="YES!!!">
      <formula>NOT(ISERROR(SEARCH(("YES!!!"),(AL73))))</formula>
    </cfRule>
    <cfRule type="containsText" dxfId="93" priority="180" operator="containsText" text="Reject">
      <formula>NOT(ISERROR(SEARCH(("Reject"),(AL73))))</formula>
    </cfRule>
  </conditionalFormatting>
  <conditionalFormatting sqref="AL76:AL77">
    <cfRule type="containsText" dxfId="92" priority="521" operator="containsText" text="Reject">
      <formula>NOT(ISERROR(SEARCH(("Reject"),(AL76))))</formula>
    </cfRule>
  </conditionalFormatting>
  <conditionalFormatting sqref="AL79:AL82">
    <cfRule type="containsText" dxfId="91" priority="182" operator="containsText" text="Reject">
      <formula>NOT(ISERROR(SEARCH(("Reject"),(AL79))))</formula>
    </cfRule>
  </conditionalFormatting>
  <conditionalFormatting sqref="AL84:AL86">
    <cfRule type="containsText" dxfId="90" priority="184" operator="containsText" text="Reject">
      <formula>NOT(ISERROR(SEARCH(("Reject"),(AL84))))</formula>
    </cfRule>
  </conditionalFormatting>
  <conditionalFormatting sqref="AL88:AL91 AL95 AL97:AL100">
    <cfRule type="containsText" dxfId="89" priority="589" operator="containsText" text="YES!!!">
      <formula>NOT(ISERROR(SEARCH(("YES!!!"),(AM385))))</formula>
    </cfRule>
    <cfRule type="containsText" dxfId="88" priority="592" operator="containsText" text="Reject">
      <formula>NOT(ISERROR(SEARCH(("Reject"),(AL385))))</formula>
    </cfRule>
  </conditionalFormatting>
  <conditionalFormatting sqref="AL93:AL94">
    <cfRule type="containsText" dxfId="87" priority="185" operator="containsText" text="YES!!!">
      <formula>NOT(ISERROR(SEARCH(("YES!!!"),(AL93))))</formula>
    </cfRule>
    <cfRule type="containsText" dxfId="86" priority="186" operator="containsText" text="Reject">
      <formula>NOT(ISERROR(SEARCH(("Reject"),(AL93))))</formula>
    </cfRule>
  </conditionalFormatting>
  <conditionalFormatting sqref="AL102">
    <cfRule type="containsText" dxfId="85" priority="188" operator="containsText" text="Reject">
      <formula>NOT(ISERROR(SEARCH(("Reject"),(AL102))))</formula>
    </cfRule>
  </conditionalFormatting>
  <conditionalFormatting sqref="AL104">
    <cfRule type="containsText" dxfId="84" priority="190" operator="containsText" text="Reject">
      <formula>NOT(ISERROR(SEARCH(("Reject"),(AL104))))</formula>
    </cfRule>
  </conditionalFormatting>
  <conditionalFormatting sqref="AL106:AL108">
    <cfRule type="containsText" dxfId="83" priority="192" operator="containsText" text="Reject">
      <formula>NOT(ISERROR(SEARCH(("Reject"),(AL106))))</formula>
    </cfRule>
  </conditionalFormatting>
  <conditionalFormatting sqref="AL110:AL111">
    <cfRule type="containsText" dxfId="82" priority="194" operator="containsText" text="Reject">
      <formula>NOT(ISERROR(SEARCH(("Reject"),(AL110))))</formula>
    </cfRule>
  </conditionalFormatting>
  <conditionalFormatting sqref="AL113:AL125">
    <cfRule type="containsText" dxfId="81" priority="196" operator="containsText" text="Reject">
      <formula>NOT(ISERROR(SEARCH(("Reject"),(AL113))))</formula>
    </cfRule>
  </conditionalFormatting>
  <conditionalFormatting sqref="AL127:AL133">
    <cfRule type="containsText" dxfId="80" priority="198" operator="containsText" text="Reject">
      <formula>NOT(ISERROR(SEARCH(("Reject"),(AL127))))</formula>
    </cfRule>
  </conditionalFormatting>
  <conditionalFormatting sqref="AL135:AL140">
    <cfRule type="containsText" dxfId="79" priority="13" operator="containsText" text="YES!!!">
      <formula>NOT(ISERROR(SEARCH(("YES!!!"),(AL135))))</formula>
    </cfRule>
    <cfRule type="containsText" dxfId="78" priority="14" operator="containsText" text="Reject">
      <formula>NOT(ISERROR(SEARCH(("Reject"),(AL135))))</formula>
    </cfRule>
  </conditionalFormatting>
  <conditionalFormatting sqref="AL142:AL146">
    <cfRule type="containsText" dxfId="77" priority="607" operator="containsText" text="YES!!!">
      <formula>NOT(ISERROR(SEARCH(("YES!!!"),(AM438))))</formula>
    </cfRule>
    <cfRule type="containsText" dxfId="76" priority="608" operator="containsText" text="Reject">
      <formula>NOT(ISERROR(SEARCH(("Reject"),(AL438))))</formula>
    </cfRule>
  </conditionalFormatting>
  <conditionalFormatting sqref="AL148">
    <cfRule type="containsText" dxfId="75" priority="202" operator="containsText" text="Reject">
      <formula>NOT(ISERROR(SEARCH(("Reject"),(AL148))))</formula>
    </cfRule>
  </conditionalFormatting>
  <conditionalFormatting sqref="AL150:AL151">
    <cfRule type="containsText" dxfId="74" priority="102" operator="containsText" text="YES!!!">
      <formula>NOT(ISERROR(SEARCH(("YES!!!"),(AL150))))</formula>
    </cfRule>
    <cfRule type="containsText" dxfId="73" priority="203" operator="containsText" text="Reject">
      <formula>NOT(ISERROR(SEARCH(("Reject"),(AL150))))</formula>
    </cfRule>
  </conditionalFormatting>
  <conditionalFormatting sqref="AL153:AL156 AL169:AL172 AL176:AL179 AL186:AL188 AL195:AL198 AL211:AL213 AL240:AL248 AL253:AL256">
    <cfRule type="containsText" dxfId="72" priority="578" operator="containsText" text="Reject">
      <formula>NOT(ISERROR(SEARCH(("Reject"),(AL452))))</formula>
    </cfRule>
    <cfRule type="containsText" dxfId="71" priority="569" operator="containsText" text="YES!!!">
      <formula>NOT(ISERROR(SEARCH(("YES!!!"),(AM452))))</formula>
    </cfRule>
  </conditionalFormatting>
  <conditionalFormatting sqref="AL158:AL160">
    <cfRule type="containsText" dxfId="70" priority="205" operator="containsText" text="Reject">
      <formula>NOT(ISERROR(SEARCH(("Reject"),(AL158))))</formula>
    </cfRule>
  </conditionalFormatting>
  <conditionalFormatting sqref="AL162:AL165">
    <cfRule type="containsText" dxfId="69" priority="207" operator="containsText" text="Reject">
      <formula>NOT(ISERROR(SEARCH(("Reject"),(AL162))))</formula>
    </cfRule>
  </conditionalFormatting>
  <conditionalFormatting sqref="AL167">
    <cfRule type="containsText" dxfId="68" priority="209" operator="containsText" text="Reject">
      <formula>NOT(ISERROR(SEARCH(("Reject"),(AL167))))</formula>
    </cfRule>
  </conditionalFormatting>
  <conditionalFormatting sqref="AL174">
    <cfRule type="containsText" dxfId="67" priority="211" operator="containsText" text="Reject">
      <formula>NOT(ISERROR(SEARCH(("Reject"),(AL174))))</formula>
    </cfRule>
  </conditionalFormatting>
  <conditionalFormatting sqref="AL181:AL184">
    <cfRule type="containsText" dxfId="66" priority="213" operator="containsText" text="Reject">
      <formula>NOT(ISERROR(SEARCH(("Reject"),(AL181))))</formula>
    </cfRule>
  </conditionalFormatting>
  <conditionalFormatting sqref="AL190:AL191">
    <cfRule type="containsText" dxfId="65" priority="215" operator="containsText" text="Reject">
      <formula>NOT(ISERROR(SEARCH(("Reject"),(AL190))))</formula>
    </cfRule>
  </conditionalFormatting>
  <conditionalFormatting sqref="AL193">
    <cfRule type="containsText" dxfId="64" priority="216" operator="containsText" text="Reject">
      <formula>NOT(ISERROR(SEARCH(("Reject"),(AL193))))</formula>
    </cfRule>
    <cfRule type="containsText" dxfId="63" priority="62" operator="containsText" text="YES!!!">
      <formula>NOT(ISERROR(SEARCH(("YES!!!"),(AL193))))</formula>
    </cfRule>
  </conditionalFormatting>
  <conditionalFormatting sqref="AL200:AL203">
    <cfRule type="containsText" dxfId="62" priority="218" operator="containsText" text="Reject">
      <formula>NOT(ISERROR(SEARCH(("Reject"),(AL200))))</formula>
    </cfRule>
  </conditionalFormatting>
  <conditionalFormatting sqref="AL205:AL207">
    <cfRule type="containsText" dxfId="61" priority="220" operator="containsText" text="Reject">
      <formula>NOT(ISERROR(SEARCH(("Reject"),(AL205))))</formula>
    </cfRule>
  </conditionalFormatting>
  <conditionalFormatting sqref="AL209">
    <cfRule type="containsText" dxfId="60" priority="222" operator="containsText" text="Reject">
      <formula>NOT(ISERROR(SEARCH(("Reject"),(AL209))))</formula>
    </cfRule>
  </conditionalFormatting>
  <conditionalFormatting sqref="AL215:AL220">
    <cfRule type="containsText" dxfId="59" priority="224" operator="containsText" text="Reject">
      <formula>NOT(ISERROR(SEARCH(("Reject"),(AL215))))</formula>
    </cfRule>
  </conditionalFormatting>
  <conditionalFormatting sqref="AL222">
    <cfRule type="containsText" dxfId="58" priority="226" operator="containsText" text="Reject">
      <formula>NOT(ISERROR(SEARCH(("Reject"),(AL222))))</formula>
    </cfRule>
  </conditionalFormatting>
  <conditionalFormatting sqref="AL224:AL226">
    <cfRule type="containsText" dxfId="57" priority="228" operator="containsText" text="Reject">
      <formula>NOT(ISERROR(SEARCH(("Reject"),(AL224))))</formula>
    </cfRule>
  </conditionalFormatting>
  <conditionalFormatting sqref="AL228:AL229 AL231">
    <cfRule type="containsText" dxfId="56" priority="229" operator="containsText" text="YES!!!">
      <formula>NOT(ISERROR(SEARCH(("YES!!!"),(AL231))))</formula>
    </cfRule>
    <cfRule type="containsText" dxfId="55" priority="230" operator="containsText" text="Reject">
      <formula>NOT(ISERROR(SEARCH(("Reject"),(AL231))))</formula>
    </cfRule>
  </conditionalFormatting>
  <conditionalFormatting sqref="AL233:AL234 AL236:AL238">
    <cfRule type="containsText" dxfId="54" priority="231" operator="containsText" text="YES!!!">
      <formula>NOT(ISERROR(SEARCH(("YES!!!"),(AL233))))</formula>
    </cfRule>
    <cfRule type="containsText" dxfId="53" priority="232" operator="containsText" text="Reject">
      <formula>NOT(ISERROR(SEARCH(("Reject"),(AL233))))</formula>
    </cfRule>
  </conditionalFormatting>
  <conditionalFormatting sqref="AL250:AL251">
    <cfRule type="containsText" dxfId="52" priority="234" operator="containsText" text="Reject">
      <formula>NOT(ISERROR(SEARCH(("Reject"),(AL250))))</formula>
    </cfRule>
  </conditionalFormatting>
  <conditionalFormatting sqref="AL258">
    <cfRule type="containsText" dxfId="51" priority="236" operator="containsText" text="Reject">
      <formula>NOT(ISERROR(SEARCH(("Reject"),(AL258))))</formula>
    </cfRule>
  </conditionalFormatting>
  <conditionalFormatting sqref="AL260:AL262">
    <cfRule type="containsText" dxfId="50" priority="238" operator="containsText" text="Reject">
      <formula>NOT(ISERROR(SEARCH(("Reject"),(AL260))))</formula>
    </cfRule>
  </conditionalFormatting>
  <conditionalFormatting sqref="AL264:AL270">
    <cfRule type="containsText" dxfId="49" priority="240" operator="containsText" text="Reject">
      <formula>NOT(ISERROR(SEARCH(("Reject"),(AL264))))</formula>
    </cfRule>
  </conditionalFormatting>
  <conditionalFormatting sqref="AL272 AL274:AL275">
    <cfRule type="containsText" dxfId="48" priority="242" operator="containsText" text="Reject">
      <formula>NOT(ISERROR(SEARCH(("Reject"),(AL272))))</formula>
    </cfRule>
    <cfRule type="containsText" dxfId="47" priority="241" operator="containsText" text="YES!!!">
      <formula>NOT(ISERROR(SEARCH(("YES!!!"),(AL272))))</formula>
    </cfRule>
  </conditionalFormatting>
  <conditionalFormatting sqref="AL277">
    <cfRule type="containsText" dxfId="46" priority="244" operator="containsText" text="Reject">
      <formula>NOT(ISERROR(SEARCH(("Reject"),(AL277))))</formula>
    </cfRule>
  </conditionalFormatting>
  <conditionalFormatting sqref="AL279:AL280">
    <cfRule type="containsText" dxfId="45" priority="21" operator="containsText" text="YES!!!">
      <formula>NOT(ISERROR(SEARCH(("YES!!!"),(AL279))))</formula>
    </cfRule>
    <cfRule type="containsText" dxfId="44" priority="22" operator="containsText" text="Reject">
      <formula>NOT(ISERROR(SEARCH(("Reject"),(AL279))))</formula>
    </cfRule>
  </conditionalFormatting>
  <conditionalFormatting sqref="AL282">
    <cfRule type="containsText" dxfId="43" priority="5" operator="containsText" text="YES!!!">
      <formula>NOT(ISERROR(SEARCH(("YES!!!"),(AL282))))</formula>
    </cfRule>
    <cfRule type="containsText" dxfId="42" priority="6" operator="containsText" text="Reject">
      <formula>NOT(ISERROR(SEARCH(("Reject"),(AL282))))</formula>
    </cfRule>
  </conditionalFormatting>
  <conditionalFormatting sqref="AL284:AL285 AL287:AL292 AL299:AL302 AL304:AL305 AL307:AL308 AL310:AL319 AL325">
    <cfRule type="containsText" dxfId="41" priority="619" operator="containsText" text="Reject">
      <formula>NOT(ISERROR(SEARCH(("Reject"),(AL578))))</formula>
    </cfRule>
    <cfRule type="containsText" dxfId="40" priority="612" operator="containsText" text="YES!!!">
      <formula>NOT(ISERROR(SEARCH(("YES!!!"),(AM578))))</formula>
    </cfRule>
  </conditionalFormatting>
  <conditionalFormatting sqref="AL294:AL297">
    <cfRule type="containsText" dxfId="39" priority="246" operator="containsText" text="Reject">
      <formula>NOT(ISERROR(SEARCH(("Reject"),(AL294))))</formula>
    </cfRule>
  </conditionalFormatting>
  <conditionalFormatting sqref="AL321">
    <cfRule type="containsText" dxfId="38" priority="248" operator="containsText" text="Reject">
      <formula>NOT(ISERROR(SEARCH(("Reject"),(AL321))))</formula>
    </cfRule>
  </conditionalFormatting>
  <conditionalFormatting sqref="AL323">
    <cfRule type="containsText" dxfId="37" priority="250" operator="containsText" text="Reject">
      <formula>NOT(ISERROR(SEARCH(("Reject"),(AL323))))</formula>
    </cfRule>
  </conditionalFormatting>
  <conditionalFormatting sqref="AL327">
    <cfRule type="containsText" dxfId="36" priority="252" operator="containsText" text="Reject">
      <formula>NOT(ISERROR(SEARCH(("Reject"),(AL327))))</formula>
    </cfRule>
  </conditionalFormatting>
  <conditionalFormatting sqref="AL329">
    <cfRule type="containsText" dxfId="35" priority="254" operator="containsText" text="Reject">
      <formula>NOT(ISERROR(SEARCH(("Reject"),(AL329))))</formula>
    </cfRule>
  </conditionalFormatting>
  <conditionalFormatting sqref="AL331:AL332">
    <cfRule type="containsText" dxfId="34" priority="256" operator="containsText" text="Reject">
      <formula>NOT(ISERROR(SEARCH(("Reject"),(AL331))))</formula>
    </cfRule>
  </conditionalFormatting>
  <conditionalFormatting sqref="AL334:AL335">
    <cfRule type="containsText" dxfId="33" priority="258" operator="containsText" text="Reject">
      <formula>NOT(ISERROR(SEARCH(("Reject"),(AL334))))</formula>
    </cfRule>
  </conditionalFormatting>
  <conditionalFormatting sqref="AL337:AL353">
    <cfRule type="containsText" dxfId="32" priority="260" operator="containsText" text="Reject">
      <formula>NOT(ISERROR(SEARCH(("Reject"),(AL337))))</formula>
    </cfRule>
  </conditionalFormatting>
  <conditionalFormatting sqref="AL355">
    <cfRule type="containsText" dxfId="31" priority="1" operator="containsText" text="YES!!!">
      <formula>NOT(ISERROR(SEARCH(("YES!!!"),(AL355))))</formula>
    </cfRule>
    <cfRule type="containsText" dxfId="30" priority="2" operator="containsText" text="Reject">
      <formula>NOT(ISERROR(SEARCH(("Reject"),(AL355))))</formula>
    </cfRule>
  </conditionalFormatting>
  <conditionalFormatting sqref="AL357:AL360 AK379:AK381 AL379:AL384 AL392:AL393 AL395:AL402 AL417:AL418 AL424:AL427">
    <cfRule type="containsText" dxfId="29" priority="549" operator="containsText" text="YES!!!">
      <formula>NOT(ISERROR(SEARCH(("YES!!!"),(AL649))))</formula>
    </cfRule>
  </conditionalFormatting>
  <conditionalFormatting sqref="AL357:AL360 AL379:AL384 AL392:AL393 AL395:AL402 AL417:AL418 AL424:AL427">
    <cfRule type="containsText" dxfId="28" priority="550" operator="containsText" text="Reject">
      <formula>NOT(ISERROR(SEARCH(("Reject"),(AL649))))</formula>
    </cfRule>
  </conditionalFormatting>
  <conditionalFormatting sqref="AL362:AL364">
    <cfRule type="containsText" dxfId="27" priority="262" operator="containsText" text="Reject">
      <formula>NOT(ISERROR(SEARCH(("Reject"),(AL362))))</formula>
    </cfRule>
  </conditionalFormatting>
  <conditionalFormatting sqref="AL366">
    <cfRule type="containsText" dxfId="26" priority="264" operator="containsText" text="Reject">
      <formula>NOT(ISERROR(SEARCH(("Reject"),(AL366))))</formula>
    </cfRule>
  </conditionalFormatting>
  <conditionalFormatting sqref="AL368:AL377">
    <cfRule type="containsText" dxfId="25" priority="266" operator="containsText" text="Reject">
      <formula>NOT(ISERROR(SEARCH(("Reject"),(AL368))))</formula>
    </cfRule>
  </conditionalFormatting>
  <conditionalFormatting sqref="AL386:AL388">
    <cfRule type="containsText" dxfId="24" priority="268" operator="containsText" text="Reject">
      <formula>NOT(ISERROR(SEARCH(("Reject"),(AL386))))</formula>
    </cfRule>
  </conditionalFormatting>
  <conditionalFormatting sqref="AL390">
    <cfRule type="containsText" dxfId="23" priority="270" operator="containsText" text="Reject">
      <formula>NOT(ISERROR(SEARCH(("Reject"),(AL390))))</formula>
    </cfRule>
  </conditionalFormatting>
  <conditionalFormatting sqref="AL404">
    <cfRule type="containsText" dxfId="22" priority="272" operator="containsText" text="Reject">
      <formula>NOT(ISERROR(SEARCH(("Reject"),(AL404))))</formula>
    </cfRule>
  </conditionalFormatting>
  <conditionalFormatting sqref="AL406:AL408">
    <cfRule type="containsText" dxfId="21" priority="515" operator="containsText" text="Reject">
      <formula>NOT(ISERROR(SEARCH(("Reject"),(AL406))))</formula>
    </cfRule>
  </conditionalFormatting>
  <conditionalFormatting sqref="AL410:AL415">
    <cfRule type="containsText" dxfId="20" priority="274" operator="containsText" text="Reject">
      <formula>NOT(ISERROR(SEARCH(("Reject"),(AL410))))</formula>
    </cfRule>
  </conditionalFormatting>
  <conditionalFormatting sqref="AL420 AL422">
    <cfRule type="containsText" dxfId="19" priority="310" operator="containsText" text="YES!!!">
      <formula>NOT(ISERROR(SEARCH(("YES!!!"),(AL420))))</formula>
    </cfRule>
    <cfRule type="containsText" dxfId="18" priority="311" operator="containsText" text="Reject">
      <formula>NOT(ISERROR(SEARCH(("Reject"),(AL420))))</formula>
    </cfRule>
  </conditionalFormatting>
  <conditionalFormatting sqref="AL428:AL432">
    <cfRule type="containsText" dxfId="17" priority="484" operator="containsText" text="Reject">
      <formula>NOT(ISERROR(SEARCH(("Reject"),(AL428))))</formula>
    </cfRule>
    <cfRule type="containsText" dxfId="16" priority="483" operator="containsText" text="YES!!!">
      <formula>NOT(ISERROR(SEARCH(("YES!!!"),(AL428))))</formula>
    </cfRule>
  </conditionalFormatting>
  <conditionalFormatting sqref="AL434:AL436">
    <cfRule type="containsText" dxfId="15" priority="276" operator="containsText" text="Reject">
      <formula>NOT(ISERROR(SEARCH(("Reject"),(AL434))))</formula>
    </cfRule>
  </conditionalFormatting>
  <conditionalFormatting sqref="AL438:AL439">
    <cfRule type="containsText" dxfId="14" priority="278" operator="containsText" text="Reject">
      <formula>NOT(ISERROR(SEARCH(("Reject"),(AL438))))</formula>
    </cfRule>
  </conditionalFormatting>
  <conditionalFormatting sqref="AL441">
    <cfRule type="containsText" dxfId="13" priority="280" operator="containsText" text="Reject">
      <formula>NOT(ISERROR(SEARCH(("Reject"),(AL441))))</formula>
    </cfRule>
  </conditionalFormatting>
  <conditionalFormatting sqref="AL443">
    <cfRule type="containsText" dxfId="12" priority="282" operator="containsText" text="Reject">
      <formula>NOT(ISERROR(SEARCH(("Reject"),(AL443))))</formula>
    </cfRule>
  </conditionalFormatting>
  <conditionalFormatting sqref="AL445:AL446">
    <cfRule type="containsText" dxfId="11" priority="16" operator="containsText" text="YES!!!">
      <formula>NOT(ISERROR(SEARCH(("YES!!!"),(AL445))))</formula>
    </cfRule>
    <cfRule type="containsText" dxfId="10" priority="17" operator="containsText" text="Reject">
      <formula>NOT(ISERROR(SEARCH(("Reject"),(AL445))))</formula>
    </cfRule>
  </conditionalFormatting>
  <conditionalFormatting sqref="AL448:AL451 AL469:AL471 AL473:AL478 AL482:AL485">
    <cfRule type="containsText" dxfId="9" priority="44" operator="containsText" text="YES!!!">
      <formula>NOT(ISERROR(SEARCH(("YES!!!"),(AM737))))</formula>
    </cfRule>
    <cfRule type="containsText" dxfId="8" priority="45" operator="containsText" text="Reject">
      <formula>NOT(ISERROR(SEARCH(("Reject"),(AL737))))</formula>
    </cfRule>
  </conditionalFormatting>
  <conditionalFormatting sqref="AL453:AL455">
    <cfRule type="containsText" dxfId="7" priority="525" operator="containsText" text="Reject">
      <formula>NOT(ISERROR(SEARCH(("Reject"),(AL453))))</formula>
    </cfRule>
  </conditionalFormatting>
  <conditionalFormatting sqref="AL457">
    <cfRule type="containsText" dxfId="6" priority="284" operator="containsText" text="Reject">
      <formula>NOT(ISERROR(SEARCH(("Reject"),(AL457))))</formula>
    </cfRule>
  </conditionalFormatting>
  <conditionalFormatting sqref="AL459">
    <cfRule type="containsText" dxfId="5" priority="286" operator="containsText" text="Reject">
      <formula>NOT(ISERROR(SEARCH(("Reject"),(AL459))))</formula>
    </cfRule>
  </conditionalFormatting>
  <conditionalFormatting sqref="AL461">
    <cfRule type="containsText" dxfId="4" priority="288" operator="containsText" text="Reject">
      <formula>NOT(ISERROR(SEARCH(("Reject"),(AL461))))</formula>
    </cfRule>
  </conditionalFormatting>
  <conditionalFormatting sqref="AL463">
    <cfRule type="containsText" dxfId="3" priority="290" operator="containsText" text="Reject">
      <formula>NOT(ISERROR(SEARCH(("Reject"),(AL463))))</formula>
    </cfRule>
  </conditionalFormatting>
  <conditionalFormatting sqref="AL465:AL467">
    <cfRule type="containsText" dxfId="2" priority="530" operator="containsText" text="Reject">
      <formula>NOT(ISERROR(SEARCH(("Reject"),(AL465))))</formula>
    </cfRule>
  </conditionalFormatting>
  <conditionalFormatting sqref="AL480">
    <cfRule type="containsText" dxfId="1" priority="292" operator="containsText" text="Reject">
      <formula>NOT(ISERROR(SEARCH(("Reject"),(AL480))))</formula>
    </cfRule>
  </conditionalFormatting>
  <conditionalFormatting sqref="AL487:AL489">
    <cfRule type="containsText" dxfId="0" priority="152" operator="containsText" text="Reject">
      <formula>NOT(ISERROR(SEARCH(("Reject"),(AL487))))</formula>
    </cfRule>
  </conditionalFormatting>
  <hyperlinks>
    <hyperlink ref="H183" r:id="rId1" xr:uid="{00000000-0004-0000-0000-000000000000}"/>
    <hyperlink ref="H184" r:id="rId2" xr:uid="{00000000-0004-0000-0000-000001000000}"/>
    <hyperlink ref="B422" location="null!D262" display="'FW nonmetal plant_WS'!D262" xr:uid="{00000000-0004-0000-0000-000002000000}"/>
  </hyperlinks>
  <pageMargins left="0.7" right="0.7" top="0.75" bottom="0.75" header="0" footer="0"/>
  <pageSetup paperSize="9" orientation="portrait" r:id="rId3"/>
  <headerFooter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000"/>
  <sheetViews>
    <sheetView workbookViewId="0"/>
  </sheetViews>
  <sheetFormatPr defaultColWidth="12.625" defaultRowHeight="15" customHeight="1" x14ac:dyDescent="0.2"/>
  <cols>
    <col min="1" max="1" width="7.625" customWidth="1"/>
    <col min="2" max="5" width="21.625" customWidth="1"/>
    <col min="6" max="8" width="7.625" customWidth="1"/>
    <col min="9" max="11" width="19.5" customWidth="1"/>
    <col min="12" max="26" width="7.625" customWidth="1"/>
  </cols>
  <sheetData>
    <row r="1" spans="2:14" ht="13.5" customHeight="1" x14ac:dyDescent="0.2"/>
    <row r="2" spans="2:14" ht="13.5" customHeight="1" x14ac:dyDescent="0.2"/>
    <row r="3" spans="2:14" ht="13.5" customHeight="1" x14ac:dyDescent="0.25">
      <c r="B3" s="150" t="s">
        <v>2</v>
      </c>
      <c r="C3" s="151"/>
      <c r="D3" s="151"/>
      <c r="E3" s="148"/>
      <c r="I3" s="152" t="s">
        <v>3</v>
      </c>
      <c r="J3" s="151"/>
      <c r="K3" s="148"/>
      <c r="M3" s="11" t="s">
        <v>4</v>
      </c>
      <c r="N3" s="11"/>
    </row>
    <row r="4" spans="2:14" ht="13.5" customHeight="1" x14ac:dyDescent="0.25">
      <c r="B4" s="12" t="s">
        <v>5</v>
      </c>
      <c r="C4" s="13" t="s">
        <v>6</v>
      </c>
      <c r="D4" s="13" t="s">
        <v>7</v>
      </c>
      <c r="E4" s="13" t="s">
        <v>8</v>
      </c>
      <c r="I4" s="14" t="s">
        <v>9</v>
      </c>
      <c r="J4" s="15" t="s">
        <v>10</v>
      </c>
      <c r="K4" s="15" t="s">
        <v>11</v>
      </c>
      <c r="M4" s="16" t="s">
        <v>12</v>
      </c>
      <c r="N4" s="16" t="s">
        <v>13</v>
      </c>
    </row>
    <row r="5" spans="2:14" ht="13.5" customHeight="1" x14ac:dyDescent="0.25">
      <c r="B5" s="17"/>
      <c r="C5" s="17" t="s">
        <v>14</v>
      </c>
      <c r="D5" s="17">
        <v>1</v>
      </c>
      <c r="E5" s="17" t="s">
        <v>15</v>
      </c>
      <c r="I5" s="18" t="s">
        <v>16</v>
      </c>
      <c r="J5" s="18">
        <v>2</v>
      </c>
      <c r="K5" s="18">
        <v>1</v>
      </c>
      <c r="M5" s="19" t="s">
        <v>17</v>
      </c>
      <c r="N5" s="19">
        <v>1</v>
      </c>
    </row>
    <row r="6" spans="2:14" ht="13.5" customHeight="1" x14ac:dyDescent="0.25">
      <c r="B6" s="17"/>
      <c r="C6" s="17" t="s">
        <v>18</v>
      </c>
      <c r="D6" s="17">
        <v>1</v>
      </c>
      <c r="E6" s="17" t="s">
        <v>15</v>
      </c>
      <c r="I6" s="18" t="s">
        <v>19</v>
      </c>
      <c r="J6" s="18">
        <v>3.5</v>
      </c>
      <c r="K6" s="18">
        <v>2</v>
      </c>
      <c r="M6" s="19" t="s">
        <v>20</v>
      </c>
      <c r="N6" s="19">
        <v>1</v>
      </c>
    </row>
    <row r="7" spans="2:14" ht="13.5" customHeight="1" x14ac:dyDescent="0.25">
      <c r="B7" s="17"/>
      <c r="C7" s="17" t="s">
        <v>21</v>
      </c>
      <c r="D7" s="17">
        <v>1</v>
      </c>
      <c r="E7" s="17" t="s">
        <v>15</v>
      </c>
      <c r="I7" s="18" t="s">
        <v>22</v>
      </c>
      <c r="J7" s="18">
        <v>6</v>
      </c>
      <c r="K7" s="18">
        <v>2</v>
      </c>
      <c r="M7" s="19" t="s">
        <v>23</v>
      </c>
      <c r="N7" s="19">
        <v>1000</v>
      </c>
    </row>
    <row r="8" spans="2:14" ht="13.5" customHeight="1" x14ac:dyDescent="0.25">
      <c r="B8" s="17"/>
      <c r="C8" s="17" t="s">
        <v>24</v>
      </c>
      <c r="D8" s="17">
        <v>1</v>
      </c>
      <c r="E8" s="17" t="s">
        <v>15</v>
      </c>
      <c r="I8" s="18" t="s">
        <v>25</v>
      </c>
      <c r="J8" s="18">
        <v>3</v>
      </c>
      <c r="K8" s="18">
        <v>3</v>
      </c>
      <c r="M8" s="19" t="s">
        <v>26</v>
      </c>
      <c r="N8" s="19">
        <v>1000</v>
      </c>
    </row>
    <row r="9" spans="2:14" ht="13.5" customHeight="1" x14ac:dyDescent="0.2">
      <c r="B9" s="17"/>
      <c r="C9" s="17" t="s">
        <v>27</v>
      </c>
      <c r="D9" s="17">
        <v>1</v>
      </c>
      <c r="E9" s="17" t="s">
        <v>15</v>
      </c>
      <c r="I9" s="18" t="s">
        <v>28</v>
      </c>
      <c r="J9" s="18">
        <v>4.5</v>
      </c>
      <c r="K9" s="18">
        <v>4</v>
      </c>
    </row>
    <row r="10" spans="2:14" ht="13.5" customHeight="1" x14ac:dyDescent="0.2">
      <c r="B10" s="17"/>
      <c r="C10" s="17" t="s">
        <v>29</v>
      </c>
      <c r="D10" s="17">
        <v>1</v>
      </c>
      <c r="E10" s="17" t="s">
        <v>15</v>
      </c>
      <c r="I10" s="18" t="s">
        <v>30</v>
      </c>
      <c r="J10" s="18">
        <v>7</v>
      </c>
      <c r="K10" s="18">
        <v>4</v>
      </c>
    </row>
    <row r="11" spans="2:14" ht="13.5" customHeight="1" x14ac:dyDescent="0.2">
      <c r="B11" s="17"/>
      <c r="C11" s="17" t="s">
        <v>31</v>
      </c>
      <c r="D11" s="17">
        <v>1</v>
      </c>
      <c r="E11" s="17" t="s">
        <v>32</v>
      </c>
      <c r="I11" s="18"/>
      <c r="J11" s="18"/>
      <c r="K11" s="18"/>
    </row>
    <row r="12" spans="2:14" ht="13.5" customHeight="1" x14ac:dyDescent="0.2">
      <c r="B12" s="17"/>
      <c r="C12" s="17" t="s">
        <v>33</v>
      </c>
      <c r="D12" s="17">
        <v>2.5</v>
      </c>
      <c r="E12" s="17" t="s">
        <v>15</v>
      </c>
    </row>
    <row r="13" spans="2:14" ht="13.5" customHeight="1" x14ac:dyDescent="0.2">
      <c r="B13" s="17"/>
      <c r="C13" s="17" t="s">
        <v>34</v>
      </c>
      <c r="D13" s="17">
        <v>2.5</v>
      </c>
      <c r="E13" s="17" t="s">
        <v>32</v>
      </c>
    </row>
    <row r="14" spans="2:14" ht="13.5" customHeight="1" x14ac:dyDescent="0.2">
      <c r="B14" s="17"/>
      <c r="C14" s="17" t="s">
        <v>35</v>
      </c>
      <c r="D14" s="17">
        <v>2.5</v>
      </c>
      <c r="E14" s="17" t="s">
        <v>15</v>
      </c>
    </row>
    <row r="15" spans="2:14" ht="13.5" customHeight="1" x14ac:dyDescent="0.2">
      <c r="B15" s="17"/>
      <c r="C15" s="17" t="s">
        <v>36</v>
      </c>
      <c r="D15" s="17">
        <v>2.5</v>
      </c>
      <c r="E15" s="17" t="s">
        <v>15</v>
      </c>
    </row>
    <row r="16" spans="2:14" ht="13.5" customHeight="1" x14ac:dyDescent="0.2">
      <c r="B16" s="17"/>
      <c r="C16" s="17" t="s">
        <v>37</v>
      </c>
      <c r="D16" s="17">
        <v>2.5</v>
      </c>
      <c r="E16" s="17" t="s">
        <v>15</v>
      </c>
    </row>
    <row r="17" spans="2:5" ht="13.5" customHeight="1" x14ac:dyDescent="0.2">
      <c r="B17" s="17"/>
      <c r="C17" s="17" t="s">
        <v>38</v>
      </c>
      <c r="D17" s="17">
        <v>5</v>
      </c>
      <c r="E17" s="17" t="s">
        <v>15</v>
      </c>
    </row>
    <row r="18" spans="2:5" ht="13.5" customHeight="1" x14ac:dyDescent="0.2">
      <c r="B18" s="17"/>
      <c r="C18" s="17" t="s">
        <v>39</v>
      </c>
      <c r="D18" s="17">
        <v>1</v>
      </c>
      <c r="E18" s="17" t="s">
        <v>15</v>
      </c>
    </row>
    <row r="19" spans="2:5" ht="13.5" customHeight="1" x14ac:dyDescent="0.2">
      <c r="B19" s="17"/>
      <c r="C19" s="17" t="s">
        <v>40</v>
      </c>
      <c r="D19" s="17">
        <v>5</v>
      </c>
      <c r="E19" s="17" t="s">
        <v>15</v>
      </c>
    </row>
    <row r="20" spans="2:5" ht="13.5" customHeight="1" x14ac:dyDescent="0.2">
      <c r="B20" s="17"/>
      <c r="C20" s="17" t="s">
        <v>41</v>
      </c>
      <c r="D20" s="17">
        <v>1</v>
      </c>
      <c r="E20" s="17" t="s">
        <v>15</v>
      </c>
    </row>
    <row r="21" spans="2:5" ht="13.5" customHeight="1" x14ac:dyDescent="0.2">
      <c r="B21" s="17"/>
      <c r="C21" s="17" t="s">
        <v>42</v>
      </c>
      <c r="D21" s="17">
        <v>5</v>
      </c>
      <c r="E21" s="17" t="s">
        <v>15</v>
      </c>
    </row>
    <row r="22" spans="2:5" ht="13.5" customHeight="1" x14ac:dyDescent="0.25">
      <c r="B22" s="20" t="s">
        <v>43</v>
      </c>
      <c r="C22" s="21"/>
      <c r="D22" s="21"/>
      <c r="E22" s="22"/>
    </row>
    <row r="23" spans="2:5" ht="13.5" customHeight="1" x14ac:dyDescent="0.25">
      <c r="B23" s="21"/>
      <c r="C23" s="23" t="s">
        <v>44</v>
      </c>
      <c r="D23" s="23" t="s">
        <v>45</v>
      </c>
      <c r="E23" s="24" t="s">
        <v>46</v>
      </c>
    </row>
    <row r="24" spans="2:5" ht="13.5" customHeight="1" x14ac:dyDescent="0.2">
      <c r="B24" s="21"/>
      <c r="C24" s="17" t="s">
        <v>47</v>
      </c>
      <c r="D24" s="17">
        <v>1</v>
      </c>
      <c r="E24" s="17" t="s">
        <v>47</v>
      </c>
    </row>
    <row r="25" spans="2:5" ht="13.5" customHeight="1" x14ac:dyDescent="0.2">
      <c r="B25" s="21"/>
      <c r="C25" s="17" t="s">
        <v>48</v>
      </c>
      <c r="D25" s="17">
        <v>2</v>
      </c>
      <c r="E25" s="17" t="s">
        <v>47</v>
      </c>
    </row>
    <row r="26" spans="2:5" ht="13.5" customHeight="1" x14ac:dyDescent="0.2"/>
    <row r="27" spans="2:5" ht="13.5" customHeight="1" x14ac:dyDescent="0.2"/>
    <row r="28" spans="2:5" ht="13.5" customHeight="1" x14ac:dyDescent="0.2"/>
    <row r="29" spans="2:5" ht="13.5" customHeight="1" x14ac:dyDescent="0.2"/>
    <row r="30" spans="2:5" ht="13.5" customHeight="1" x14ac:dyDescent="0.2"/>
    <row r="31" spans="2:5" ht="13.5" customHeight="1" x14ac:dyDescent="0.2"/>
    <row r="32" spans="2:5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2">
    <mergeCell ref="B3:E3"/>
    <mergeCell ref="I3:K3"/>
  </mergeCells>
  <pageMargins left="0.7" right="0.7" top="0.75" bottom="0.75" header="0" footer="0"/>
  <pageSetup paperSize="9" orientation="portrait"/>
  <headerFooter>
    <oddHeader>&amp;C&amp;"Calibri"&amp;12&amp;KFF0000 OFFICIAL&amp;1#_x000D_</oddHeader>
    <oddFooter>&amp;C_x000D_&amp;1#&amp;"Calibri"&amp;12&amp;KFF0000 OFFICIAL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F300D0-C4F5-40E2-99A5-629E4AAF65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453F2D-D228-4996-9A36-72C3332B6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8728ac-f998-415c-abee-6b046fb1441e"/>
    <ds:schemaRef ds:uri="d869c146-c82e-4435-92e4-da91542262fd"/>
    <ds:schemaRef ds:uri="d81c2681-db7b-4a56-9abd-a3238a78f6b2"/>
    <ds:schemaRef ds:uri="a95247a4-6a6b-40fb-87b6-0fb2f012c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derivation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Diuron Marine DGVS data entry</dc:title>
  <dc:creator>Water Quality</dc:creator>
  <cp:lastModifiedBy>Lien NGUYEN</cp:lastModifiedBy>
  <dcterms:created xsi:type="dcterms:W3CDTF">2015-04-23T00:03:59Z</dcterms:created>
  <dcterms:modified xsi:type="dcterms:W3CDTF">2024-07-03T01:37:44Z</dcterms:modified>
</cp:coreProperties>
</file>