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cceew2.sharepoint.com/sites/DCCEEW-DSaD/Shared Documents/Web Pubs/Water quality/"/>
    </mc:Choice>
  </mc:AlternateContent>
  <xr:revisionPtr revIDLastSave="12" documentId="8_{8C3EAB53-2DC2-4EE4-ABC0-D86EE64E8935}" xr6:coauthVersionLast="47" xr6:coauthVersionMax="47" xr10:uidLastSave="{238D0B60-0C2A-44F0-B4D3-38709E0F49D0}"/>
  <bookViews>
    <workbookView xWindow="3120" yWindow="3120" windowWidth="21600" windowHeight="11295" xr2:uid="{00000000-000D-0000-FFFF-FFFF00000000}"/>
  </bookViews>
  <sheets>
    <sheet name="Endpoint_Final" sheetId="1" r:id="rId1"/>
    <sheet name="SSD and bimodality_18spp" sheetId="9" r:id="rId2"/>
  </sheets>
  <definedNames>
    <definedName name="_xlnm._FilterDatabase" localSheetId="0" hidden="1">Endpoint_Final!$A$9:$CY$193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8" i="1" l="1"/>
  <c r="AI38" i="1"/>
  <c r="AG38" i="1"/>
  <c r="AH38" i="1" s="1"/>
  <c r="AE38" i="1"/>
  <c r="Z38" i="1"/>
  <c r="AN38" i="1"/>
  <c r="W38" i="1"/>
  <c r="AK37" i="1"/>
  <c r="AI37" i="1"/>
  <c r="AG37" i="1"/>
  <c r="AH37" i="1" s="1"/>
  <c r="AE37" i="1"/>
  <c r="Z37" i="1"/>
  <c r="AN37" i="1"/>
  <c r="W37" i="1"/>
  <c r="B42" i="9" l="1"/>
  <c r="B41" i="9"/>
  <c r="B40" i="9"/>
  <c r="B39" i="9"/>
  <c r="F39" i="9"/>
  <c r="B44" i="9" l="1"/>
  <c r="G4" i="9"/>
  <c r="G5" i="9"/>
  <c r="G6" i="9"/>
  <c r="G7" i="9"/>
  <c r="G8" i="9"/>
  <c r="G9" i="9"/>
  <c r="G10" i="9"/>
  <c r="G11" i="9"/>
  <c r="G12" i="9"/>
  <c r="G13" i="9"/>
  <c r="G14" i="9"/>
  <c r="G15" i="9"/>
  <c r="G16" i="9"/>
  <c r="G17" i="9"/>
  <c r="G18" i="9"/>
  <c r="G19" i="9"/>
  <c r="G20" i="9"/>
  <c r="G3" i="9"/>
  <c r="F18" i="9"/>
  <c r="F19" i="9"/>
  <c r="F20" i="9"/>
  <c r="F4" i="9"/>
  <c r="F5" i="9"/>
  <c r="F6" i="9"/>
  <c r="F7" i="9"/>
  <c r="F8" i="9"/>
  <c r="F9" i="9"/>
  <c r="F10" i="9"/>
  <c r="F11" i="9"/>
  <c r="F12" i="9"/>
  <c r="F13" i="9"/>
  <c r="F14" i="9"/>
  <c r="F15" i="9"/>
  <c r="F16" i="9"/>
  <c r="F17" i="9"/>
  <c r="F3" i="9"/>
  <c r="J42" i="9"/>
  <c r="F42" i="9"/>
  <c r="J41" i="9"/>
  <c r="F41" i="9"/>
  <c r="J40" i="9"/>
  <c r="F40" i="9"/>
  <c r="J39" i="9"/>
  <c r="F44" i="9" l="1"/>
  <c r="J44" i="9"/>
  <c r="Y60" i="1" l="1"/>
  <c r="Y55" i="1"/>
  <c r="Y59" i="1"/>
  <c r="Y54" i="1"/>
  <c r="Y58" i="1"/>
  <c r="Y53" i="1"/>
  <c r="Y57" i="1"/>
  <c r="AK10" i="1" l="1"/>
  <c r="AI11" i="1"/>
  <c r="AI10" i="1"/>
  <c r="AG11" i="1"/>
  <c r="AG10" i="1"/>
  <c r="AE11" i="1"/>
  <c r="AE10" i="1"/>
  <c r="Y10" i="1"/>
  <c r="Z10" i="1"/>
  <c r="Z11" i="1"/>
  <c r="W11" i="1"/>
  <c r="Y11" i="1" s="1"/>
  <c r="AB11" i="1" s="1"/>
  <c r="AN11" i="1" s="1"/>
  <c r="AP11" i="1" s="1"/>
  <c r="AQ11" i="1" s="1"/>
  <c r="W10" i="1"/>
  <c r="O11" i="1"/>
  <c r="AK11" i="1" s="1"/>
  <c r="AK92" i="1"/>
  <c r="AK165" i="1"/>
  <c r="AK34" i="1"/>
  <c r="AK90" i="1"/>
  <c r="AK74" i="1"/>
  <c r="AK29" i="1"/>
  <c r="AK163" i="1"/>
  <c r="AK193" i="1"/>
  <c r="AK161" i="1"/>
  <c r="AK120" i="1"/>
  <c r="AK192" i="1"/>
  <c r="AK164" i="1"/>
  <c r="AK162" i="1"/>
  <c r="AK160" i="1"/>
  <c r="AK91" i="1"/>
  <c r="AK89" i="1"/>
  <c r="AK73" i="1"/>
  <c r="AK33" i="1"/>
  <c r="AK28" i="1"/>
  <c r="AI92" i="1"/>
  <c r="AI165" i="1"/>
  <c r="AI34" i="1"/>
  <c r="AI90" i="1"/>
  <c r="AI74" i="1"/>
  <c r="AI29" i="1"/>
  <c r="AI163" i="1"/>
  <c r="AI193" i="1"/>
  <c r="AI161" i="1"/>
  <c r="AI120" i="1"/>
  <c r="AI192" i="1"/>
  <c r="AI164" i="1"/>
  <c r="AI162" i="1"/>
  <c r="AI160" i="1"/>
  <c r="AI91" i="1"/>
  <c r="AI89" i="1"/>
  <c r="AI73" i="1"/>
  <c r="AI33" i="1"/>
  <c r="AI28" i="1"/>
  <c r="AI119" i="1"/>
  <c r="AG92" i="1"/>
  <c r="AH92" i="1" s="1"/>
  <c r="AG165" i="1"/>
  <c r="AH165" i="1" s="1"/>
  <c r="AG34" i="1"/>
  <c r="AH34" i="1" s="1"/>
  <c r="AG90" i="1"/>
  <c r="AH90" i="1" s="1"/>
  <c r="AG74" i="1"/>
  <c r="AH74" i="1" s="1"/>
  <c r="AG29" i="1"/>
  <c r="AH29" i="1" s="1"/>
  <c r="AG163" i="1"/>
  <c r="AH163" i="1" s="1"/>
  <c r="AG193" i="1"/>
  <c r="AH193" i="1" s="1"/>
  <c r="AG161" i="1"/>
  <c r="AH161" i="1" s="1"/>
  <c r="AG120" i="1"/>
  <c r="AH120" i="1" s="1"/>
  <c r="AG192" i="1"/>
  <c r="AH192" i="1" s="1"/>
  <c r="AG164" i="1"/>
  <c r="AH164" i="1" s="1"/>
  <c r="AG162" i="1"/>
  <c r="AH162" i="1" s="1"/>
  <c r="AG160" i="1"/>
  <c r="AH160" i="1" s="1"/>
  <c r="AG91" i="1"/>
  <c r="AH91" i="1" s="1"/>
  <c r="AG89" i="1"/>
  <c r="AH89" i="1" s="1"/>
  <c r="AG73" i="1"/>
  <c r="AH73" i="1" s="1"/>
  <c r="AG33" i="1"/>
  <c r="AH33" i="1" s="1"/>
  <c r="AG28" i="1"/>
  <c r="AH28" i="1" s="1"/>
  <c r="AE92" i="1"/>
  <c r="AE165" i="1"/>
  <c r="AE34" i="1"/>
  <c r="AE90" i="1"/>
  <c r="AE74" i="1"/>
  <c r="AE29" i="1"/>
  <c r="AE163" i="1"/>
  <c r="AE193" i="1"/>
  <c r="AE161" i="1"/>
  <c r="AE120" i="1"/>
  <c r="AE192" i="1"/>
  <c r="AE164" i="1"/>
  <c r="AE162" i="1"/>
  <c r="AE160" i="1"/>
  <c r="AE91" i="1"/>
  <c r="AE89" i="1"/>
  <c r="AE73" i="1"/>
  <c r="AE33" i="1"/>
  <c r="AE28" i="1"/>
  <c r="AE119" i="1"/>
  <c r="Z92" i="1"/>
  <c r="Y92" i="1"/>
  <c r="AB92" i="1" s="1"/>
  <c r="AN92" i="1" s="1"/>
  <c r="AO92" i="1" s="1"/>
  <c r="AP92" i="1" s="1"/>
  <c r="AQ92" i="1" s="1"/>
  <c r="W92" i="1"/>
  <c r="Z165" i="1"/>
  <c r="Y165" i="1"/>
  <c r="AB165" i="1" s="1"/>
  <c r="AN165" i="1" s="1"/>
  <c r="AO165" i="1" s="1"/>
  <c r="AP165" i="1" s="1"/>
  <c r="AQ165" i="1" s="1"/>
  <c r="W165" i="1"/>
  <c r="Z34" i="1"/>
  <c r="Y34" i="1"/>
  <c r="AB34" i="1" s="1"/>
  <c r="AN34" i="1" s="1"/>
  <c r="AO34" i="1" s="1"/>
  <c r="AP34" i="1" s="1"/>
  <c r="AQ34" i="1" s="1"/>
  <c r="W34" i="1"/>
  <c r="Z90" i="1"/>
  <c r="Y90" i="1"/>
  <c r="AB90" i="1" s="1"/>
  <c r="AN90" i="1" s="1"/>
  <c r="AO90" i="1" s="1"/>
  <c r="AP90" i="1" s="1"/>
  <c r="AQ90" i="1" s="1"/>
  <c r="W90" i="1"/>
  <c r="Z74" i="1"/>
  <c r="Y74" i="1"/>
  <c r="AB74" i="1" s="1"/>
  <c r="AN74" i="1" s="1"/>
  <c r="AO74" i="1" s="1"/>
  <c r="AP74" i="1" s="1"/>
  <c r="AQ74" i="1" s="1"/>
  <c r="W74" i="1"/>
  <c r="Z29" i="1"/>
  <c r="Y29" i="1"/>
  <c r="AB29" i="1" s="1"/>
  <c r="AN29" i="1" s="1"/>
  <c r="AO29" i="1" s="1"/>
  <c r="AP29" i="1" s="1"/>
  <c r="AQ29" i="1" s="1"/>
  <c r="W29" i="1"/>
  <c r="Z163" i="1"/>
  <c r="Y163" i="1"/>
  <c r="AB163" i="1" s="1"/>
  <c r="AN163" i="1" s="1"/>
  <c r="AO163" i="1" s="1"/>
  <c r="AP163" i="1" s="1"/>
  <c r="AQ163" i="1" s="1"/>
  <c r="W163" i="1"/>
  <c r="Z193" i="1"/>
  <c r="Y193" i="1"/>
  <c r="AB193" i="1" s="1"/>
  <c r="AN193" i="1" s="1"/>
  <c r="AO193" i="1" s="1"/>
  <c r="AP193" i="1" s="1"/>
  <c r="AQ193" i="1" s="1"/>
  <c r="W193" i="1"/>
  <c r="Z161" i="1"/>
  <c r="Y161" i="1"/>
  <c r="AB161" i="1" s="1"/>
  <c r="AN161" i="1" s="1"/>
  <c r="AO161" i="1" s="1"/>
  <c r="AP161" i="1" s="1"/>
  <c r="AQ161" i="1" s="1"/>
  <c r="W161" i="1"/>
  <c r="Z120" i="1"/>
  <c r="Y120" i="1"/>
  <c r="AB120" i="1" s="1"/>
  <c r="AN120" i="1" s="1"/>
  <c r="AO120" i="1" s="1"/>
  <c r="AP120" i="1" s="1"/>
  <c r="AQ120" i="1" s="1"/>
  <c r="W120" i="1"/>
  <c r="Z192" i="1"/>
  <c r="Y192" i="1"/>
  <c r="AB192" i="1" s="1"/>
  <c r="AN192" i="1" s="1"/>
  <c r="W192" i="1"/>
  <c r="Z164" i="1"/>
  <c r="Y164" i="1"/>
  <c r="AB164" i="1" s="1"/>
  <c r="AN164" i="1" s="1"/>
  <c r="W164" i="1"/>
  <c r="Z162" i="1"/>
  <c r="Y162" i="1"/>
  <c r="AB162" i="1" s="1"/>
  <c r="AN162" i="1" s="1"/>
  <c r="W162" i="1"/>
  <c r="Z160" i="1"/>
  <c r="Y160" i="1"/>
  <c r="AB160" i="1" s="1"/>
  <c r="AN160" i="1" s="1"/>
  <c r="W160" i="1"/>
  <c r="Z91" i="1"/>
  <c r="Y91" i="1"/>
  <c r="AB91" i="1" s="1"/>
  <c r="AN91" i="1" s="1"/>
  <c r="W91" i="1"/>
  <c r="Z89" i="1"/>
  <c r="Y89" i="1"/>
  <c r="AB89" i="1" s="1"/>
  <c r="AN89" i="1" s="1"/>
  <c r="W89" i="1"/>
  <c r="Z73" i="1"/>
  <c r="Y73" i="1"/>
  <c r="AB73" i="1" s="1"/>
  <c r="AN73" i="1" s="1"/>
  <c r="W73" i="1"/>
  <c r="Z33" i="1"/>
  <c r="Y33" i="1"/>
  <c r="AB33" i="1" s="1"/>
  <c r="AN33" i="1" s="1"/>
  <c r="W33" i="1"/>
  <c r="Z28" i="1"/>
  <c r="Y28" i="1"/>
  <c r="AB28" i="1" s="1"/>
  <c r="AN28" i="1" s="1"/>
  <c r="W28" i="1"/>
  <c r="Z119" i="1"/>
  <c r="Y119" i="1"/>
  <c r="AB119" i="1" s="1"/>
  <c r="AN119" i="1" s="1"/>
  <c r="W119" i="1"/>
  <c r="AG119" i="1"/>
  <c r="AH119" i="1" s="1"/>
  <c r="AK119" i="1"/>
  <c r="Y51" i="1"/>
  <c r="Y180" i="1"/>
  <c r="Y117" i="1"/>
  <c r="Y110" i="1"/>
  <c r="Y109" i="1"/>
  <c r="Y104" i="1"/>
  <c r="Y103" i="1"/>
  <c r="Y102" i="1"/>
  <c r="Z51" i="1"/>
  <c r="AG51" i="1"/>
  <c r="AH51" i="1" s="1"/>
  <c r="AK51" i="1"/>
  <c r="W51" i="1"/>
  <c r="AE51" i="1"/>
  <c r="AI51" i="1"/>
  <c r="W31" i="1"/>
  <c r="W61" i="1"/>
  <c r="W56" i="1"/>
  <c r="W60" i="1"/>
  <c r="W55" i="1"/>
  <c r="W59" i="1"/>
  <c r="W54" i="1"/>
  <c r="W58" i="1"/>
  <c r="W53" i="1"/>
  <c r="W57" i="1"/>
  <c r="W52" i="1"/>
  <c r="W62" i="1"/>
  <c r="W63" i="1"/>
  <c r="Y63" i="1" s="1"/>
  <c r="AB63" i="1" s="1"/>
  <c r="AN63" i="1" s="1"/>
  <c r="Z63" i="1"/>
  <c r="AG63" i="1"/>
  <c r="AH63" i="1" s="1"/>
  <c r="O63" i="1"/>
  <c r="AK63" i="1" s="1"/>
  <c r="AE63" i="1"/>
  <c r="AI63" i="1"/>
  <c r="AB10" i="1" l="1"/>
  <c r="AN10" i="1" s="1"/>
  <c r="AB51" i="1"/>
  <c r="AN51" i="1" s="1"/>
  <c r="AK59" i="1" l="1"/>
  <c r="AK54" i="1"/>
  <c r="AK58" i="1"/>
  <c r="AK53" i="1"/>
  <c r="AK57" i="1"/>
  <c r="AK52" i="1"/>
  <c r="AI61" i="1"/>
  <c r="AI56" i="1"/>
  <c r="AI60" i="1"/>
  <c r="AI55" i="1"/>
  <c r="AI59" i="1"/>
  <c r="AI54" i="1"/>
  <c r="AI58" i="1"/>
  <c r="AI53" i="1"/>
  <c r="AI57" i="1"/>
  <c r="AI52" i="1"/>
  <c r="AI62" i="1"/>
  <c r="AG61" i="1"/>
  <c r="AH61" i="1" s="1"/>
  <c r="AG56" i="1"/>
  <c r="AH56" i="1" s="1"/>
  <c r="AG60" i="1"/>
  <c r="AH60" i="1" s="1"/>
  <c r="AG55" i="1"/>
  <c r="AH55" i="1" s="1"/>
  <c r="AG59" i="1"/>
  <c r="AH59" i="1" s="1"/>
  <c r="AG54" i="1"/>
  <c r="AH54" i="1" s="1"/>
  <c r="AG58" i="1"/>
  <c r="AH58" i="1" s="1"/>
  <c r="AG53" i="1"/>
  <c r="AH53" i="1" s="1"/>
  <c r="AG57" i="1"/>
  <c r="AH57" i="1" s="1"/>
  <c r="AE61" i="1"/>
  <c r="AE56" i="1"/>
  <c r="AE60" i="1"/>
  <c r="AE55" i="1"/>
  <c r="AE59" i="1"/>
  <c r="AE54" i="1"/>
  <c r="AE58" i="1"/>
  <c r="AE53" i="1"/>
  <c r="AE57" i="1"/>
  <c r="AE52" i="1"/>
  <c r="AE62" i="1"/>
  <c r="Z61" i="1"/>
  <c r="Z56" i="1"/>
  <c r="Z60" i="1"/>
  <c r="Z55" i="1"/>
  <c r="Z59" i="1"/>
  <c r="Z54" i="1"/>
  <c r="Z58" i="1"/>
  <c r="Z53" i="1"/>
  <c r="Z57" i="1"/>
  <c r="Y56" i="1"/>
  <c r="AB56" i="1" s="1"/>
  <c r="AN56" i="1" s="1"/>
  <c r="Y61" i="1"/>
  <c r="AB61" i="1" s="1"/>
  <c r="AN61" i="1" s="1"/>
  <c r="AB60" i="1"/>
  <c r="AN60" i="1" s="1"/>
  <c r="AB55" i="1"/>
  <c r="AN55" i="1" s="1"/>
  <c r="AB59" i="1"/>
  <c r="AN59" i="1" s="1"/>
  <c r="AB54" i="1"/>
  <c r="AN54" i="1" s="1"/>
  <c r="AB58" i="1"/>
  <c r="AN58" i="1" s="1"/>
  <c r="AB53" i="1"/>
  <c r="AN53" i="1" s="1"/>
  <c r="AB57" i="1"/>
  <c r="AN57" i="1" s="1"/>
  <c r="Y52" i="1"/>
  <c r="AB52" i="1" s="1"/>
  <c r="AN52" i="1" s="1"/>
  <c r="Y62" i="1"/>
  <c r="AB62" i="1" s="1"/>
  <c r="AN62" i="1" s="1"/>
  <c r="Z52" i="1"/>
  <c r="AG52" i="1"/>
  <c r="AH52" i="1" s="1"/>
  <c r="O61" i="1"/>
  <c r="AK61" i="1" s="1"/>
  <c r="O56" i="1"/>
  <c r="AK56" i="1" s="1"/>
  <c r="O60" i="1"/>
  <c r="AK60" i="1" s="1"/>
  <c r="O55" i="1"/>
  <c r="AK55" i="1" s="1"/>
  <c r="Z62" i="1"/>
  <c r="AG62" i="1"/>
  <c r="AH62" i="1" s="1"/>
  <c r="O62" i="1"/>
  <c r="AK62" i="1" s="1"/>
  <c r="AI13" i="1"/>
  <c r="AG13" i="1"/>
  <c r="AE13" i="1"/>
  <c r="Z13" i="1"/>
  <c r="Y13" i="1"/>
  <c r="W13" i="1"/>
  <c r="AB13" i="1" l="1"/>
  <c r="AN13" i="1" s="1"/>
  <c r="AK12" i="1" l="1"/>
  <c r="AI12" i="1"/>
  <c r="AG12" i="1"/>
  <c r="AE12" i="1"/>
  <c r="Z12" i="1"/>
  <c r="W12" i="1"/>
  <c r="Y12" i="1" s="1"/>
  <c r="AB12" i="1" l="1"/>
  <c r="AN12" i="1" s="1"/>
  <c r="AK71" i="1"/>
  <c r="AK69" i="1"/>
  <c r="AK67" i="1"/>
  <c r="AK68" i="1"/>
  <c r="AK70" i="1"/>
  <c r="AK72" i="1"/>
  <c r="AK64" i="1"/>
  <c r="AK14" i="1"/>
  <c r="AK15" i="1"/>
  <c r="AK17" i="1"/>
  <c r="AK16" i="1"/>
  <c r="AK149" i="1"/>
  <c r="AK150" i="1"/>
  <c r="AK152" i="1"/>
  <c r="AK151" i="1"/>
  <c r="AK18" i="1"/>
  <c r="AK20" i="1"/>
  <c r="AK25" i="1"/>
  <c r="AK23" i="1"/>
  <c r="AK22" i="1"/>
  <c r="AK24" i="1"/>
  <c r="AK26" i="1"/>
  <c r="AK27" i="1"/>
  <c r="AK19" i="1"/>
  <c r="AK21" i="1"/>
  <c r="AI71" i="1"/>
  <c r="AI69" i="1"/>
  <c r="AI67" i="1"/>
  <c r="AI68" i="1"/>
  <c r="AI70" i="1"/>
  <c r="AI72" i="1"/>
  <c r="AI64" i="1"/>
  <c r="AI14" i="1"/>
  <c r="AI15" i="1"/>
  <c r="AI17" i="1"/>
  <c r="AI16" i="1"/>
  <c r="AI149" i="1"/>
  <c r="AI150" i="1"/>
  <c r="AI152" i="1"/>
  <c r="AI151" i="1"/>
  <c r="AI18" i="1"/>
  <c r="AI20" i="1"/>
  <c r="AI25" i="1"/>
  <c r="AI23" i="1"/>
  <c r="AI22" i="1"/>
  <c r="AI24" i="1"/>
  <c r="AI26" i="1"/>
  <c r="AI27" i="1"/>
  <c r="AI19" i="1"/>
  <c r="AI21" i="1"/>
  <c r="AG71" i="1"/>
  <c r="AH71" i="1" s="1"/>
  <c r="AG69" i="1"/>
  <c r="AH69" i="1" s="1"/>
  <c r="AG67" i="1"/>
  <c r="AH67" i="1" s="1"/>
  <c r="AG68" i="1"/>
  <c r="AH68" i="1" s="1"/>
  <c r="AG70" i="1"/>
  <c r="AH70" i="1" s="1"/>
  <c r="AG72" i="1"/>
  <c r="AH72" i="1" s="1"/>
  <c r="AG64" i="1"/>
  <c r="AH64" i="1" s="1"/>
  <c r="AG14" i="1"/>
  <c r="AG15" i="1"/>
  <c r="AG17" i="1"/>
  <c r="AG16" i="1"/>
  <c r="AG149" i="1"/>
  <c r="AG150" i="1"/>
  <c r="AG152" i="1"/>
  <c r="AG151" i="1"/>
  <c r="AG18" i="1"/>
  <c r="AH18" i="1" s="1"/>
  <c r="AG20" i="1"/>
  <c r="AH20" i="1" s="1"/>
  <c r="AG25" i="1"/>
  <c r="AH25" i="1" s="1"/>
  <c r="AG23" i="1"/>
  <c r="AH23" i="1" s="1"/>
  <c r="AG22" i="1"/>
  <c r="AH22" i="1" s="1"/>
  <c r="AG24" i="1"/>
  <c r="AH24" i="1" s="1"/>
  <c r="AG26" i="1"/>
  <c r="AG27" i="1"/>
  <c r="AG19" i="1"/>
  <c r="AH19" i="1" s="1"/>
  <c r="AG21" i="1"/>
  <c r="AH21" i="1" s="1"/>
  <c r="AE71" i="1"/>
  <c r="AE69" i="1"/>
  <c r="AE67" i="1"/>
  <c r="AE68" i="1"/>
  <c r="AE70" i="1"/>
  <c r="AE72" i="1"/>
  <c r="AE64" i="1"/>
  <c r="AE14" i="1"/>
  <c r="AE15" i="1"/>
  <c r="AE17" i="1"/>
  <c r="AE16" i="1"/>
  <c r="AE149" i="1"/>
  <c r="AE150" i="1"/>
  <c r="AE152" i="1"/>
  <c r="AE151" i="1"/>
  <c r="AE18" i="1"/>
  <c r="AE20" i="1"/>
  <c r="AE25" i="1"/>
  <c r="AE23" i="1"/>
  <c r="AE22" i="1"/>
  <c r="AE24" i="1"/>
  <c r="AE26" i="1"/>
  <c r="AE27" i="1"/>
  <c r="AE19" i="1"/>
  <c r="AE21" i="1"/>
  <c r="W71" i="1"/>
  <c r="Y71" i="1" s="1"/>
  <c r="Z71" i="1"/>
  <c r="W69" i="1"/>
  <c r="Y69" i="1" s="1"/>
  <c r="Z69" i="1"/>
  <c r="W67" i="1"/>
  <c r="Y67" i="1" s="1"/>
  <c r="AB67" i="1" s="1"/>
  <c r="AN67" i="1" s="1"/>
  <c r="Z67" i="1"/>
  <c r="W68" i="1"/>
  <c r="Y68" i="1" s="1"/>
  <c r="Z68" i="1"/>
  <c r="W70" i="1"/>
  <c r="Y70" i="1" s="1"/>
  <c r="Z70" i="1"/>
  <c r="W72" i="1"/>
  <c r="Z72" i="1"/>
  <c r="W64" i="1"/>
  <c r="Y64" i="1" s="1"/>
  <c r="Z64" i="1"/>
  <c r="W14" i="1"/>
  <c r="Y14" i="1" s="1"/>
  <c r="Z14" i="1"/>
  <c r="W15" i="1"/>
  <c r="Y15" i="1" s="1"/>
  <c r="Z15" i="1"/>
  <c r="W17" i="1"/>
  <c r="Y17" i="1" s="1"/>
  <c r="Z17" i="1"/>
  <c r="W16" i="1"/>
  <c r="Y16" i="1" s="1"/>
  <c r="Z16" i="1"/>
  <c r="W149" i="1"/>
  <c r="Y149" i="1" s="1"/>
  <c r="Z149" i="1"/>
  <c r="W150" i="1"/>
  <c r="Y150" i="1" s="1"/>
  <c r="Z150" i="1"/>
  <c r="W152" i="1"/>
  <c r="Y152" i="1" s="1"/>
  <c r="Z152" i="1"/>
  <c r="W151" i="1"/>
  <c r="Y151" i="1" s="1"/>
  <c r="Z151" i="1"/>
  <c r="W18" i="1"/>
  <c r="Y18" i="1"/>
  <c r="Z18" i="1"/>
  <c r="W20" i="1"/>
  <c r="Y20" i="1" s="1"/>
  <c r="AB20" i="1" s="1"/>
  <c r="Z20" i="1"/>
  <c r="W25" i="1"/>
  <c r="Y25" i="1" s="1"/>
  <c r="Z25" i="1"/>
  <c r="W23" i="1"/>
  <c r="Y23" i="1" s="1"/>
  <c r="Z23" i="1"/>
  <c r="W22" i="1"/>
  <c r="Y22" i="1"/>
  <c r="AB22" i="1" s="1"/>
  <c r="Z22" i="1"/>
  <c r="W24" i="1"/>
  <c r="Y24" i="1" s="1"/>
  <c r="Z24" i="1"/>
  <c r="W26" i="1"/>
  <c r="Y26" i="1" s="1"/>
  <c r="Z26" i="1"/>
  <c r="W27" i="1"/>
  <c r="Y27" i="1" s="1"/>
  <c r="AB27" i="1" s="1"/>
  <c r="Z27" i="1"/>
  <c r="W19" i="1"/>
  <c r="Y19" i="1"/>
  <c r="Z19" i="1"/>
  <c r="W21" i="1"/>
  <c r="Y21" i="1" s="1"/>
  <c r="AB21" i="1" s="1"/>
  <c r="Z21" i="1"/>
  <c r="AO12" i="1" l="1"/>
  <c r="AP12" i="1" s="1"/>
  <c r="AQ12" i="1" s="1"/>
  <c r="Y72" i="1"/>
  <c r="AB72" i="1" s="1"/>
  <c r="AN72" i="1" s="1"/>
  <c r="AB26" i="1"/>
  <c r="AN26" i="1" s="1"/>
  <c r="AB152" i="1"/>
  <c r="AN152" i="1" s="1"/>
  <c r="AO152" i="1" s="1"/>
  <c r="AP152" i="1" s="1"/>
  <c r="AQ152" i="1" s="1"/>
  <c r="AB69" i="1"/>
  <c r="AN69" i="1" s="1"/>
  <c r="AB25" i="1"/>
  <c r="AN25" i="1" s="1"/>
  <c r="AB17" i="1"/>
  <c r="AN17" i="1" s="1"/>
  <c r="AP17" i="1" s="1"/>
  <c r="AN22" i="1"/>
  <c r="AP22" i="1" s="1"/>
  <c r="AB19" i="1"/>
  <c r="AN19" i="1" s="1"/>
  <c r="AB18" i="1"/>
  <c r="AN18" i="1" s="1"/>
  <c r="AB149" i="1"/>
  <c r="AN149" i="1" s="1"/>
  <c r="AB14" i="1"/>
  <c r="AN14" i="1" s="1"/>
  <c r="AN21" i="1"/>
  <c r="AP21" i="1" s="1"/>
  <c r="AB24" i="1"/>
  <c r="AN24" i="1" s="1"/>
  <c r="AN20" i="1"/>
  <c r="AP20" i="1" s="1"/>
  <c r="AB150" i="1"/>
  <c r="AN150" i="1" s="1"/>
  <c r="AB15" i="1"/>
  <c r="AN15" i="1" s="1"/>
  <c r="AB70" i="1"/>
  <c r="AN70" i="1" s="1"/>
  <c r="AN27" i="1"/>
  <c r="AB23" i="1"/>
  <c r="AN23" i="1" s="1"/>
  <c r="AB151" i="1"/>
  <c r="AN151" i="1" s="1"/>
  <c r="AB16" i="1"/>
  <c r="AN16" i="1" s="1"/>
  <c r="AB64" i="1"/>
  <c r="AN64" i="1" s="1"/>
  <c r="AB68" i="1"/>
  <c r="AN68" i="1" s="1"/>
  <c r="AB71" i="1"/>
  <c r="AN71" i="1" s="1"/>
  <c r="AP27" i="1" l="1"/>
  <c r="AQ27" i="1" s="1"/>
  <c r="AK191" i="1"/>
  <c r="AI191" i="1"/>
  <c r="AG191" i="1"/>
  <c r="AH191" i="1" s="1"/>
  <c r="AE191" i="1"/>
  <c r="Z191" i="1"/>
  <c r="W191" i="1"/>
  <c r="Y191" i="1" s="1"/>
  <c r="AK190" i="1"/>
  <c r="AI190" i="1"/>
  <c r="AG190" i="1"/>
  <c r="AH190" i="1" s="1"/>
  <c r="AE190" i="1"/>
  <c r="Z190" i="1"/>
  <c r="W190" i="1"/>
  <c r="Y190" i="1" s="1"/>
  <c r="AK189" i="1"/>
  <c r="AI189" i="1"/>
  <c r="AG189" i="1"/>
  <c r="AH189" i="1" s="1"/>
  <c r="AE189" i="1"/>
  <c r="Z189" i="1"/>
  <c r="W189" i="1"/>
  <c r="Y189" i="1" s="1"/>
  <c r="AK188" i="1"/>
  <c r="AI188" i="1"/>
  <c r="AG188" i="1"/>
  <c r="AH188" i="1" s="1"/>
  <c r="AE188" i="1"/>
  <c r="Z188" i="1"/>
  <c r="W188" i="1"/>
  <c r="Y188" i="1" s="1"/>
  <c r="AK187" i="1"/>
  <c r="AI187" i="1"/>
  <c r="AG187" i="1"/>
  <c r="AH187" i="1" s="1"/>
  <c r="AE187" i="1"/>
  <c r="Z187" i="1"/>
  <c r="W187" i="1"/>
  <c r="Y187" i="1" s="1"/>
  <c r="AK186" i="1"/>
  <c r="AI186" i="1"/>
  <c r="AG186" i="1"/>
  <c r="AH186" i="1" s="1"/>
  <c r="AE186" i="1"/>
  <c r="Z186" i="1"/>
  <c r="W186" i="1"/>
  <c r="Y186" i="1" s="1"/>
  <c r="AK185" i="1"/>
  <c r="AI185" i="1"/>
  <c r="AG185" i="1"/>
  <c r="AH185" i="1" s="1"/>
  <c r="AE185" i="1"/>
  <c r="Z185" i="1"/>
  <c r="W185" i="1"/>
  <c r="Y185" i="1" s="1"/>
  <c r="AK184" i="1"/>
  <c r="AI184" i="1"/>
  <c r="AG184" i="1"/>
  <c r="AH184" i="1" s="1"/>
  <c r="AE184" i="1"/>
  <c r="Z184" i="1"/>
  <c r="W184" i="1"/>
  <c r="Y184" i="1" s="1"/>
  <c r="AK183" i="1"/>
  <c r="AI183" i="1"/>
  <c r="AG183" i="1"/>
  <c r="AH183" i="1" s="1"/>
  <c r="AE183" i="1"/>
  <c r="Z183" i="1"/>
  <c r="W183" i="1"/>
  <c r="Y183" i="1" s="1"/>
  <c r="AK182" i="1"/>
  <c r="AI182" i="1"/>
  <c r="AG182" i="1"/>
  <c r="AH182" i="1" s="1"/>
  <c r="AE182" i="1"/>
  <c r="Z182" i="1"/>
  <c r="W182" i="1"/>
  <c r="Y182" i="1" s="1"/>
  <c r="AK181" i="1"/>
  <c r="AI181" i="1"/>
  <c r="AG181" i="1"/>
  <c r="AH181" i="1" s="1"/>
  <c r="AE181" i="1"/>
  <c r="Z181" i="1"/>
  <c r="W181" i="1"/>
  <c r="Y181" i="1" s="1"/>
  <c r="AK180" i="1"/>
  <c r="AI180" i="1"/>
  <c r="AG180" i="1"/>
  <c r="AH180" i="1" s="1"/>
  <c r="AE180" i="1"/>
  <c r="Z180" i="1"/>
  <c r="W180" i="1"/>
  <c r="AK179" i="1"/>
  <c r="AI179" i="1"/>
  <c r="AG179" i="1"/>
  <c r="AH179" i="1" s="1"/>
  <c r="AE179" i="1"/>
  <c r="Z179" i="1"/>
  <c r="W179" i="1"/>
  <c r="Y179" i="1" s="1"/>
  <c r="AK178" i="1"/>
  <c r="AI178" i="1"/>
  <c r="AG178" i="1"/>
  <c r="AH178" i="1" s="1"/>
  <c r="AE178" i="1"/>
  <c r="Z178" i="1"/>
  <c r="W178" i="1"/>
  <c r="Y178" i="1" s="1"/>
  <c r="AK177" i="1"/>
  <c r="AI177" i="1"/>
  <c r="AG177" i="1"/>
  <c r="AH177" i="1" s="1"/>
  <c r="AE177" i="1"/>
  <c r="Z177" i="1"/>
  <c r="W177" i="1"/>
  <c r="Y177" i="1" s="1"/>
  <c r="AK176" i="1"/>
  <c r="AI176" i="1"/>
  <c r="AG176" i="1"/>
  <c r="AH176" i="1" s="1"/>
  <c r="AE176" i="1"/>
  <c r="Z176" i="1"/>
  <c r="W176" i="1"/>
  <c r="Y176" i="1" s="1"/>
  <c r="AK175" i="1"/>
  <c r="AI175" i="1"/>
  <c r="AG175" i="1"/>
  <c r="AH175" i="1" s="1"/>
  <c r="AE175" i="1"/>
  <c r="Z175" i="1"/>
  <c r="W175" i="1"/>
  <c r="Y175" i="1" s="1"/>
  <c r="AK174" i="1"/>
  <c r="AI174" i="1"/>
  <c r="AG174" i="1"/>
  <c r="AH174" i="1" s="1"/>
  <c r="AE174" i="1"/>
  <c r="Z174" i="1"/>
  <c r="W174" i="1"/>
  <c r="Y174" i="1" s="1"/>
  <c r="AK173" i="1"/>
  <c r="AI173" i="1"/>
  <c r="AG173" i="1"/>
  <c r="AH173" i="1" s="1"/>
  <c r="AE173" i="1"/>
  <c r="Z173" i="1"/>
  <c r="W173" i="1"/>
  <c r="Y173" i="1" s="1"/>
  <c r="AK172" i="1"/>
  <c r="AI172" i="1"/>
  <c r="AG172" i="1"/>
  <c r="AH172" i="1" s="1"/>
  <c r="AE172" i="1"/>
  <c r="Z172" i="1"/>
  <c r="W172" i="1"/>
  <c r="Y172" i="1" s="1"/>
  <c r="AK171" i="1"/>
  <c r="AI171" i="1"/>
  <c r="AG171" i="1"/>
  <c r="AH171" i="1" s="1"/>
  <c r="AE171" i="1"/>
  <c r="Z171" i="1"/>
  <c r="W171" i="1"/>
  <c r="Y171" i="1" s="1"/>
  <c r="AK170" i="1"/>
  <c r="AI170" i="1"/>
  <c r="AG170" i="1"/>
  <c r="AH170" i="1" s="1"/>
  <c r="AE170" i="1"/>
  <c r="Z170" i="1"/>
  <c r="W170" i="1"/>
  <c r="Y170" i="1" s="1"/>
  <c r="AK169" i="1"/>
  <c r="AI169" i="1"/>
  <c r="AG169" i="1"/>
  <c r="AE169" i="1"/>
  <c r="Z169" i="1"/>
  <c r="W169" i="1"/>
  <c r="Y169" i="1" s="1"/>
  <c r="AK168" i="1"/>
  <c r="AI168" i="1"/>
  <c r="AG168" i="1"/>
  <c r="AH168" i="1" s="1"/>
  <c r="AE168" i="1"/>
  <c r="Z168" i="1"/>
  <c r="W168" i="1"/>
  <c r="Y168" i="1" s="1"/>
  <c r="AB168" i="1" s="1"/>
  <c r="AK167" i="1"/>
  <c r="AI167" i="1"/>
  <c r="AG167" i="1"/>
  <c r="AH167" i="1" s="1"/>
  <c r="AE167" i="1"/>
  <c r="Z167" i="1"/>
  <c r="W167" i="1"/>
  <c r="Y167" i="1" s="1"/>
  <c r="AK166" i="1"/>
  <c r="AI166" i="1"/>
  <c r="AG166" i="1"/>
  <c r="AH166" i="1" s="1"/>
  <c r="AE166" i="1"/>
  <c r="Z166" i="1"/>
  <c r="W166" i="1"/>
  <c r="Y166" i="1" s="1"/>
  <c r="AB166" i="1" s="1"/>
  <c r="AK159" i="1"/>
  <c r="AI159" i="1"/>
  <c r="AG159" i="1"/>
  <c r="AH159" i="1" s="1"/>
  <c r="AE159" i="1"/>
  <c r="Z159" i="1"/>
  <c r="W159" i="1"/>
  <c r="Y159" i="1" s="1"/>
  <c r="AK158" i="1"/>
  <c r="AI158" i="1"/>
  <c r="AG158" i="1"/>
  <c r="AH158" i="1" s="1"/>
  <c r="AE158" i="1"/>
  <c r="Z158" i="1"/>
  <c r="W158" i="1"/>
  <c r="Y158" i="1" s="1"/>
  <c r="AK157" i="1"/>
  <c r="AI157" i="1"/>
  <c r="AG157" i="1"/>
  <c r="AH157" i="1" s="1"/>
  <c r="AE157" i="1"/>
  <c r="Z157" i="1"/>
  <c r="W157" i="1"/>
  <c r="Y157" i="1" s="1"/>
  <c r="AK156" i="1"/>
  <c r="AI156" i="1"/>
  <c r="AG156" i="1"/>
  <c r="AH156" i="1" s="1"/>
  <c r="AE156" i="1"/>
  <c r="Z156" i="1"/>
  <c r="W156" i="1"/>
  <c r="Y156" i="1" s="1"/>
  <c r="AK155" i="1"/>
  <c r="AI155" i="1"/>
  <c r="AG155" i="1"/>
  <c r="AH155" i="1" s="1"/>
  <c r="AE155" i="1"/>
  <c r="Z155" i="1"/>
  <c r="W155" i="1"/>
  <c r="Y155" i="1" s="1"/>
  <c r="AK154" i="1"/>
  <c r="AI154" i="1"/>
  <c r="AG154" i="1"/>
  <c r="AH154" i="1" s="1"/>
  <c r="AE154" i="1"/>
  <c r="Z154" i="1"/>
  <c r="W154" i="1"/>
  <c r="Y154" i="1" s="1"/>
  <c r="AK153" i="1"/>
  <c r="AI153" i="1"/>
  <c r="AG153" i="1"/>
  <c r="AH153" i="1" s="1"/>
  <c r="AE153" i="1"/>
  <c r="Z153" i="1"/>
  <c r="W153" i="1"/>
  <c r="Y153" i="1" s="1"/>
  <c r="AK148" i="1"/>
  <c r="AI148" i="1"/>
  <c r="AG148" i="1"/>
  <c r="AH148" i="1" s="1"/>
  <c r="AE148" i="1"/>
  <c r="Z148" i="1"/>
  <c r="W148" i="1"/>
  <c r="Y148" i="1" s="1"/>
  <c r="AK147" i="1"/>
  <c r="AI147" i="1"/>
  <c r="AG147" i="1"/>
  <c r="AH147" i="1" s="1"/>
  <c r="AE147" i="1"/>
  <c r="Z147" i="1"/>
  <c r="W147" i="1"/>
  <c r="Y147" i="1" s="1"/>
  <c r="AK146" i="1"/>
  <c r="AI146" i="1"/>
  <c r="AG146" i="1"/>
  <c r="AH146" i="1" s="1"/>
  <c r="AE146" i="1"/>
  <c r="Z146" i="1"/>
  <c r="W146" i="1"/>
  <c r="Y146" i="1" s="1"/>
  <c r="AK145" i="1"/>
  <c r="AI145" i="1"/>
  <c r="AG145" i="1"/>
  <c r="AH145" i="1" s="1"/>
  <c r="AE145" i="1"/>
  <c r="Z145" i="1"/>
  <c r="W145" i="1"/>
  <c r="Y145" i="1" s="1"/>
  <c r="AK144" i="1"/>
  <c r="AI144" i="1"/>
  <c r="AG144" i="1"/>
  <c r="AH144" i="1" s="1"/>
  <c r="AE144" i="1"/>
  <c r="Z144" i="1"/>
  <c r="W144" i="1"/>
  <c r="Y144" i="1" s="1"/>
  <c r="AK143" i="1"/>
  <c r="AI143" i="1"/>
  <c r="AG143" i="1"/>
  <c r="AH143" i="1" s="1"/>
  <c r="AE143" i="1"/>
  <c r="Z143" i="1"/>
  <c r="W143" i="1"/>
  <c r="Y143" i="1" s="1"/>
  <c r="AK142" i="1"/>
  <c r="AI142" i="1"/>
  <c r="AG142" i="1"/>
  <c r="AH142" i="1" s="1"/>
  <c r="AE142" i="1"/>
  <c r="Z142" i="1"/>
  <c r="W142" i="1"/>
  <c r="Y142" i="1" s="1"/>
  <c r="AK141" i="1"/>
  <c r="AI141" i="1"/>
  <c r="AG141" i="1"/>
  <c r="AH141" i="1" s="1"/>
  <c r="AE141" i="1"/>
  <c r="Z141" i="1"/>
  <c r="W141" i="1"/>
  <c r="Y141" i="1" s="1"/>
  <c r="AK140" i="1"/>
  <c r="AI140" i="1"/>
  <c r="AG140" i="1"/>
  <c r="AH140" i="1" s="1"/>
  <c r="AE140" i="1"/>
  <c r="Z140" i="1"/>
  <c r="W140" i="1"/>
  <c r="Y140" i="1" s="1"/>
  <c r="AK139" i="1"/>
  <c r="AI139" i="1"/>
  <c r="AG139" i="1"/>
  <c r="AH139" i="1" s="1"/>
  <c r="AE139" i="1"/>
  <c r="Z139" i="1"/>
  <c r="W139" i="1"/>
  <c r="Y139" i="1" s="1"/>
  <c r="AK138" i="1"/>
  <c r="AI138" i="1"/>
  <c r="AG138" i="1"/>
  <c r="AH138" i="1" s="1"/>
  <c r="AE138" i="1"/>
  <c r="Z138" i="1"/>
  <c r="W138" i="1"/>
  <c r="Y138" i="1" s="1"/>
  <c r="AK135" i="1"/>
  <c r="AI135" i="1"/>
  <c r="AG135" i="1"/>
  <c r="AH135" i="1" s="1"/>
  <c r="AE135" i="1"/>
  <c r="Z135" i="1"/>
  <c r="W135" i="1"/>
  <c r="Y135" i="1" s="1"/>
  <c r="AK136" i="1"/>
  <c r="AI136" i="1"/>
  <c r="AG136" i="1"/>
  <c r="AH136" i="1" s="1"/>
  <c r="AE136" i="1"/>
  <c r="Z136" i="1"/>
  <c r="W136" i="1"/>
  <c r="Y136" i="1" s="1"/>
  <c r="AK133" i="1"/>
  <c r="AI133" i="1"/>
  <c r="AG133" i="1"/>
  <c r="AH133" i="1" s="1"/>
  <c r="AE133" i="1"/>
  <c r="Z133" i="1"/>
  <c r="W133" i="1"/>
  <c r="Y133" i="1" s="1"/>
  <c r="AK132" i="1"/>
  <c r="AI132" i="1"/>
  <c r="AG132" i="1"/>
  <c r="AH132" i="1" s="1"/>
  <c r="AE132" i="1"/>
  <c r="Z132" i="1"/>
  <c r="W132" i="1"/>
  <c r="Y132" i="1" s="1"/>
  <c r="AK137" i="1"/>
  <c r="AI137" i="1"/>
  <c r="AG137" i="1"/>
  <c r="AH137" i="1" s="1"/>
  <c r="AE137" i="1"/>
  <c r="Z137" i="1"/>
  <c r="W137" i="1"/>
  <c r="Y137" i="1" s="1"/>
  <c r="AK134" i="1"/>
  <c r="AI134" i="1"/>
  <c r="AG134" i="1"/>
  <c r="AH134" i="1" s="1"/>
  <c r="AE134" i="1"/>
  <c r="Z134" i="1"/>
  <c r="W134" i="1"/>
  <c r="Y134" i="1" s="1"/>
  <c r="AK131" i="1"/>
  <c r="AI131" i="1"/>
  <c r="AG131" i="1"/>
  <c r="AH131" i="1" s="1"/>
  <c r="AE131" i="1"/>
  <c r="Z131" i="1"/>
  <c r="W131" i="1"/>
  <c r="Y131" i="1" s="1"/>
  <c r="AK130" i="1"/>
  <c r="AI130" i="1"/>
  <c r="AG130" i="1"/>
  <c r="AH130" i="1" s="1"/>
  <c r="AE130" i="1"/>
  <c r="Z130" i="1"/>
  <c r="W130" i="1"/>
  <c r="Y130" i="1" s="1"/>
  <c r="AK129" i="1"/>
  <c r="AI129" i="1"/>
  <c r="AG129" i="1"/>
  <c r="AH129" i="1" s="1"/>
  <c r="AE129" i="1"/>
  <c r="Z129" i="1"/>
  <c r="W129" i="1"/>
  <c r="Y129" i="1" s="1"/>
  <c r="AK128" i="1"/>
  <c r="AI128" i="1"/>
  <c r="AG128" i="1"/>
  <c r="AH128" i="1" s="1"/>
  <c r="AE128" i="1"/>
  <c r="Z128" i="1"/>
  <c r="W128" i="1"/>
  <c r="Y128" i="1" s="1"/>
  <c r="AK127" i="1"/>
  <c r="AI127" i="1"/>
  <c r="AG127" i="1"/>
  <c r="AH127" i="1" s="1"/>
  <c r="AE127" i="1"/>
  <c r="Z127" i="1"/>
  <c r="W127" i="1"/>
  <c r="Y127" i="1" s="1"/>
  <c r="AK126" i="1"/>
  <c r="AI126" i="1"/>
  <c r="AG126" i="1"/>
  <c r="AH126" i="1" s="1"/>
  <c r="AE126" i="1"/>
  <c r="Z126" i="1"/>
  <c r="W126" i="1"/>
  <c r="Y126" i="1" s="1"/>
  <c r="AK125" i="1"/>
  <c r="AI125" i="1"/>
  <c r="AG125" i="1"/>
  <c r="AH125" i="1" s="1"/>
  <c r="AE125" i="1"/>
  <c r="Z125" i="1"/>
  <c r="W125" i="1"/>
  <c r="Y125" i="1" s="1"/>
  <c r="AK124" i="1"/>
  <c r="AI124" i="1"/>
  <c r="AG124" i="1"/>
  <c r="AH124" i="1" s="1"/>
  <c r="AE124" i="1"/>
  <c r="Z124" i="1"/>
  <c r="W124" i="1"/>
  <c r="Y124" i="1" s="1"/>
  <c r="AK123" i="1"/>
  <c r="AI123" i="1"/>
  <c r="AG123" i="1"/>
  <c r="AH123" i="1" s="1"/>
  <c r="AE123" i="1"/>
  <c r="Z123" i="1"/>
  <c r="W123" i="1"/>
  <c r="Y123" i="1" s="1"/>
  <c r="AK122" i="1"/>
  <c r="AI122" i="1"/>
  <c r="AG122" i="1"/>
  <c r="AH122" i="1" s="1"/>
  <c r="AE122" i="1"/>
  <c r="Z122" i="1"/>
  <c r="W122" i="1"/>
  <c r="Y122" i="1" s="1"/>
  <c r="AK121" i="1"/>
  <c r="AI121" i="1"/>
  <c r="AG121" i="1"/>
  <c r="AH121" i="1" s="1"/>
  <c r="AE121" i="1"/>
  <c r="Z121" i="1"/>
  <c r="W121" i="1"/>
  <c r="Y121" i="1" s="1"/>
  <c r="AK118" i="1"/>
  <c r="AI118" i="1"/>
  <c r="AG118" i="1"/>
  <c r="AH118" i="1" s="1"/>
  <c r="AE118" i="1"/>
  <c r="Z118" i="1"/>
  <c r="W118" i="1"/>
  <c r="Y118" i="1" s="1"/>
  <c r="AK117" i="1"/>
  <c r="AI117" i="1"/>
  <c r="AG117" i="1"/>
  <c r="AH117" i="1" s="1"/>
  <c r="AE117" i="1"/>
  <c r="Z117" i="1"/>
  <c r="W117" i="1"/>
  <c r="AK116" i="1"/>
  <c r="AI116" i="1"/>
  <c r="AG116" i="1"/>
  <c r="AH116" i="1" s="1"/>
  <c r="AE116" i="1"/>
  <c r="Z116" i="1"/>
  <c r="W116" i="1"/>
  <c r="Y116" i="1" s="1"/>
  <c r="AK115" i="1"/>
  <c r="AI115" i="1"/>
  <c r="AG115" i="1"/>
  <c r="AH115" i="1" s="1"/>
  <c r="AE115" i="1"/>
  <c r="Z115" i="1"/>
  <c r="W115" i="1"/>
  <c r="Y115" i="1" s="1"/>
  <c r="AK106" i="1"/>
  <c r="AI106" i="1"/>
  <c r="AG106" i="1"/>
  <c r="AH106" i="1" s="1"/>
  <c r="AE106" i="1"/>
  <c r="Z106" i="1"/>
  <c r="W106" i="1"/>
  <c r="Y106" i="1" s="1"/>
  <c r="AK105" i="1"/>
  <c r="AI105" i="1"/>
  <c r="AG105" i="1"/>
  <c r="AH105" i="1" s="1"/>
  <c r="AE105" i="1"/>
  <c r="Z105" i="1"/>
  <c r="W105" i="1"/>
  <c r="Y105" i="1" s="1"/>
  <c r="AK104" i="1"/>
  <c r="AI104" i="1"/>
  <c r="AG104" i="1"/>
  <c r="AH104" i="1" s="1"/>
  <c r="AE104" i="1"/>
  <c r="Z104" i="1"/>
  <c r="W104" i="1"/>
  <c r="AK103" i="1"/>
  <c r="AI103" i="1"/>
  <c r="AG103" i="1"/>
  <c r="AH103" i="1" s="1"/>
  <c r="AE103" i="1"/>
  <c r="Z103" i="1"/>
  <c r="W103" i="1"/>
  <c r="AK102" i="1"/>
  <c r="AI102" i="1"/>
  <c r="AG102" i="1"/>
  <c r="AH102" i="1" s="1"/>
  <c r="AE102" i="1"/>
  <c r="Z102" i="1"/>
  <c r="W102" i="1"/>
  <c r="AK101" i="1"/>
  <c r="AI101" i="1"/>
  <c r="AG101" i="1"/>
  <c r="AH101" i="1" s="1"/>
  <c r="AE101" i="1"/>
  <c r="Z101" i="1"/>
  <c r="W101" i="1"/>
  <c r="AK100" i="1"/>
  <c r="AI100" i="1"/>
  <c r="AG100" i="1"/>
  <c r="AH100" i="1" s="1"/>
  <c r="AE100" i="1"/>
  <c r="Z100" i="1"/>
  <c r="W100" i="1"/>
  <c r="Y100" i="1" s="1"/>
  <c r="AK114" i="1"/>
  <c r="AI114" i="1"/>
  <c r="AG114" i="1"/>
  <c r="AH114" i="1" s="1"/>
  <c r="AE114" i="1"/>
  <c r="Z114" i="1"/>
  <c r="W114" i="1"/>
  <c r="Y114" i="1" s="1"/>
  <c r="AK113" i="1"/>
  <c r="AI113" i="1"/>
  <c r="AG113" i="1"/>
  <c r="AH113" i="1" s="1"/>
  <c r="AE113" i="1"/>
  <c r="Z113" i="1"/>
  <c r="W113" i="1"/>
  <c r="Y113" i="1" s="1"/>
  <c r="AK112" i="1"/>
  <c r="AI112" i="1"/>
  <c r="AG112" i="1"/>
  <c r="AH112" i="1" s="1"/>
  <c r="AE112" i="1"/>
  <c r="Z112" i="1"/>
  <c r="W112" i="1"/>
  <c r="Y112" i="1" s="1"/>
  <c r="AK111" i="1"/>
  <c r="AI111" i="1"/>
  <c r="AG111" i="1"/>
  <c r="AH111" i="1" s="1"/>
  <c r="AE111" i="1"/>
  <c r="Z111" i="1"/>
  <c r="W111" i="1"/>
  <c r="Y111" i="1" s="1"/>
  <c r="AK110" i="1"/>
  <c r="AI110" i="1"/>
  <c r="AG110" i="1"/>
  <c r="AH110" i="1" s="1"/>
  <c r="AE110" i="1"/>
  <c r="Z110" i="1"/>
  <c r="W110" i="1"/>
  <c r="AK109" i="1"/>
  <c r="AI109" i="1"/>
  <c r="AG109" i="1"/>
  <c r="AH109" i="1" s="1"/>
  <c r="AE109" i="1"/>
  <c r="Z109" i="1"/>
  <c r="W109" i="1"/>
  <c r="AK108" i="1"/>
  <c r="AI108" i="1"/>
  <c r="AG108" i="1"/>
  <c r="AH108" i="1" s="1"/>
  <c r="AE108" i="1"/>
  <c r="Z108" i="1"/>
  <c r="W108" i="1"/>
  <c r="Y108" i="1" s="1"/>
  <c r="AK107" i="1"/>
  <c r="AI107" i="1"/>
  <c r="AG107" i="1"/>
  <c r="AH107" i="1" s="1"/>
  <c r="AE107" i="1"/>
  <c r="Z107" i="1"/>
  <c r="W107" i="1"/>
  <c r="Y107" i="1" s="1"/>
  <c r="AK99" i="1"/>
  <c r="AI99" i="1"/>
  <c r="AG99" i="1"/>
  <c r="AH99" i="1" s="1"/>
  <c r="AE99" i="1"/>
  <c r="Z99" i="1"/>
  <c r="W99" i="1"/>
  <c r="Y99" i="1" s="1"/>
  <c r="AK94" i="1"/>
  <c r="AI94" i="1"/>
  <c r="AG94" i="1"/>
  <c r="AH94" i="1" s="1"/>
  <c r="AE94" i="1"/>
  <c r="Z94" i="1"/>
  <c r="W94" i="1"/>
  <c r="Y94" i="1" s="1"/>
  <c r="AK93" i="1"/>
  <c r="AI93" i="1"/>
  <c r="AG93" i="1"/>
  <c r="AH93" i="1" s="1"/>
  <c r="AE93" i="1"/>
  <c r="Z93" i="1"/>
  <c r="W93" i="1"/>
  <c r="Y93" i="1" s="1"/>
  <c r="AK98" i="1"/>
  <c r="AI98" i="1"/>
  <c r="AG98" i="1"/>
  <c r="AH98" i="1" s="1"/>
  <c r="AE98" i="1"/>
  <c r="Z98" i="1"/>
  <c r="W98" i="1"/>
  <c r="Y98" i="1" s="1"/>
  <c r="AK97" i="1"/>
  <c r="AI97" i="1"/>
  <c r="AG97" i="1"/>
  <c r="AH97" i="1" s="1"/>
  <c r="AE97" i="1"/>
  <c r="Z97" i="1"/>
  <c r="W97" i="1"/>
  <c r="Y97" i="1" s="1"/>
  <c r="AK96" i="1"/>
  <c r="AI96" i="1"/>
  <c r="AG96" i="1"/>
  <c r="AH96" i="1" s="1"/>
  <c r="AE96" i="1"/>
  <c r="Z96" i="1"/>
  <c r="W96" i="1"/>
  <c r="Y96" i="1" s="1"/>
  <c r="AK95" i="1"/>
  <c r="AI95" i="1"/>
  <c r="AG95" i="1"/>
  <c r="AH95" i="1" s="1"/>
  <c r="AE95" i="1"/>
  <c r="Z95" i="1"/>
  <c r="W95" i="1"/>
  <c r="Y95" i="1" s="1"/>
  <c r="AK85" i="1"/>
  <c r="AI85" i="1"/>
  <c r="AG85" i="1"/>
  <c r="AH85" i="1" s="1"/>
  <c r="AE85" i="1"/>
  <c r="Z85" i="1"/>
  <c r="W85" i="1"/>
  <c r="Y85" i="1" s="1"/>
  <c r="AK82" i="1"/>
  <c r="AI82" i="1"/>
  <c r="AG82" i="1"/>
  <c r="AH82" i="1" s="1"/>
  <c r="AE82" i="1"/>
  <c r="Z82" i="1"/>
  <c r="W82" i="1"/>
  <c r="Y82" i="1" s="1"/>
  <c r="AK79" i="1"/>
  <c r="AI79" i="1"/>
  <c r="AG79" i="1"/>
  <c r="AH79" i="1" s="1"/>
  <c r="AE79" i="1"/>
  <c r="Z79" i="1"/>
  <c r="W79" i="1"/>
  <c r="Y79" i="1" s="1"/>
  <c r="AK75" i="1"/>
  <c r="AI75" i="1"/>
  <c r="AG75" i="1"/>
  <c r="AH75" i="1" s="1"/>
  <c r="AE75" i="1"/>
  <c r="Z75" i="1"/>
  <c r="W75" i="1"/>
  <c r="Y75" i="1" s="1"/>
  <c r="AK88" i="1"/>
  <c r="AI88" i="1"/>
  <c r="AG88" i="1"/>
  <c r="AH88" i="1" s="1"/>
  <c r="AE88" i="1"/>
  <c r="Z88" i="1"/>
  <c r="W88" i="1"/>
  <c r="Y88" i="1" s="1"/>
  <c r="AK87" i="1"/>
  <c r="AI87" i="1"/>
  <c r="AG87" i="1"/>
  <c r="AH87" i="1" s="1"/>
  <c r="AE87" i="1"/>
  <c r="Z87" i="1"/>
  <c r="W87" i="1"/>
  <c r="Y87" i="1" s="1"/>
  <c r="AK86" i="1"/>
  <c r="AI86" i="1"/>
  <c r="AG86" i="1"/>
  <c r="AH86" i="1" s="1"/>
  <c r="AE86" i="1"/>
  <c r="Z86" i="1"/>
  <c r="W86" i="1"/>
  <c r="Y86" i="1" s="1"/>
  <c r="AK84" i="1"/>
  <c r="AI84" i="1"/>
  <c r="AG84" i="1"/>
  <c r="AH84" i="1" s="1"/>
  <c r="AE84" i="1"/>
  <c r="Z84" i="1"/>
  <c r="W84" i="1"/>
  <c r="Y84" i="1" s="1"/>
  <c r="AK83" i="1"/>
  <c r="AI83" i="1"/>
  <c r="AG83" i="1"/>
  <c r="AH83" i="1" s="1"/>
  <c r="AE83" i="1"/>
  <c r="Z83" i="1"/>
  <c r="W83" i="1"/>
  <c r="Y83" i="1" s="1"/>
  <c r="AK81" i="1"/>
  <c r="AI81" i="1"/>
  <c r="AG81" i="1"/>
  <c r="AH81" i="1" s="1"/>
  <c r="AE81" i="1"/>
  <c r="Z81" i="1"/>
  <c r="W81" i="1"/>
  <c r="Y81" i="1" s="1"/>
  <c r="AK80" i="1"/>
  <c r="AI80" i="1"/>
  <c r="AG80" i="1"/>
  <c r="AH80" i="1" s="1"/>
  <c r="AE80" i="1"/>
  <c r="Z80" i="1"/>
  <c r="W80" i="1"/>
  <c r="Y80" i="1" s="1"/>
  <c r="AK78" i="1"/>
  <c r="AI78" i="1"/>
  <c r="AG78" i="1"/>
  <c r="AH78" i="1" s="1"/>
  <c r="AE78" i="1"/>
  <c r="Z78" i="1"/>
  <c r="W78" i="1"/>
  <c r="Y78" i="1" s="1"/>
  <c r="AK77" i="1"/>
  <c r="AI77" i="1"/>
  <c r="AG77" i="1"/>
  <c r="AH77" i="1" s="1"/>
  <c r="AE77" i="1"/>
  <c r="Z77" i="1"/>
  <c r="W77" i="1"/>
  <c r="Y77" i="1" s="1"/>
  <c r="AK76" i="1"/>
  <c r="AI76" i="1"/>
  <c r="AG76" i="1"/>
  <c r="AH76" i="1" s="1"/>
  <c r="AE76" i="1"/>
  <c r="Z76" i="1"/>
  <c r="W76" i="1"/>
  <c r="Y76" i="1" s="1"/>
  <c r="AK50" i="1"/>
  <c r="AI50" i="1"/>
  <c r="AG50" i="1"/>
  <c r="AH50" i="1" s="1"/>
  <c r="AE50" i="1"/>
  <c r="Z50" i="1"/>
  <c r="W50" i="1"/>
  <c r="Y50" i="1" s="1"/>
  <c r="AK49" i="1"/>
  <c r="AI49" i="1"/>
  <c r="AG49" i="1"/>
  <c r="AH49" i="1" s="1"/>
  <c r="AE49" i="1"/>
  <c r="Z49" i="1"/>
  <c r="W49" i="1"/>
  <c r="Y49" i="1" s="1"/>
  <c r="AK48" i="1"/>
  <c r="AI48" i="1"/>
  <c r="AG48" i="1"/>
  <c r="AH48" i="1" s="1"/>
  <c r="AE48" i="1"/>
  <c r="Z48" i="1"/>
  <c r="W48" i="1"/>
  <c r="Y48" i="1" s="1"/>
  <c r="AK47" i="1"/>
  <c r="AI47" i="1"/>
  <c r="AG47" i="1"/>
  <c r="AH47" i="1" s="1"/>
  <c r="AE47" i="1"/>
  <c r="Z47" i="1"/>
  <c r="W47" i="1"/>
  <c r="Y47" i="1" s="1"/>
  <c r="AK46" i="1"/>
  <c r="AI46" i="1"/>
  <c r="AG46" i="1"/>
  <c r="AH46" i="1" s="1"/>
  <c r="AE46" i="1"/>
  <c r="Z46" i="1"/>
  <c r="W46" i="1"/>
  <c r="Y46" i="1" s="1"/>
  <c r="AK45" i="1"/>
  <c r="AI45" i="1"/>
  <c r="AG45" i="1"/>
  <c r="AH45" i="1" s="1"/>
  <c r="AE45" i="1"/>
  <c r="Z45" i="1"/>
  <c r="W45" i="1"/>
  <c r="Y45" i="1" s="1"/>
  <c r="AK44" i="1"/>
  <c r="AI44" i="1"/>
  <c r="AG44" i="1"/>
  <c r="AH44" i="1" s="1"/>
  <c r="AE44" i="1"/>
  <c r="Z44" i="1"/>
  <c r="W44" i="1"/>
  <c r="Y44" i="1" s="1"/>
  <c r="AK43" i="1"/>
  <c r="AI43" i="1"/>
  <c r="AG43" i="1"/>
  <c r="AH43" i="1" s="1"/>
  <c r="AE43" i="1"/>
  <c r="Z43" i="1"/>
  <c r="W43" i="1"/>
  <c r="Y43" i="1" s="1"/>
  <c r="AK42" i="1"/>
  <c r="AI42" i="1"/>
  <c r="AG42" i="1"/>
  <c r="AH42" i="1" s="1"/>
  <c r="AE42" i="1"/>
  <c r="Z42" i="1"/>
  <c r="W42" i="1"/>
  <c r="Y42" i="1" s="1"/>
  <c r="AK41" i="1"/>
  <c r="AI41" i="1"/>
  <c r="AG41" i="1"/>
  <c r="AH41" i="1" s="1"/>
  <c r="AE41" i="1"/>
  <c r="Z41" i="1"/>
  <c r="W41" i="1"/>
  <c r="Y41" i="1" s="1"/>
  <c r="AK40" i="1"/>
  <c r="AI40" i="1"/>
  <c r="AG40" i="1"/>
  <c r="AH40" i="1" s="1"/>
  <c r="AE40" i="1"/>
  <c r="Z40" i="1"/>
  <c r="W40" i="1"/>
  <c r="Y40" i="1" s="1"/>
  <c r="AK39" i="1"/>
  <c r="AI39" i="1"/>
  <c r="AG39" i="1"/>
  <c r="AH39" i="1" s="1"/>
  <c r="AE39" i="1"/>
  <c r="Z39" i="1"/>
  <c r="W39" i="1"/>
  <c r="Y39" i="1" s="1"/>
  <c r="AK36" i="1"/>
  <c r="AI36" i="1"/>
  <c r="AG36" i="1"/>
  <c r="AH36" i="1" s="1"/>
  <c r="AE36" i="1"/>
  <c r="Z36" i="1"/>
  <c r="W36" i="1"/>
  <c r="Y36" i="1" s="1"/>
  <c r="AK35" i="1"/>
  <c r="AI35" i="1"/>
  <c r="AG35" i="1"/>
  <c r="AH35" i="1" s="1"/>
  <c r="AE35" i="1"/>
  <c r="Z35" i="1"/>
  <c r="W35" i="1"/>
  <c r="Y35" i="1" s="1"/>
  <c r="AK32" i="1"/>
  <c r="AI32" i="1"/>
  <c r="AG32" i="1"/>
  <c r="AH32" i="1" s="1"/>
  <c r="AE32" i="1"/>
  <c r="Z32" i="1"/>
  <c r="W32" i="1"/>
  <c r="Y32" i="1" s="1"/>
  <c r="AK31" i="1"/>
  <c r="AI31" i="1"/>
  <c r="AG31" i="1"/>
  <c r="AH31" i="1" s="1"/>
  <c r="AE31" i="1"/>
  <c r="Z31" i="1"/>
  <c r="Y31" i="1"/>
  <c r="AK30" i="1"/>
  <c r="AI30" i="1"/>
  <c r="AG30" i="1"/>
  <c r="AH30" i="1" s="1"/>
  <c r="AE30" i="1"/>
  <c r="Z30" i="1"/>
  <c r="W30" i="1"/>
  <c r="Y30" i="1" s="1"/>
  <c r="AK66" i="1"/>
  <c r="AI66" i="1"/>
  <c r="AG66" i="1"/>
  <c r="AH66" i="1" s="1"/>
  <c r="AE66" i="1"/>
  <c r="Z66" i="1"/>
  <c r="W66" i="1"/>
  <c r="Y66" i="1" s="1"/>
  <c r="AK65" i="1"/>
  <c r="AI65" i="1"/>
  <c r="AG65" i="1"/>
  <c r="AH65" i="1" s="1"/>
  <c r="AE65" i="1"/>
  <c r="Z65" i="1"/>
  <c r="W65" i="1"/>
  <c r="Y65" i="1" s="1"/>
  <c r="Y101" i="1" l="1"/>
  <c r="AB101" i="1" s="1"/>
  <c r="AN101" i="1" s="1"/>
  <c r="AB41" i="1"/>
  <c r="AN41" i="1" s="1"/>
  <c r="AB47" i="1"/>
  <c r="AB78" i="1"/>
  <c r="AN78" i="1" s="1"/>
  <c r="AB84" i="1"/>
  <c r="AN84" i="1" s="1"/>
  <c r="AB75" i="1"/>
  <c r="AN75" i="1" s="1"/>
  <c r="AB82" i="1"/>
  <c r="AN82" i="1" s="1"/>
  <c r="AB95" i="1"/>
  <c r="AB99" i="1"/>
  <c r="AN99" i="1" s="1"/>
  <c r="AB108" i="1"/>
  <c r="AN108" i="1" s="1"/>
  <c r="AB110" i="1"/>
  <c r="AN110" i="1" s="1"/>
  <c r="AB112" i="1"/>
  <c r="AN112" i="1" s="1"/>
  <c r="AB114" i="1"/>
  <c r="AN114" i="1" s="1"/>
  <c r="AB103" i="1"/>
  <c r="AN103" i="1" s="1"/>
  <c r="AB50" i="1"/>
  <c r="AB83" i="1"/>
  <c r="AN83" i="1" s="1"/>
  <c r="AB86" i="1"/>
  <c r="AN86" i="1" s="1"/>
  <c r="AP86" i="1" s="1"/>
  <c r="AB79" i="1"/>
  <c r="AN79" i="1" s="1"/>
  <c r="AB85" i="1"/>
  <c r="AN85" i="1" s="1"/>
  <c r="AB96" i="1"/>
  <c r="AB102" i="1"/>
  <c r="AN102" i="1" s="1"/>
  <c r="AB144" i="1"/>
  <c r="AN144" i="1" s="1"/>
  <c r="AB146" i="1"/>
  <c r="AN146" i="1" s="1"/>
  <c r="AB148" i="1"/>
  <c r="AN148" i="1" s="1"/>
  <c r="AB176" i="1"/>
  <c r="AN176" i="1" s="1"/>
  <c r="AB178" i="1"/>
  <c r="AB184" i="1"/>
  <c r="AN184" i="1" s="1"/>
  <c r="AB186" i="1"/>
  <c r="AN186" i="1" s="1"/>
  <c r="AB121" i="1"/>
  <c r="AN121" i="1" s="1"/>
  <c r="AB123" i="1"/>
  <c r="AN123" i="1" s="1"/>
  <c r="AB127" i="1"/>
  <c r="AN127" i="1" s="1"/>
  <c r="AB131" i="1"/>
  <c r="AN131" i="1" s="1"/>
  <c r="AB157" i="1"/>
  <c r="AB159" i="1"/>
  <c r="AN159" i="1" s="1"/>
  <c r="AB167" i="1"/>
  <c r="AN167" i="1" s="1"/>
  <c r="AB173" i="1"/>
  <c r="AN173" i="1" s="1"/>
  <c r="AB175" i="1"/>
  <c r="AN175" i="1" s="1"/>
  <c r="AB177" i="1"/>
  <c r="AN177" i="1" s="1"/>
  <c r="AB65" i="1"/>
  <c r="AN65" i="1" s="1"/>
  <c r="AB36" i="1"/>
  <c r="AN36" i="1" s="1"/>
  <c r="AB42" i="1"/>
  <c r="AN42" i="1" s="1"/>
  <c r="AB106" i="1"/>
  <c r="AN106" i="1" s="1"/>
  <c r="AB118" i="1"/>
  <c r="AN118" i="1" s="1"/>
  <c r="AB124" i="1"/>
  <c r="AN124" i="1" s="1"/>
  <c r="AB129" i="1"/>
  <c r="AN129" i="1" s="1"/>
  <c r="AB133" i="1"/>
  <c r="AB135" i="1"/>
  <c r="AN135" i="1" s="1"/>
  <c r="AB143" i="1"/>
  <c r="AN143" i="1" s="1"/>
  <c r="AB145" i="1"/>
  <c r="AN145" i="1" s="1"/>
  <c r="AB147" i="1"/>
  <c r="AN147" i="1" s="1"/>
  <c r="AB153" i="1"/>
  <c r="AB128" i="1"/>
  <c r="AN128" i="1" s="1"/>
  <c r="AB134" i="1"/>
  <c r="AB45" i="1"/>
  <c r="AN45" i="1" s="1"/>
  <c r="AB109" i="1"/>
  <c r="AN109" i="1" s="1"/>
  <c r="AB117" i="1"/>
  <c r="AN117" i="1" s="1"/>
  <c r="AB126" i="1"/>
  <c r="AN126" i="1" s="1"/>
  <c r="AB132" i="1"/>
  <c r="AB136" i="1"/>
  <c r="AB138" i="1"/>
  <c r="AN138" i="1" s="1"/>
  <c r="AB140" i="1"/>
  <c r="AB142" i="1"/>
  <c r="AN142" i="1" s="1"/>
  <c r="AB154" i="1"/>
  <c r="AB189" i="1"/>
  <c r="AN189" i="1" s="1"/>
  <c r="AB191" i="1"/>
  <c r="AN191" i="1" s="1"/>
  <c r="AB49" i="1"/>
  <c r="AN49" i="1" s="1"/>
  <c r="AB88" i="1"/>
  <c r="AN88" i="1" s="1"/>
  <c r="AB39" i="1"/>
  <c r="AN39" i="1" s="1"/>
  <c r="AB107" i="1"/>
  <c r="AN107" i="1" s="1"/>
  <c r="AB105" i="1"/>
  <c r="AN105" i="1" s="1"/>
  <c r="AB31" i="1"/>
  <c r="AN31" i="1" s="1"/>
  <c r="AB111" i="1"/>
  <c r="AN111" i="1" s="1"/>
  <c r="AB104" i="1"/>
  <c r="AN104" i="1" s="1"/>
  <c r="AB130" i="1"/>
  <c r="AB35" i="1"/>
  <c r="AN35" i="1" s="1"/>
  <c r="AB76" i="1"/>
  <c r="AN76" i="1" s="1"/>
  <c r="AB80" i="1"/>
  <c r="AN80" i="1" s="1"/>
  <c r="AB116" i="1"/>
  <c r="AN116" i="1" s="1"/>
  <c r="AB122" i="1"/>
  <c r="AN122" i="1" s="1"/>
  <c r="AB125" i="1"/>
  <c r="AN125" i="1" s="1"/>
  <c r="AB137" i="1"/>
  <c r="AB141" i="1"/>
  <c r="AB170" i="1"/>
  <c r="AN170" i="1" s="1"/>
  <c r="AB181" i="1"/>
  <c r="AN181" i="1" s="1"/>
  <c r="AB183" i="1"/>
  <c r="AN183" i="1" s="1"/>
  <c r="AB171" i="1"/>
  <c r="AN171" i="1" s="1"/>
  <c r="AB179" i="1"/>
  <c r="AN179" i="1" s="1"/>
  <c r="AB187" i="1"/>
  <c r="AN187" i="1" s="1"/>
  <c r="AB66" i="1"/>
  <c r="AN66" i="1" s="1"/>
  <c r="AB100" i="1"/>
  <c r="AN100" i="1" s="1"/>
  <c r="AB155" i="1"/>
  <c r="AB156" i="1"/>
  <c r="AB169" i="1"/>
  <c r="AN169" i="1" s="1"/>
  <c r="AB185" i="1"/>
  <c r="AN185" i="1" s="1"/>
  <c r="AB30" i="1"/>
  <c r="AN30" i="1" s="1"/>
  <c r="AB43" i="1"/>
  <c r="AN43" i="1" s="1"/>
  <c r="AB32" i="1"/>
  <c r="AN32" i="1" s="1"/>
  <c r="AB40" i="1"/>
  <c r="AN40" i="1" s="1"/>
  <c r="AB44" i="1"/>
  <c r="AN44" i="1" s="1"/>
  <c r="AB48" i="1"/>
  <c r="AN48" i="1" s="1"/>
  <c r="AB46" i="1"/>
  <c r="AB87" i="1"/>
  <c r="AN87" i="1" s="1"/>
  <c r="AB97" i="1"/>
  <c r="AB93" i="1"/>
  <c r="AN93" i="1" s="1"/>
  <c r="AB77" i="1"/>
  <c r="AN77" i="1" s="1"/>
  <c r="AB81" i="1"/>
  <c r="AN81" i="1" s="1"/>
  <c r="AB98" i="1"/>
  <c r="AB94" i="1"/>
  <c r="AN94" i="1" s="1"/>
  <c r="AB113" i="1"/>
  <c r="AN113" i="1" s="1"/>
  <c r="AB115" i="1"/>
  <c r="AN115" i="1" s="1"/>
  <c r="AN166" i="1"/>
  <c r="AP166" i="1" s="1"/>
  <c r="AB174" i="1"/>
  <c r="AN174" i="1" s="1"/>
  <c r="AB182" i="1"/>
  <c r="AB190" i="1"/>
  <c r="AN190" i="1" s="1"/>
  <c r="AB139" i="1"/>
  <c r="AN139" i="1" s="1"/>
  <c r="AB158" i="1"/>
  <c r="AN158" i="1" s="1"/>
  <c r="AB172" i="1"/>
  <c r="AN172" i="1" s="1"/>
  <c r="AB180" i="1"/>
  <c r="AN180" i="1" s="1"/>
  <c r="AB188" i="1"/>
  <c r="AN188" i="1" s="1"/>
  <c r="AO80" i="1" l="1"/>
  <c r="AP80" i="1" s="1"/>
  <c r="AQ80" i="1" s="1"/>
  <c r="AN155" i="1"/>
  <c r="AP155" i="1" s="1"/>
  <c r="AN141" i="1"/>
  <c r="AN130" i="1"/>
  <c r="AN154" i="1"/>
  <c r="AN136" i="1"/>
  <c r="AN153" i="1"/>
  <c r="AN96" i="1"/>
  <c r="AN95" i="1"/>
  <c r="AN98" i="1"/>
  <c r="AO98" i="1" s="1"/>
  <c r="AP98" i="1" s="1"/>
  <c r="AQ98" i="1" s="1"/>
  <c r="AN137" i="1"/>
  <c r="AO137" i="1" s="1"/>
  <c r="AP137" i="1" s="1"/>
  <c r="AQ137" i="1" s="1"/>
  <c r="AN132" i="1"/>
  <c r="AN133" i="1"/>
  <c r="AN178" i="1"/>
  <c r="AN50" i="1"/>
  <c r="AO50" i="1" s="1"/>
  <c r="AN47" i="1"/>
  <c r="AO47" i="1" s="1"/>
  <c r="AN97" i="1"/>
  <c r="AN168" i="1"/>
  <c r="AN182" i="1"/>
  <c r="AN46" i="1"/>
  <c r="AO46" i="1" s="1"/>
  <c r="AN156" i="1"/>
  <c r="AN140" i="1"/>
  <c r="AN134" i="1"/>
  <c r="AN157" i="1"/>
  <c r="AP157" i="1" s="1"/>
  <c r="AP168" i="1" l="1"/>
  <c r="AQ168" i="1" s="1"/>
  <c r="AO153" i="1"/>
  <c r="AP1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Golding, Lisa (L&amp;W, Lucas Heights)</author>
  </authors>
  <commentList>
    <comment ref="U93" authorId="0" shapeId="0" xr:uid="{00000000-0006-0000-0000-000001000000}">
      <text>
        <r>
          <rPr>
            <b/>
            <sz val="9"/>
            <color indexed="81"/>
            <rFont val="Tahoma"/>
            <family val="2"/>
          </rPr>
          <t>Golding, Lisa (L&amp;W, Lucas Heights):</t>
        </r>
        <r>
          <rPr>
            <sz val="9"/>
            <color indexed="81"/>
            <rFont val="Tahoma"/>
            <family val="2"/>
          </rPr>
          <t xml:space="preserve">
5,500 - 9,100 µg/L</t>
        </r>
      </text>
    </comment>
  </commentList>
</comments>
</file>

<file path=xl/sharedStrings.xml><?xml version="1.0" encoding="utf-8"?>
<sst xmlns="http://schemas.openxmlformats.org/spreadsheetml/2006/main" count="4064" uniqueCount="595">
  <si>
    <t>Chemical:</t>
  </si>
  <si>
    <t>Manganese-Marine</t>
  </si>
  <si>
    <t>All data scored 50% or more in the assessment procedure</t>
  </si>
  <si>
    <t>DATA ID</t>
  </si>
  <si>
    <t>ORGANISM CHARACTERISTICS</t>
  </si>
  <si>
    <t>TEST CRITERIA</t>
  </si>
  <si>
    <t>CONCENTRATION</t>
  </si>
  <si>
    <r>
      <t>CONCENTRATION CONVERSIONS (</t>
    </r>
    <r>
      <rPr>
        <b/>
        <i/>
        <sz val="11"/>
        <color theme="0"/>
        <rFont val="Calibri"/>
        <family val="2"/>
        <scheme val="minor"/>
      </rPr>
      <t>see tables far right</t>
    </r>
    <r>
      <rPr>
        <b/>
        <sz val="11"/>
        <color theme="0"/>
        <rFont val="Calibri"/>
        <family val="2"/>
        <scheme val="minor"/>
      </rPr>
      <t>)</t>
    </r>
  </si>
  <si>
    <r>
      <t>PREFERENTIAL SELECTION &amp; GROUPING OF DATA (</t>
    </r>
    <r>
      <rPr>
        <b/>
        <i/>
        <sz val="10"/>
        <color theme="0"/>
        <rFont val="Arial"/>
        <family val="2"/>
      </rPr>
      <t>See Warne et al., revised method - Table 5.</t>
    </r>
    <r>
      <rPr>
        <b/>
        <sz val="10"/>
        <color theme="0"/>
        <rFont val="Arial"/>
        <family val="2"/>
      </rPr>
      <t>)</t>
    </r>
  </si>
  <si>
    <t>DERIVE ONE VALUE FOR EACH SPECIES</t>
  </si>
  <si>
    <t>QUALITY CHECK</t>
  </si>
  <si>
    <t>1. Toxicity Value</t>
  </si>
  <si>
    <t>2. Acute/Chronic</t>
  </si>
  <si>
    <t>3. Endpoint Measurement</t>
  </si>
  <si>
    <t>4. Duration</t>
  </si>
  <si>
    <t>Original Sort from Assessment sheet</t>
  </si>
  <si>
    <t>Record ID</t>
  </si>
  <si>
    <t>Data Source ID</t>
  </si>
  <si>
    <t xml:space="preserve">Media Type </t>
  </si>
  <si>
    <t>Species Scientific Name</t>
  </si>
  <si>
    <t>Phylum</t>
  </si>
  <si>
    <t>Type of Organism (fish/amphibians/macroinvertebrates/microinvertebrates/macrophytes/macroalgae/microalgae)</t>
  </si>
  <si>
    <t>Hetero/ Phototroph</t>
  </si>
  <si>
    <t>Life Stage</t>
  </si>
  <si>
    <t>Endpoint</t>
  </si>
  <si>
    <t>Endpoint Measurement</t>
  </si>
  <si>
    <t>Toxicity Value</t>
  </si>
  <si>
    <t xml:space="preserve">Exposure Duration  </t>
  </si>
  <si>
    <t>Exposure Duration Units</t>
  </si>
  <si>
    <t>Acute/ Chronic</t>
  </si>
  <si>
    <t>Concentration      (µM)</t>
  </si>
  <si>
    <t>Molecular Weight</t>
  </si>
  <si>
    <t>Concentration (ug/L)</t>
  </si>
  <si>
    <t>Toxicity Value (repeat from Column N)</t>
  </si>
  <si>
    <t>Toxicity Value Conversion factor</t>
  </si>
  <si>
    <t>NEC/EC10/NOEC Concentration (ug/L)</t>
  </si>
  <si>
    <t>Acute/Chronic (repeat from Column Q)</t>
  </si>
  <si>
    <t>ACR Conversion Factor</t>
  </si>
  <si>
    <t>Chronic NEC/EC10/NOEC Concentration (ug/L)</t>
  </si>
  <si>
    <r>
      <t>Toxicity Value</t>
    </r>
    <r>
      <rPr>
        <sz val="10"/>
        <rFont val="Calibri"/>
        <family val="2"/>
      </rPr>
      <t xml:space="preserve"> (repeat from Column N)</t>
    </r>
  </si>
  <si>
    <t>Preferential selection (NEC/EC10 or less/EC20-50/NOEC/EC50/LC50/IC50/LOEC = y)</t>
  </si>
  <si>
    <r>
      <t xml:space="preserve">Acute/Chronic </t>
    </r>
    <r>
      <rPr>
        <sz val="10"/>
        <rFont val="Calibri"/>
        <family val="2"/>
      </rPr>
      <t>(repeat from Column Q)</t>
    </r>
  </si>
  <si>
    <t>Preferential selection (Chronic = y)</t>
  </si>
  <si>
    <r>
      <t xml:space="preserve">Endpoint Measurement </t>
    </r>
    <r>
      <rPr>
        <sz val="10"/>
        <color rgb="FF000000"/>
        <rFont val="Calibri"/>
        <family val="2"/>
      </rPr>
      <t>(repeat from Column M)</t>
    </r>
  </si>
  <si>
    <t>Group the same Endpoint</t>
  </si>
  <si>
    <t>Group same duration for each Endpoint</t>
  </si>
  <si>
    <r>
      <t xml:space="preserve">1. GEOMETRIC MEAN FOR EACH COMBINATION OF ENDPOINT AND DURATION </t>
    </r>
    <r>
      <rPr>
        <sz val="10"/>
        <color rgb="FF000000"/>
        <rFont val="Calibri"/>
        <family val="2"/>
      </rPr>
      <t xml:space="preserve">(Groupings in Column AH) </t>
    </r>
    <r>
      <rPr>
        <b/>
        <sz val="10"/>
        <color rgb="FF000000"/>
        <rFont val="Calibri"/>
        <family val="2"/>
      </rPr>
      <t>(ug/L)</t>
    </r>
  </si>
  <si>
    <r>
      <t xml:space="preserve">2. LOWEST VALUE FOR EACH ENDPOINT </t>
    </r>
    <r>
      <rPr>
        <sz val="10"/>
        <color rgb="FF000000"/>
        <rFont val="Calibri"/>
        <family val="2"/>
      </rPr>
      <t xml:space="preserve">(Groupings in Column AF) </t>
    </r>
    <r>
      <rPr>
        <b/>
        <sz val="10"/>
        <color rgb="FF000000"/>
        <rFont val="Calibri"/>
        <family val="2"/>
      </rPr>
      <t>(ug/L)</t>
    </r>
  </si>
  <si>
    <t>3. LOWEST VALUE FOR SPECIES. (ug/L)</t>
  </si>
  <si>
    <t>Use this data</t>
  </si>
  <si>
    <t>12-13</t>
  </si>
  <si>
    <t>12</t>
  </si>
  <si>
    <t>Filtered seawater</t>
  </si>
  <si>
    <t>Cnidaria</t>
  </si>
  <si>
    <t>Anemone</t>
  </si>
  <si>
    <t>Heterotroph</t>
  </si>
  <si>
    <t>juvenile</t>
  </si>
  <si>
    <t>Mortality</t>
  </si>
  <si>
    <t>EC10</t>
  </si>
  <si>
    <t>h</t>
  </si>
  <si>
    <t>Acute</t>
  </si>
  <si>
    <t>N/A</t>
  </si>
  <si>
    <t>y</t>
  </si>
  <si>
    <t>reject acute</t>
  </si>
  <si>
    <t/>
  </si>
  <si>
    <t>No, acute data</t>
  </si>
  <si>
    <t>12-14</t>
  </si>
  <si>
    <t>EC50</t>
  </si>
  <si>
    <t>6-1</t>
  </si>
  <si>
    <t>Artemia</t>
  </si>
  <si>
    <t>Arthropoda</t>
  </si>
  <si>
    <t>Crustacean</t>
  </si>
  <si>
    <t>Nauplii</t>
  </si>
  <si>
    <t>LC50</t>
  </si>
  <si>
    <t>NEC</t>
  </si>
  <si>
    <t>6-2</t>
  </si>
  <si>
    <t>NOEC</t>
  </si>
  <si>
    <t>9-1</t>
  </si>
  <si>
    <t>9</t>
  </si>
  <si>
    <t>F/2 without Cu, Zn, EDTA</t>
  </si>
  <si>
    <t xml:space="preserve">Asterionella  japonica </t>
  </si>
  <si>
    <t>Ochrophyta</t>
  </si>
  <si>
    <t>Microalga</t>
  </si>
  <si>
    <t>Phototroph</t>
  </si>
  <si>
    <t>Log phase</t>
  </si>
  <si>
    <t>Growth rate</t>
  </si>
  <si>
    <t>Chronic</t>
  </si>
  <si>
    <t>a</t>
  </si>
  <si>
    <t>a-i</t>
  </si>
  <si>
    <t>LOEC</t>
  </si>
  <si>
    <t>12-17</t>
  </si>
  <si>
    <t>Brachyura sp.</t>
  </si>
  <si>
    <t>larval</t>
  </si>
  <si>
    <t>LC10</t>
  </si>
  <si>
    <t>12-18</t>
  </si>
  <si>
    <t>12-5</t>
  </si>
  <si>
    <t>Cassiopea sp.</t>
  </si>
  <si>
    <t>Jellyfish</t>
  </si>
  <si>
    <t>12-7</t>
  </si>
  <si>
    <t>12-6</t>
  </si>
  <si>
    <t>12-8</t>
  </si>
  <si>
    <t>14-1</t>
  </si>
  <si>
    <t>14</t>
  </si>
  <si>
    <t>Synthetic seawater</t>
  </si>
  <si>
    <t>Chaetoceros calcitrans</t>
  </si>
  <si>
    <t>Diatom</t>
  </si>
  <si>
    <t>Cell Yield</t>
  </si>
  <si>
    <t>14-2</t>
  </si>
  <si>
    <t>25-1</t>
  </si>
  <si>
    <t>25</t>
  </si>
  <si>
    <t>Artificial seawater with SAAM nutrients including EDTA</t>
  </si>
  <si>
    <t>Chlorella stimatophora</t>
  </si>
  <si>
    <t>Chlorophyta</t>
  </si>
  <si>
    <t>ND</t>
  </si>
  <si>
    <t>Algal cell volume</t>
  </si>
  <si>
    <t>3-1</t>
  </si>
  <si>
    <t>3</t>
  </si>
  <si>
    <t>Crassostrea virginica</t>
  </si>
  <si>
    <t>Mollusca</t>
  </si>
  <si>
    <t>Mollusc</t>
  </si>
  <si>
    <t>embryo</t>
  </si>
  <si>
    <t>embryo development</t>
  </si>
  <si>
    <t>3-2</t>
  </si>
  <si>
    <t>12-11</t>
  </si>
  <si>
    <t>Diopatra aciculata</t>
  </si>
  <si>
    <t>Annelida</t>
  </si>
  <si>
    <t>Annelid</t>
  </si>
  <si>
    <t>12-12</t>
  </si>
  <si>
    <t>2-1</t>
  </si>
  <si>
    <t>2</t>
  </si>
  <si>
    <t>SiO2 Stosch-modified Schreiber medium containing EDTA</t>
  </si>
  <si>
    <t>Ditylum brightwellii</t>
  </si>
  <si>
    <t>3-d old</t>
  </si>
  <si>
    <t>Growth</t>
  </si>
  <si>
    <t>No, includes EDTA in the medium therefore did not use</t>
  </si>
  <si>
    <t>10-4</t>
  </si>
  <si>
    <t>10</t>
  </si>
  <si>
    <t>Heliocidaris tuberculata</t>
  </si>
  <si>
    <t>Echinodermata</t>
  </si>
  <si>
    <t>Echinoderm</t>
  </si>
  <si>
    <t>15-7</t>
  </si>
  <si>
    <t>15</t>
  </si>
  <si>
    <t>10-6</t>
  </si>
  <si>
    <t>No, this value is lower priority than NOEC</t>
  </si>
  <si>
    <t>10-5</t>
  </si>
  <si>
    <t>15-8</t>
  </si>
  <si>
    <t>10-1</t>
  </si>
  <si>
    <t>Fertilised egg</t>
  </si>
  <si>
    <t>fertilisation</t>
  </si>
  <si>
    <t>b</t>
  </si>
  <si>
    <t>b-i</t>
  </si>
  <si>
    <t>10-3</t>
  </si>
  <si>
    <t>10-2</t>
  </si>
  <si>
    <t>15-9</t>
  </si>
  <si>
    <t>15-10</t>
  </si>
  <si>
    <t>4-1</t>
  </si>
  <si>
    <t>4</t>
  </si>
  <si>
    <t>Seawater</t>
  </si>
  <si>
    <t>4-2</t>
  </si>
  <si>
    <t>4-3</t>
  </si>
  <si>
    <t>Sperm</t>
  </si>
  <si>
    <t>4-4</t>
  </si>
  <si>
    <t>10-17</t>
  </si>
  <si>
    <t>Haptophyta</t>
  </si>
  <si>
    <t>10-16</t>
  </si>
  <si>
    <t>10-19</t>
  </si>
  <si>
    <t>10-18</t>
  </si>
  <si>
    <t>14-3</t>
  </si>
  <si>
    <t>14-4</t>
  </si>
  <si>
    <t>16-5</t>
  </si>
  <si>
    <t>16</t>
  </si>
  <si>
    <t>Filtered Seawater</t>
  </si>
  <si>
    <t>Isolated dinoflagellates from coral Heliofungia actiniformis</t>
  </si>
  <si>
    <t>Dinoflagellata</t>
  </si>
  <si>
    <t>Dinoflagellate</t>
  </si>
  <si>
    <t>Phototroph/Heterotroph</t>
  </si>
  <si>
    <t>Quantum Yield</t>
  </si>
  <si>
    <t>17-2</t>
  </si>
  <si>
    <t>17</t>
  </si>
  <si>
    <t>Brackish Water</t>
  </si>
  <si>
    <t>Lates calcarifer</t>
  </si>
  <si>
    <t>Chordata</t>
  </si>
  <si>
    <t xml:space="preserve">Fish </t>
  </si>
  <si>
    <t xml:space="preserve">Fry - 11mm </t>
  </si>
  <si>
    <t>LC16</t>
  </si>
  <si>
    <t>17-6</t>
  </si>
  <si>
    <t>Fry - 24mm</t>
  </si>
  <si>
    <t>17-1</t>
  </si>
  <si>
    <t>17-5</t>
  </si>
  <si>
    <t>17-3</t>
  </si>
  <si>
    <t>LC84</t>
  </si>
  <si>
    <t>n</t>
  </si>
  <si>
    <t>17-7</t>
  </si>
  <si>
    <t>17-4</t>
  </si>
  <si>
    <t>17-8</t>
  </si>
  <si>
    <t>12-2</t>
  </si>
  <si>
    <t>Imbalance</t>
  </si>
  <si>
    <t>12-3</t>
  </si>
  <si>
    <t>10-13</t>
  </si>
  <si>
    <t>12-1</t>
  </si>
  <si>
    <t>12-4</t>
  </si>
  <si>
    <t>10-15</t>
  </si>
  <si>
    <t>10-14</t>
  </si>
  <si>
    <t>11-1</t>
  </si>
  <si>
    <t>11</t>
  </si>
  <si>
    <t>Litopenaeous vannamei</t>
  </si>
  <si>
    <t>post larvae PL12</t>
  </si>
  <si>
    <t>11-2</t>
  </si>
  <si>
    <t>15-3</t>
  </si>
  <si>
    <t>Macquaria novemaculeata</t>
  </si>
  <si>
    <t>15-4</t>
  </si>
  <si>
    <t>5-3</t>
  </si>
  <si>
    <t>5</t>
  </si>
  <si>
    <t>Mya arenaria</t>
  </si>
  <si>
    <t>Adult</t>
  </si>
  <si>
    <t>LC100</t>
  </si>
  <si>
    <t>5-6</t>
  </si>
  <si>
    <t>5-9</t>
  </si>
  <si>
    <t>5-2</t>
  </si>
  <si>
    <t>5-5</t>
  </si>
  <si>
    <t>5-8</t>
  </si>
  <si>
    <t>5-1</t>
  </si>
  <si>
    <t>5-4</t>
  </si>
  <si>
    <t>5-7</t>
  </si>
  <si>
    <t>8-1</t>
  </si>
  <si>
    <t>8</t>
  </si>
  <si>
    <t>1-1</t>
  </si>
  <si>
    <t>1</t>
  </si>
  <si>
    <t>Nitocra spinipes</t>
  </si>
  <si>
    <t>15-1</t>
  </si>
  <si>
    <t>Nitzschia closterium</t>
  </si>
  <si>
    <t>N.A.</t>
  </si>
  <si>
    <t>15-2</t>
  </si>
  <si>
    <t>12-15</t>
  </si>
  <si>
    <t>Filtered seawater with F2 added (10 µL to 10 mL)</t>
  </si>
  <si>
    <t>12-16</t>
  </si>
  <si>
    <t>7-2</t>
  </si>
  <si>
    <t>7</t>
  </si>
  <si>
    <t>Instant Ocean with phosphate, nitrate, silicate</t>
  </si>
  <si>
    <t>7-1</t>
  </si>
  <si>
    <t>Instant ocean with phosphate, nitrate, silicate, citrate, NCTC-135 tissue culture</t>
  </si>
  <si>
    <t>12-19</t>
  </si>
  <si>
    <t>Oncaea media</t>
  </si>
  <si>
    <t>12-20</t>
  </si>
  <si>
    <t>19-1</t>
  </si>
  <si>
    <t>19</t>
  </si>
  <si>
    <t>Paracentrotus lividus</t>
  </si>
  <si>
    <t>19-2</t>
  </si>
  <si>
    <t>12-9</t>
  </si>
  <si>
    <t>Penaeus monodon</t>
  </si>
  <si>
    <t>Post larval PL15</t>
  </si>
  <si>
    <t>10-10</t>
  </si>
  <si>
    <t>12-10</t>
  </si>
  <si>
    <t>15-5</t>
  </si>
  <si>
    <t>10-12</t>
  </si>
  <si>
    <t>10-11</t>
  </si>
  <si>
    <t>15-6</t>
  </si>
  <si>
    <t>10-7</t>
  </si>
  <si>
    <t>15-11</t>
  </si>
  <si>
    <t>a-ii</t>
  </si>
  <si>
    <t>10-9</t>
  </si>
  <si>
    <t>10-8</t>
  </si>
  <si>
    <t>15-12</t>
  </si>
  <si>
    <t>15-13</t>
  </si>
  <si>
    <t>15-14</t>
  </si>
  <si>
    <t>16-1</t>
  </si>
  <si>
    <t>Stylophora pistillata</t>
  </si>
  <si>
    <t>Coral</t>
  </si>
  <si>
    <t>16-2</t>
  </si>
  <si>
    <t>16-3</t>
  </si>
  <si>
    <t>Tissue sloughing</t>
  </si>
  <si>
    <t>16-4</t>
  </si>
  <si>
    <t>16-6</t>
  </si>
  <si>
    <t>symbiotic dinoflagellate of coral Stylophora pistillata</t>
  </si>
  <si>
    <t>16-9</t>
  </si>
  <si>
    <t>16-8</t>
  </si>
  <si>
    <t>Zooxanthellae density</t>
  </si>
  <si>
    <t>16-7</t>
  </si>
  <si>
    <t>14-7</t>
  </si>
  <si>
    <t>Tetraselmis sp.</t>
  </si>
  <si>
    <t>14-8</t>
  </si>
  <si>
    <t>14-5</t>
  </si>
  <si>
    <t>Tetraselmis tetrathele</t>
  </si>
  <si>
    <t>14-6</t>
  </si>
  <si>
    <t>18-4</t>
  </si>
  <si>
    <t>18</t>
  </si>
  <si>
    <t>Tilapia guineesis</t>
  </si>
  <si>
    <t>growth</t>
  </si>
  <si>
    <t>18-3</t>
  </si>
  <si>
    <t>LC5</t>
  </si>
  <si>
    <t>18-2</t>
  </si>
  <si>
    <t>18-1</t>
  </si>
  <si>
    <t>LC95</t>
  </si>
  <si>
    <t>18-8</t>
  </si>
  <si>
    <t>Tympanotonus fuscatus</t>
  </si>
  <si>
    <t>18-7</t>
  </si>
  <si>
    <t>18-6</t>
  </si>
  <si>
    <t>18-5</t>
  </si>
  <si>
    <t>13-5</t>
  </si>
  <si>
    <t>13</t>
  </si>
  <si>
    <t>Ulva pertusa</t>
  </si>
  <si>
    <t>Macroalgae</t>
  </si>
  <si>
    <t>Mature thallus</t>
  </si>
  <si>
    <t>Spore Release</t>
  </si>
  <si>
    <t>13-6</t>
  </si>
  <si>
    <t>13-1</t>
  </si>
  <si>
    <t>Sporulation</t>
  </si>
  <si>
    <t>13-2</t>
  </si>
  <si>
    <t>13-3</t>
  </si>
  <si>
    <t>13-4</t>
  </si>
  <si>
    <t xml:space="preserve">Toxicity </t>
  </si>
  <si>
    <t>Group</t>
  </si>
  <si>
    <t>AcuteChronic</t>
  </si>
  <si>
    <t>Species</t>
  </si>
  <si>
    <t>Reference</t>
  </si>
  <si>
    <t>Mytilus edulis</t>
  </si>
  <si>
    <t>No the data did not have a defined medium and was of 15 PSU</t>
  </si>
  <si>
    <t>Y</t>
  </si>
  <si>
    <t>29-1</t>
  </si>
  <si>
    <t>29-2</t>
  </si>
  <si>
    <t>29-3</t>
  </si>
  <si>
    <t>29-4</t>
  </si>
  <si>
    <t>29-5</t>
  </si>
  <si>
    <t>29-6</t>
  </si>
  <si>
    <t>29-7</t>
  </si>
  <si>
    <t>29-8</t>
  </si>
  <si>
    <t>29-9</t>
  </si>
  <si>
    <t>29-10</t>
  </si>
  <si>
    <t>29-11</t>
  </si>
  <si>
    <t xml:space="preserve"> 29-12</t>
  </si>
  <si>
    <t>29-13</t>
  </si>
  <si>
    <t>29-14</t>
  </si>
  <si>
    <t>29-15</t>
  </si>
  <si>
    <t>29-16</t>
  </si>
  <si>
    <t>29-17</t>
  </si>
  <si>
    <t>29-18</t>
  </si>
  <si>
    <t>29-19</t>
  </si>
  <si>
    <t>29-20</t>
  </si>
  <si>
    <t>29-21</t>
  </si>
  <si>
    <t>29-22</t>
  </si>
  <si>
    <t>29-23</t>
  </si>
  <si>
    <t>29-24</t>
  </si>
  <si>
    <t>29-25</t>
  </si>
  <si>
    <t>Unfiltered seawater, Ballina NSW</t>
  </si>
  <si>
    <t>unfiltered seawater, Heron Island, QLD</t>
  </si>
  <si>
    <t>Acropora spathulata</t>
  </si>
  <si>
    <t>Platygyra daedalea</t>
  </si>
  <si>
    <t>Adult ~1mm</t>
  </si>
  <si>
    <t>Adult ~5mm</t>
  </si>
  <si>
    <t>gametes</t>
  </si>
  <si>
    <t>Tentacle retraction</t>
  </si>
  <si>
    <t>Asexual reproduction</t>
  </si>
  <si>
    <t xml:space="preserve">Bengtsson, B-E. (1978). Use of a harpacticoid copepod in toxicity tests. Marine Pollution Bulletin 9, 238-241. </t>
  </si>
  <si>
    <t>Canterford, G.S. and Canterford, D.R. (1980). Toxicity of heavy metals to the marine diatom Ditylum brightwelli (west) Grunow: Correlation between toxicity and metal speciation. Journal of the Marine Biological Association of the UK 60, 227-242.</t>
  </si>
  <si>
    <t>Calabrese, A., Collier, R.S., Nelson, D.A. and MacInnes, J.R. (1973). The toxicity of heavy metals to embryos of the American oyster Crassostrea virginica.  Marine Biology 18, 162-166.</t>
  </si>
  <si>
    <t xml:space="preserve">Doyle, C.J., Pablo, F., Lim, R.P., Hyne, R.V., 2003. Assessment of metal toxicity in sediment pore water from Lake Macquarie, Australia. Archives of Environmental Contamination and Toxicology 44, 343-350.
</t>
  </si>
  <si>
    <t>Eisler, R. (1977). Acute toxicities of selected heavy metals to the soft-shell clam Mya arenaria.  Bulletin of Environmental Contamination and Toxicology 17, 137-145.</t>
  </si>
  <si>
    <t>Gajbhiye, S.N. and Hirota, R. (1990). Toxicity of heavy metals to brine shrimp Artemia. Journal of the Indian Fisheries Association 20, 43-50.</t>
  </si>
  <si>
    <t>Rosko, J.J. and Rachlin, J.W. (1975). The effect of copper, zinc, cobalt and manganese on the growth of the marine diatom Nitzschia closterium. Bulletin of the Torrey Botanical Club 102, 100-106.</t>
  </si>
  <si>
    <t>Morgan, J.D., Mitchell, D.G. and Chapman, P.M. (1986). Individual and combined toxicity of manganese and molybdenum to mussel, Mytilus edulis, larvae. Bulletin of Environmental Contamination and Toxicology 37, 303-307.</t>
  </si>
  <si>
    <t>Fisher, N.S. and Jones, G.J. (1981). Heavy metals and marine phytoplankton: Correlation of toxicity and sulfhydryl-binding. Journal of Phycology 17, 108-111.</t>
  </si>
  <si>
    <t>Frías-Espericueta, M. G.; Voltolina, D.; Osuna-López, J. I. Acute toxicity of copper, zinc, iron, and manganese and of the mixtures copper–zinc and iron–manganese to whiteleg shrimp Litopenaeus vannamei postlarvae. Bull. Environ. Contam. Toxicol. 2003, 71, 68–74.</t>
  </si>
  <si>
    <t>Anastasi, A., 2014. Ecological Risk Assessment of Manganese in the Subtropical Estuarine Harbour of Port Curtis, School of Medical and Applied Sciences. CQUniversity Australia.</t>
  </si>
  <si>
    <t>Han, Y.S., Kumar, A.S., Han, T., 2009. Comparison of metal toxicity bioassays based on inhibition of sporulation and spore release inUlva pertusa. Toxicology and Environmental Health Sciences 1, 24-31.</t>
  </si>
  <si>
    <t>Ismail, M., Phang, S.M., Tong, S.L., Brown, M.T., 2002. A modified toxicity testing method using tropical marine microalgae. Environmental Monitoring and Assessment 75, 145-154.</t>
  </si>
  <si>
    <t>Levy, V., Smith, R., Stauber, J. and Binet, M. (2004). Manganese discharge from the Myuna Colliery.  Hydrobiology Report CC/0401-Myuna-Mn, 100 pp</t>
  </si>
  <si>
    <t>Stauber, J.L., Jones, R.J., Binet, M.T., King, C.K., 2002. The effect of nickel processing waste liquor on corals and their symbiotic dinoflagellates. CSIRO Energy Technology Investigation Report No. ET/IR474R, 34 pp.</t>
  </si>
  <si>
    <t>Krishnani, K. K.; Azad, I. S.; Kailasam, M.; Thirunavukkarasu, A. R.; Gupta, B. P.; Joseph, K. O.; Muralidhar, M.; Abraham, M. Acute toxicity of some heavy metals to Lates calcarifer fry with a note on its histopathological manifestations. J. Environ. Sci. Heal. Part A 2003, 38, 645–655.</t>
  </si>
  <si>
    <t>Oyewo, E.O., Don-Pedro, K.N., 2006. Acute toxicity and induced weight changes in laboratory tests with Mn and Cu against Tilapia guineensis (Dumeril) and Tympanotonus fuscatus (Linne). Journal of Environmental Biology 27, 327-334.</t>
  </si>
  <si>
    <t>Pinsino, A., Matranga, V., Trinchella, F., Roccheri, M.C., 2010. Sea urchin embryos as an in vivo model for the assessment of manganese toxicity: Developmental and stress response effects. Ecotoxicology 19, 555-562.</t>
  </si>
  <si>
    <t>Christensen, E.R., Scherfig, J., Dixon, P.S., 1979. Effects of manganese, copper and lead on Selenastrum capricornutum and Chlorella stigmatophora. Water Research 13, 79-92.</t>
  </si>
  <si>
    <t>Summer K, Reichelt-Brushett A and Howe P (2019) Toxicity of manganese to various life stages of selected marine cnidarian species. Ecotoxicology and Environmental Safety 167, 83-94.</t>
  </si>
  <si>
    <t>c</t>
  </si>
  <si>
    <t>c-i</t>
  </si>
  <si>
    <t>b-ii</t>
  </si>
  <si>
    <t>b-iii</t>
  </si>
  <si>
    <t>Do not use this value. Use the preferred acute EC/LC50</t>
  </si>
  <si>
    <t>Use this preferred EC/LC50 - acute coral endpoints are more sensitive than the chronic coral endpoint in this paper</t>
  </si>
  <si>
    <t>No, use NOEC in preference to a converted chronic EC50</t>
  </si>
  <si>
    <t>No, a NOEC is preferred to a converted chronic EC50</t>
  </si>
  <si>
    <r>
      <t xml:space="preserve">DURATION (h) </t>
    </r>
    <r>
      <rPr>
        <sz val="10"/>
        <color rgb="FF000000"/>
        <rFont val="Calibri"/>
        <family val="2"/>
      </rPr>
      <t>(repeat from Column O)</t>
    </r>
  </si>
  <si>
    <t>No, preference is to use an EC10 or NOEC before a converted chronic EC50</t>
  </si>
  <si>
    <t>No, the 95% CL limits on the EC10 overlapped zero making it an unreliable estimate, preference is to use population growth rate if available</t>
  </si>
  <si>
    <t>No, preference is to use population growth rate if available</t>
  </si>
  <si>
    <t>No, a chronic NOEC is preferred to a converted chronic EC50</t>
  </si>
  <si>
    <t>No, NOEC is more reliable in this case (test results for EC10 and EC50 could not be replicated and paper suggested NOEC was more reliable)</t>
  </si>
  <si>
    <t>No, NOEC is preferred to a converted chronic value</t>
  </si>
  <si>
    <t>log 10 data for frequency distribution</t>
  </si>
  <si>
    <t>Mean</t>
  </si>
  <si>
    <t>Standard Error</t>
  </si>
  <si>
    <t>Median</t>
  </si>
  <si>
    <t>Mode</t>
  </si>
  <si>
    <t>Standard Deviation</t>
  </si>
  <si>
    <t>Sample Variance</t>
  </si>
  <si>
    <t>Kurtosis</t>
  </si>
  <si>
    <t>Skewness</t>
  </si>
  <si>
    <t>Range</t>
  </si>
  <si>
    <t>Minimum</t>
  </si>
  <si>
    <t>Maximum</t>
  </si>
  <si>
    <t>Sum</t>
  </si>
  <si>
    <t>Count</t>
  </si>
  <si>
    <t xml:space="preserve">Default SWMn SSD data </t>
  </si>
  <si>
    <t>Q1. Is there a specific mode of action that could result in taxa-specific sensitivity?</t>
  </si>
  <si>
    <t>Q2. Does the data suggest bimodality</t>
  </si>
  <si>
    <t>Mn is essential to biota and has multiple modes of action. Tissue sloughing of coral is the most sensitive endpoint recorded for Mn in marine biota and the mode of action is currently unknown</t>
  </si>
  <si>
    <t>Weight of evidence approach for decision making on modality of data based on 4 questions proposed in Warne et al. (2018) October version</t>
  </si>
  <si>
    <t>Testing for modality using the Bimodality Coefficient (BC) and equation from Freeman and Dale (2013) given in Warne et al. (2018)</t>
  </si>
  <si>
    <t>k</t>
  </si>
  <si>
    <t>skewness</t>
  </si>
  <si>
    <t>kurtosis</t>
  </si>
  <si>
    <t>3(n-1)^2</t>
  </si>
  <si>
    <t>(n-2)</t>
  </si>
  <si>
    <t>(n-3)</t>
  </si>
  <si>
    <t>y^2+1</t>
  </si>
  <si>
    <t>BC</t>
  </si>
  <si>
    <t>BC less than 0.555 is Not bi-modal</t>
  </si>
  <si>
    <t>Q3. Do the data show taxa-specific sensitivity?</t>
  </si>
  <si>
    <t>Acute tissue sloughing in coral is more sensitive than chronic fertilisation so there are coral at both ends of the SSD. Otherwise, there are no taxonomic specific sensitivities</t>
  </si>
  <si>
    <t>Q4. Is it likely that indications of bimodality or mulitmodality or distinct clustering of taxa groups are not due to artefacts of data selection, small sample size, test procedures, or other reasons unrelated to a specific mode of action?</t>
  </si>
  <si>
    <t>Summary decision Table</t>
  </si>
  <si>
    <t>Answer</t>
  </si>
  <si>
    <t>Q1.</t>
  </si>
  <si>
    <t>Q2.</t>
  </si>
  <si>
    <t>Q3.</t>
  </si>
  <si>
    <t>No</t>
  </si>
  <si>
    <t>Q4.</t>
  </si>
  <si>
    <t>Overall response:</t>
  </si>
  <si>
    <t>Acropora muricata</t>
  </si>
  <si>
    <t>Ln data transformed</t>
  </si>
  <si>
    <t>log10 transformed data</t>
  </si>
  <si>
    <t>Ln transformed data</t>
  </si>
  <si>
    <t>Use summary statistics from Data ToolPak in Excel to get Skewness and Kurtosis of the Log10 SSD values and Ln (natural log values)</t>
  </si>
  <si>
    <t>Untransformed data</t>
  </si>
  <si>
    <t xml:space="preserve"> 30-1</t>
  </si>
  <si>
    <t>From page 21 of Warne et al. D. Fox (Pers comm) recommends using log-transformed data because of positive right skew in concentration data.</t>
  </si>
  <si>
    <t>Modality of the data can be assessed both visually and, if necessary, statistically. It is recommended that this is done using log-transformed data because concentration-based data are often positively right skewed and generally well-modelled by ‘log-type’ distributions such as the log-logistic or Burr (which is a generalisation of the log-logistic) distributions (D. Fox, Environmetrics Australia, pers. comm. 1 September 2017).</t>
  </si>
  <si>
    <t xml:space="preserve">Other reference is Pfister R, Schwarz KA, Janczyk M, Dale R and Freeman J (2013) Good things peak in pairs: A note on the bimodality coefficient. Frontiers in Psychology 4(OCT). Doi: 10.3389/fpsyg.2013.00700.
</t>
  </si>
  <si>
    <t>Untransformed data suggests bimodality but in reality it looks skewed and this has biased the BC (see Pfister for example of how the high skewness can bias the BC calculation)</t>
  </si>
  <si>
    <t>Natural log (Ln) transformed data</t>
  </si>
  <si>
    <t>Log 10 transformed data</t>
  </si>
  <si>
    <t>Untransformed toxicity data</t>
  </si>
  <si>
    <t>30-2</t>
  </si>
  <si>
    <t>Binet, M., Reichelt-Brushett, A., McKnight, K., Golding, L., Humphrey, C., Stauber, J., 2022 (draft). Adult corals are uniquely more sensitive to manganese than coral early-life stages.</t>
  </si>
  <si>
    <t>31-1</t>
  </si>
  <si>
    <t>31-2</t>
  </si>
  <si>
    <t>31-3</t>
  </si>
  <si>
    <t>31-4</t>
  </si>
  <si>
    <t>31-5</t>
  </si>
  <si>
    <t>31-6</t>
  </si>
  <si>
    <t>31-7</t>
  </si>
  <si>
    <t>31-8</t>
  </si>
  <si>
    <t>31-9</t>
  </si>
  <si>
    <t>31-10</t>
  </si>
  <si>
    <t>31-11</t>
  </si>
  <si>
    <t>Exaiptasia pallida</t>
  </si>
  <si>
    <t>Adult 1-3 mm pedal disc diameter</t>
  </si>
  <si>
    <t>Iyagbaye, L., Reichelt-Brushett, A., Benkendorff, K., 2022. Manganese uptake and partitioning between the tissue of the anemone host Exaiptasia pallida and Symbiodinium spp., including assessment of stress and recovery. Chemosphere 295. https://doi.org/10.1016/j.chemosphere.2022.133895.</t>
  </si>
  <si>
    <t>33-1</t>
  </si>
  <si>
    <t>34-1</t>
  </si>
  <si>
    <t>Adult 3-5 mm pedal disc diameter</t>
  </si>
  <si>
    <t>Iyagbaye, L., Reichelt-Brushett, A., Benkendorff, K., 2022. Ni accumulation and effects on a representative Cnidaria - Exaiptasia pallida during single element exposure and in combination with Mn. Environmental Pollution 313, 120110. https://doi.org/https://doi.org/10.1016/j.envpol.2022.120110.</t>
  </si>
  <si>
    <t>Aiptasia pulchella (renamed Exaiptasia pallida)</t>
  </si>
  <si>
    <t>Epinephelus sp. (hybrid)</t>
  </si>
  <si>
    <t>Wang, X., Gao, X.Q., Wang, X.Y., Fang, Y.Y., Xu, L., Zhao, K.F., Huang, B., Liu, B.L., 2022. Bioaccumulation of manganese and its effects on oxidative stress and immune response in juvenile groupers (Epinephelus moara ♀ × E. lanceolatus ♂). Chemosphere 297. https://doi.org/10.1016/j.chemosphere.2022.134235.</t>
  </si>
  <si>
    <t>32-1</t>
  </si>
  <si>
    <t>32-2</t>
  </si>
  <si>
    <t>32-3</t>
  </si>
  <si>
    <t>32-4</t>
  </si>
  <si>
    <t>32-5</t>
  </si>
  <si>
    <t>32-6</t>
  </si>
  <si>
    <t>32-7</t>
  </si>
  <si>
    <t>32-8</t>
  </si>
  <si>
    <t>32-9</t>
  </si>
  <si>
    <t>32-10</t>
  </si>
  <si>
    <t>32-11</t>
  </si>
  <si>
    <t>32-12</t>
  </si>
  <si>
    <t>32-13</t>
  </si>
  <si>
    <t>32-14</t>
  </si>
  <si>
    <t>32-15</t>
  </si>
  <si>
    <t>32-16</t>
  </si>
  <si>
    <t>32-17</t>
  </si>
  <si>
    <t>32-18</t>
  </si>
  <si>
    <t>32-19</t>
  </si>
  <si>
    <t>32-20</t>
  </si>
  <si>
    <t>0.2 µm filtered natural seawater</t>
  </si>
  <si>
    <t>Magallana gigas</t>
  </si>
  <si>
    <t>Anadara trapezia</t>
  </si>
  <si>
    <t>Barnea australasiae</t>
  </si>
  <si>
    <t>Fulvia tenuicostata</t>
  </si>
  <si>
    <t>Hiatula alba</t>
  </si>
  <si>
    <t>Irus crenatus</t>
  </si>
  <si>
    <t>Saccostrea glomerata</t>
  </si>
  <si>
    <t>Scaeochlamys livida</t>
  </si>
  <si>
    <t>Spisula trigonella</t>
  </si>
  <si>
    <t>Xenostrobus securis</t>
  </si>
  <si>
    <t>Markich, S.J., 2021. Comparative embryo/larval sensitivity of Australian marine bivalves to ten metals: A disjunct between physiology and phylogeny. Science of The Total Environment 789, 147988. https://doi.org/https://doi.org/10.1016/j.scitotenv.2021.147988.</t>
  </si>
  <si>
    <t>ai</t>
  </si>
  <si>
    <t>aii</t>
  </si>
  <si>
    <t>No, the chronic NEC is preferred</t>
  </si>
  <si>
    <t>Saccostrea commercialis (renamed as Saccostrea glomerata)</t>
  </si>
  <si>
    <t>No, NEC is preferred to a converted chronic value</t>
  </si>
  <si>
    <t>No, the chronic NEC is preferred to a NOEC</t>
  </si>
  <si>
    <t>35-1</t>
  </si>
  <si>
    <t>35-2</t>
  </si>
  <si>
    <t>filtered natural seawater</t>
  </si>
  <si>
    <t>Acropora millepora</t>
  </si>
  <si>
    <t>Golding, L.A., Binet, M.T., Adams, M.S., Hochen, J., Humphrey, C.A., Price, G.A.V., Reichelt-Brushett, A.J., Salmon, M., Stauber, J.L., 2022 draft. Acute and chronic toxicity of manganese to tropical adult coral (Acropora millepora) and deriving marine manganese guideline values.</t>
  </si>
  <si>
    <t>No, cannot use an acute NOEC</t>
  </si>
  <si>
    <t>Ecotox Services Australia, 2008. Toxicity assessment of manganese to a suite of marine species. Test Report TR0366/1. July 2008.</t>
  </si>
  <si>
    <t>Do not use this value based on an acute LOEC. Use the preferred acute EC/LC50</t>
  </si>
  <si>
    <t>Do not use this value based on an acute NOEC. Use the preferred acute EC/LC50</t>
  </si>
  <si>
    <t>Do not use this value based on an acute EC10. Use the preferred acute EC/LC50</t>
  </si>
  <si>
    <t>b-iv</t>
  </si>
  <si>
    <t>b-v</t>
  </si>
  <si>
    <t>b-vi</t>
  </si>
  <si>
    <t>No, chronic data is preferred to adjusted acute data</t>
  </si>
  <si>
    <t>No, the preferred choice is chronic data and this is an acute LC50 that has been adjusted with an ACR</t>
  </si>
  <si>
    <t>a-iii</t>
  </si>
  <si>
    <t>No, acute LC10 that cannot be converted to a chronic value</t>
  </si>
  <si>
    <t>No, acute LC10 data cannot be converted to chronic data</t>
  </si>
  <si>
    <t>No, acute data that cannot be converted to chronic</t>
  </si>
  <si>
    <t>No, testing was performed at 7 psu so is not considered marine</t>
  </si>
  <si>
    <t>No, acute data with no concentration-response up to 1000 mg Mn/L</t>
  </si>
  <si>
    <t>LG</t>
  </si>
  <si>
    <t>No, chronic NOEC takes priority over acute data</t>
  </si>
  <si>
    <t>Do not use this value. Use the NOEC to represent this species for this endpoint from this paper as the EC10 and EC50 from this paper are unreliable (stated in the paper) and the LOEC has an assessment factor associated with it. The results could not be replicated in a repeat experiment so are highly unreliable</t>
  </si>
  <si>
    <t>No,the EC10 95% CL overlapped with the NOEC value and is greater than the NOEC</t>
  </si>
  <si>
    <t>Yes, the geometric mean of a converted acute EC50, measured Mn</t>
  </si>
  <si>
    <t>Yes, this is the geometric mean chronic NOEC for the most sensitive endpoint (embryo development) for this species. Measured Mn in stocks</t>
  </si>
  <si>
    <t>Yes. Measured Mn in stocks</t>
  </si>
  <si>
    <t>Yes, use the chronic NOEC. Measured Mn in stocks</t>
  </si>
  <si>
    <t>Yes, this was used in geomean of chronic NOEC. Measured Mn in top concentration to calculate Mn in other dilutions</t>
  </si>
  <si>
    <t>Yes, used the chronic NOEC. Measured Mn in top concentration to calculate Mn in other dilutions</t>
  </si>
  <si>
    <t>Yes, use the chronic NEC. Measured Mn</t>
  </si>
  <si>
    <t>Yes, lowest converted acute value. Measured Mn</t>
  </si>
  <si>
    <t>Yes, use this preferred EC/LC50 - acute coral endpoints are more sensitive than the chronic coral endpoint in this paper. Nominal Mn</t>
  </si>
  <si>
    <t>Yes, NOEC is more reliable in this case (test results for EC10 and EC50 could not be replicated and paper suggested NOEC was more reliable). Measured Mn</t>
  </si>
  <si>
    <t>No, acute data - not preferred, nominal Mn - not preferred</t>
  </si>
  <si>
    <t>No, nominal Mn</t>
  </si>
  <si>
    <t>No, acute data. Measured Mn</t>
  </si>
  <si>
    <t>No. Nominal Mn</t>
  </si>
  <si>
    <t>No, Nominal Mn</t>
  </si>
  <si>
    <t>No, acute data. Measured Mn in stocks</t>
  </si>
  <si>
    <t>No acute data. Nominal Mn</t>
  </si>
  <si>
    <t>No, acute data. Nominal Mn</t>
  </si>
  <si>
    <t>No acute data. Measured Mn in the stock</t>
  </si>
  <si>
    <t>Use the NOEC to represent this species from this endpoint from this paper as the EC10 and EC50 from this paper are unreliable (stated in the paper) and the LOEC as an assessment factor associated with it. The results could not be repeated in a second experiment. Measured Mn</t>
  </si>
  <si>
    <t>No, the authors of this work did not demonstrate unambiguously that the anemones' ecological competitiveness was negatively affected but did show some recovery of the tentacle retraction after 6 days in clean water although retraction was still significantly greater than the control anemones. Those anemones exposed to increasing Mn concentration showed greater recovery from tentacle retraction when placed in clean water - still more work to be done on this endpoint. Measured Mn</t>
  </si>
  <si>
    <t>No, use the chronic LC10 value as first preference rather than a converted chronic LC50. Nominal Mn</t>
  </si>
  <si>
    <t>No, chronic EC10 data is preferred to acute data. Nominal Mn</t>
  </si>
  <si>
    <t>No, chronic EC10 data is preferred to acute data. Measured Mn</t>
  </si>
  <si>
    <t>Tisochrysis lutea</t>
  </si>
  <si>
    <t>Ceratoneis closterium</t>
  </si>
  <si>
    <t>Isochrysis affinis galbana</t>
  </si>
  <si>
    <t>Isochrysis galbana Parke UMACC 141</t>
  </si>
  <si>
    <t>No, priority is to use unadjusted chronic data to avoid uncertainty</t>
  </si>
  <si>
    <t>Yes, used the chronic NOEC in preference to the acute adjusted value. Measured Mn</t>
  </si>
  <si>
    <t>Acute-EC50/ACR</t>
  </si>
  <si>
    <t>Chronic-NEC</t>
  </si>
  <si>
    <t>Chronic-NOEC</t>
  </si>
  <si>
    <t>THIS SUGGESTS THE DATA ARE  BIMODAL</t>
  </si>
  <si>
    <t>Log 10 - used autoselect option for bin number - assessed as bimodal due to right skew</t>
  </si>
  <si>
    <t>Natural Log- used autoselect option for bin number - assessed as bimodal due to right skew</t>
  </si>
  <si>
    <t>Untransformed- used autoselect option for bin number  - assessed as right skewed</t>
  </si>
  <si>
    <t>Yes - right skewed data</t>
  </si>
  <si>
    <t>The weight of evidence approach has mixed results for bimodality. The histograms of untransformed data show a strong right skew of the data with two microalgae and juvenile coral having very high chronic toxicity values and therefore much more tolerant of manganese than the other 16 species in the SSD. The bias of the skew and low number of species has affected the calculation of the BC value to indicate that there is bimodaliity but this is really a function of the small data set rather than the mode of action.</t>
  </si>
  <si>
    <t>The fit is good and the reliabiltiy is moderate</t>
  </si>
  <si>
    <t>The data is positively right skewed and this has biased the BC calculation as mentioned in Pfister et al., 2013 thereby making the BC an unreliable method to assess bimodality</t>
  </si>
  <si>
    <t>Sample size (n=18) is small and there is a strong right skewness in the data that has biased the calculation of the BC value  so there is no distinct clustering that is related to taxonomic grouping but just a small dataset with few taxa</t>
  </si>
  <si>
    <t xml:space="preserve">The coral species in the dataset are protected by the PC95 </t>
  </si>
  <si>
    <t>27-1</t>
  </si>
  <si>
    <t>27-2</t>
  </si>
  <si>
    <t>Cancer anthonyi</t>
  </si>
  <si>
    <t>Embryo mortality</t>
  </si>
  <si>
    <t>Hatching success</t>
  </si>
  <si>
    <t>27% mortality at 10 µg Mn/L</t>
  </si>
  <si>
    <t>38% hatch success at 10 µg Mn/L</t>
  </si>
  <si>
    <t>Macdonald, J.M., Shields, J.D., Zimmer-Faust, R.K., 1988. Acute toxicities of eleven metals to early life-history stages of the yellow crab Cancer anthonyi. Marine Biology 98, 201-207.</t>
  </si>
  <si>
    <t>No, nominal Mn. Note that concentration response was non-monotonic. That the concentration series was a 10x dilution series. Toxicity values are based on nominal Mn and dilution series is a factor of 10 fold diliution from 1000 to 0.01 mg/L. Warne et al. (2018) Table 2 recommends excluding data with dilution sercies =&gt;10</t>
  </si>
  <si>
    <t>No, nominal Mn. Failed QA Q7 regarding test acceptability criteria and citing standard methods. Toxicity values are based on nominal Mn  and dilution series is a factor of 10 fold diliution from 1000 to 0.01 mg/L. Warne et al. (2018) Table 2 recommends excluding data with dilution sercies =&gt;10</t>
  </si>
  <si>
    <t>No, nominal Mn, synthetic seawater used</t>
  </si>
  <si>
    <t>No, priority is to use unadjusted chronic data to avoid uncertainty, synthetic seawater used</t>
  </si>
  <si>
    <t>No, preference is to use population growth rate if it is available, synthetic seawater is used</t>
  </si>
  <si>
    <t>No, a chronic NOEC is preferred to a converted chronic EC50, synthetic seawater used</t>
  </si>
  <si>
    <t>No, includes EDTA in the medium therefore did not include, synthetic seawater used</t>
  </si>
  <si>
    <t>Cnidarian (coral)</t>
  </si>
  <si>
    <t>Bivalve (oyster)</t>
  </si>
  <si>
    <t>Bivalve (mussel)</t>
  </si>
  <si>
    <t>Bivalve (scallop)</t>
  </si>
  <si>
    <t>Bivalve (cockle)</t>
  </si>
  <si>
    <t>Bivalve (clam)</t>
  </si>
  <si>
    <t>Echinoderm (sea urchin)</t>
  </si>
  <si>
    <t>Golden microalga</t>
  </si>
  <si>
    <t>Bivalve</t>
  </si>
  <si>
    <t>Cnidarian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</si>
</sst>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31"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color rgb="FF000000"/>
      <name val="Calibri"/>
      <family val="2"/>
      <scheme val="minor"/>
    </font>
    <font>
      <b/>
      <i/>
      <sz val="11"/>
      <color theme="0"/>
      <name val="Calibri"/>
      <family val="2"/>
      <scheme val="minor"/>
    </font>
    <font>
      <sz val="10"/>
      <color indexed="8"/>
      <name val="Arial"/>
      <family val="2"/>
    </font>
    <font>
      <b/>
      <sz val="10"/>
      <color theme="0"/>
      <name val="Arial"/>
      <family val="2"/>
    </font>
    <font>
      <b/>
      <i/>
      <sz val="10"/>
      <color theme="0"/>
      <name val="Arial"/>
      <family val="2"/>
    </font>
    <font>
      <b/>
      <sz val="10"/>
      <color rgb="FF000000"/>
      <name val="Calibri"/>
      <family val="2"/>
    </font>
    <font>
      <b/>
      <sz val="10"/>
      <name val="Calibri"/>
      <family val="2"/>
    </font>
    <font>
      <b/>
      <sz val="10"/>
      <color rgb="FF3F3F3F"/>
      <name val="Calibri"/>
      <family val="2"/>
      <scheme val="minor"/>
    </font>
    <font>
      <b/>
      <sz val="11"/>
      <color theme="0"/>
      <name val="Calibri"/>
      <family val="2"/>
    </font>
    <font>
      <sz val="10"/>
      <name val="Calibri"/>
      <family val="2"/>
    </font>
    <font>
      <sz val="10"/>
      <color rgb="FF000000"/>
      <name val="Calibri"/>
      <family val="2"/>
    </font>
    <font>
      <b/>
      <i/>
      <sz val="10"/>
      <color rgb="FF3F3F3F"/>
      <name val="Calibri"/>
      <family val="2"/>
      <scheme val="minor"/>
    </font>
    <font>
      <b/>
      <sz val="10"/>
      <name val="Calibri"/>
      <family val="2"/>
      <scheme val="minor"/>
    </font>
    <font>
      <sz val="10"/>
      <color indexed="8"/>
      <name val="Calibri"/>
      <family val="2"/>
      <scheme val="minor"/>
    </font>
    <font>
      <b/>
      <sz val="10"/>
      <color rgb="FFFF0000"/>
      <name val="Calibri"/>
      <family val="2"/>
      <scheme val="minor"/>
    </font>
    <font>
      <sz val="10"/>
      <color rgb="FFFF0000"/>
      <name val="Calibri"/>
      <family val="2"/>
      <scheme val="minor"/>
    </font>
    <font>
      <sz val="10"/>
      <name val="Calibri"/>
      <family val="2"/>
      <scheme val="minor"/>
    </font>
    <font>
      <b/>
      <sz val="9"/>
      <color indexed="81"/>
      <name val="Tahoma"/>
      <family val="2"/>
    </font>
    <font>
      <sz val="9"/>
      <color indexed="81"/>
      <name val="Tahoma"/>
      <family val="2"/>
    </font>
    <font>
      <b/>
      <sz val="10"/>
      <color theme="1"/>
      <name val="Calibri"/>
      <family val="2"/>
      <scheme val="minor"/>
    </font>
    <font>
      <i/>
      <sz val="11"/>
      <color theme="1"/>
      <name val="Calibri"/>
      <family val="2"/>
      <scheme val="minor"/>
    </font>
    <font>
      <sz val="10"/>
      <name val="Arial"/>
      <family val="2"/>
    </font>
    <font>
      <b/>
      <sz val="10"/>
      <name val="Arial"/>
      <family val="2"/>
    </font>
    <font>
      <sz val="11"/>
      <color theme="1"/>
      <name val="Arial"/>
      <family val="2"/>
    </font>
  </fonts>
  <fills count="30">
    <fill>
      <patternFill patternType="none"/>
    </fill>
    <fill>
      <patternFill patternType="gray125"/>
    </fill>
    <fill>
      <patternFill patternType="solid">
        <fgColor rgb="FFF2F2F2"/>
      </patternFill>
    </fill>
    <fill>
      <patternFill patternType="solid">
        <fgColor rgb="FFA5A5A5"/>
      </patternFill>
    </fill>
    <fill>
      <patternFill patternType="solid">
        <fgColor theme="5" tint="0.79998168889431442"/>
        <bgColor indexed="65"/>
      </patternFill>
    </fill>
    <fill>
      <patternFill patternType="solid">
        <fgColor theme="2" tint="-0.749992370372631"/>
        <bgColor indexed="64"/>
      </patternFill>
    </fill>
    <fill>
      <patternFill patternType="solid">
        <fgColor theme="7"/>
        <bgColor indexed="64"/>
      </patternFill>
    </fill>
    <fill>
      <patternFill patternType="solid">
        <fgColor theme="3"/>
        <bgColor indexed="64"/>
      </patternFill>
    </fill>
    <fill>
      <patternFill patternType="solid">
        <fgColor rgb="FFC0000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rgb="FF00669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rgb="FFC0C0C0"/>
      </patternFill>
    </fill>
    <fill>
      <patternFill patternType="solid">
        <fgColor theme="7" tint="0.79998168889431442"/>
        <bgColor rgb="FFC0C0C0"/>
      </patternFill>
    </fill>
    <fill>
      <patternFill patternType="solid">
        <fgColor theme="3" tint="0.79998168889431442"/>
        <bgColor rgb="FFC0C0C0"/>
      </patternFill>
    </fill>
    <fill>
      <patternFill patternType="solid">
        <fgColor theme="5" tint="0.79998168889431442"/>
        <bgColor indexed="64"/>
      </patternFill>
    </fill>
    <fill>
      <patternFill patternType="solid">
        <fgColor theme="5" tint="0.59999389629810485"/>
        <bgColor rgb="FFC0C0C0"/>
      </patternFill>
    </fill>
    <fill>
      <patternFill patternType="solid">
        <fgColor theme="9" tint="0.79998168889431442"/>
        <bgColor rgb="FFC0C0C0"/>
      </patternFill>
    </fill>
    <fill>
      <patternFill patternType="solid">
        <fgColor theme="9" tint="0.39997558519241921"/>
        <bgColor rgb="FFC0C0C0"/>
      </patternFill>
    </fill>
    <fill>
      <patternFill patternType="solid">
        <fgColor rgb="FFFF0000"/>
        <bgColor rgb="FFC0C0C0"/>
      </patternFill>
    </fill>
    <fill>
      <patternFill patternType="solid">
        <fgColor rgb="FFC0C0C0"/>
        <bgColor rgb="FFC0C0C0"/>
      </patternFill>
    </fill>
    <fill>
      <patternFill patternType="solid">
        <fgColor theme="0" tint="-0.249977111117893"/>
        <bgColor indexed="64"/>
      </patternFill>
    </fill>
    <fill>
      <patternFill patternType="solid">
        <fgColor rgb="FFCCFFFF"/>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rgb="FFC0C0C0"/>
      </patternFill>
    </fill>
    <fill>
      <patternFill patternType="solid">
        <fgColor rgb="FFFFC000"/>
        <bgColor indexed="64"/>
      </patternFill>
    </fill>
  </fills>
  <borders count="5">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top style="medium">
        <color indexed="64"/>
      </top>
      <bottom style="thin">
        <color indexed="64"/>
      </bottom>
      <diagonal/>
    </border>
  </borders>
  <cellStyleXfs count="9">
    <xf numFmtId="0" fontId="0" fillId="0" borderId="0"/>
    <xf numFmtId="0" fontId="2" fillId="2" borderId="1" applyNumberFormat="0" applyAlignment="0" applyProtection="0"/>
    <xf numFmtId="0" fontId="3" fillId="3" borderId="2" applyNumberFormat="0" applyAlignment="0" applyProtection="0"/>
    <xf numFmtId="0" fontId="1" fillId="4" borderId="0" applyNumberFormat="0" applyBorder="0" applyAlignment="0" applyProtection="0"/>
    <xf numFmtId="0" fontId="9" fillId="0" borderId="0"/>
    <xf numFmtId="0" fontId="1" fillId="0" borderId="0"/>
    <xf numFmtId="0" fontId="9" fillId="0" borderId="0"/>
    <xf numFmtId="0" fontId="28" fillId="0" borderId="0"/>
    <xf numFmtId="0" fontId="28" fillId="0" borderId="0"/>
  </cellStyleXfs>
  <cellXfs count="114">
    <xf numFmtId="0" fontId="0" fillId="0" borderId="0" xfId="0"/>
    <xf numFmtId="0" fontId="4" fillId="0" borderId="0" xfId="0" applyFont="1"/>
    <xf numFmtId="0" fontId="0" fillId="0" borderId="0" xfId="0" applyAlignment="1">
      <alignment horizontal="center"/>
    </xf>
    <xf numFmtId="0" fontId="6" fillId="0" borderId="0" xfId="0" applyFont="1"/>
    <xf numFmtId="0" fontId="7" fillId="0" borderId="0" xfId="0" applyFont="1"/>
    <xf numFmtId="0" fontId="3" fillId="0" borderId="0" xfId="0" applyFont="1" applyAlignment="1">
      <alignment horizontal="center" vertical="center"/>
    </xf>
    <xf numFmtId="0" fontId="5" fillId="0" borderId="0" xfId="0" applyFont="1" applyAlignment="1">
      <alignment horizontal="center"/>
    </xf>
    <xf numFmtId="0" fontId="10" fillId="0" borderId="0" xfId="4" applyFont="1" applyAlignment="1">
      <alignment horizontal="center"/>
    </xf>
    <xf numFmtId="0" fontId="4" fillId="0" borderId="0" xfId="0" applyFont="1" applyAlignment="1">
      <alignment horizontal="center"/>
    </xf>
    <xf numFmtId="0" fontId="6" fillId="0" borderId="0" xfId="0" applyFont="1" applyAlignment="1">
      <alignment wrapText="1"/>
    </xf>
    <xf numFmtId="0" fontId="12" fillId="15" borderId="0" xfId="5" applyFont="1" applyFill="1" applyAlignment="1">
      <alignment horizontal="center" vertical="center" wrapText="1"/>
    </xf>
    <xf numFmtId="0" fontId="12" fillId="0" borderId="0" xfId="5" applyFont="1" applyAlignment="1">
      <alignment horizontal="center" vertical="center" wrapText="1"/>
    </xf>
    <xf numFmtId="0" fontId="13" fillId="16" borderId="0" xfId="5" applyFont="1" applyFill="1" applyAlignment="1">
      <alignment horizontal="center" vertical="center" wrapText="1"/>
    </xf>
    <xf numFmtId="0" fontId="13" fillId="0" borderId="0" xfId="5" applyFont="1" applyAlignment="1">
      <alignment horizontal="center" vertical="center" wrapText="1"/>
    </xf>
    <xf numFmtId="0" fontId="13" fillId="17" borderId="0" xfId="5" applyFont="1" applyFill="1" applyAlignment="1">
      <alignment horizontal="center" vertical="center" wrapText="1"/>
    </xf>
    <xf numFmtId="0" fontId="14" fillId="18" borderId="0" xfId="1" applyFont="1" applyFill="1" applyBorder="1" applyAlignment="1" applyProtection="1">
      <alignment horizontal="center" vertical="center" wrapText="1"/>
    </xf>
    <xf numFmtId="0" fontId="12" fillId="19" borderId="0" xfId="5" applyFont="1" applyFill="1" applyAlignment="1">
      <alignment horizontal="center" vertical="center" wrapText="1"/>
    </xf>
    <xf numFmtId="0" fontId="13" fillId="20" borderId="0" xfId="5" applyFont="1" applyFill="1" applyAlignment="1">
      <alignment horizontal="center" vertical="center" wrapText="1"/>
    </xf>
    <xf numFmtId="0" fontId="12" fillId="20" borderId="0" xfId="5" applyFont="1" applyFill="1" applyAlignment="1">
      <alignment horizontal="center" vertical="center" wrapText="1"/>
    </xf>
    <xf numFmtId="0" fontId="13" fillId="21" borderId="0" xfId="5" applyFont="1" applyFill="1" applyAlignment="1">
      <alignment horizontal="center" vertical="center" wrapText="1"/>
    </xf>
    <xf numFmtId="0" fontId="12" fillId="21" borderId="0" xfId="5" applyFont="1" applyFill="1" applyAlignment="1">
      <alignment horizontal="center" vertical="center" wrapText="1"/>
    </xf>
    <xf numFmtId="0" fontId="15" fillId="22" borderId="0" xfId="5" applyFont="1" applyFill="1" applyAlignment="1">
      <alignment horizontal="center" vertical="center" wrapText="1"/>
    </xf>
    <xf numFmtId="0" fontId="0" fillId="0" borderId="0" xfId="0" applyAlignment="1">
      <alignment wrapText="1"/>
    </xf>
    <xf numFmtId="0" fontId="13" fillId="23" borderId="0" xfId="5" applyFont="1" applyFill="1" applyAlignment="1">
      <alignment horizontal="center" vertical="center" wrapText="1"/>
    </xf>
    <xf numFmtId="0" fontId="14" fillId="2" borderId="0" xfId="1" applyFont="1" applyBorder="1" applyAlignment="1" applyProtection="1">
      <alignment horizontal="center" vertical="center" wrapText="1"/>
    </xf>
    <xf numFmtId="0" fontId="12" fillId="24" borderId="0" xfId="5" applyFont="1" applyFill="1" applyAlignment="1">
      <alignment horizontal="center" vertical="center" wrapText="1"/>
    </xf>
    <xf numFmtId="0" fontId="18" fillId="2" borderId="0" xfId="1" applyFont="1" applyBorder="1" applyAlignment="1" applyProtection="1">
      <alignment horizontal="center" vertical="center" wrapText="1"/>
    </xf>
    <xf numFmtId="0" fontId="18" fillId="0" borderId="0" xfId="1" applyFont="1" applyFill="1" applyBorder="1" applyAlignment="1" applyProtection="1">
      <alignment horizontal="center" vertical="center" wrapText="1"/>
    </xf>
    <xf numFmtId="0" fontId="12" fillId="25" borderId="0" xfId="5" applyFont="1" applyFill="1" applyAlignment="1">
      <alignment horizontal="center" vertical="center" wrapText="1"/>
    </xf>
    <xf numFmtId="0" fontId="12" fillId="25" borderId="0" xfId="5" applyFont="1" applyFill="1" applyAlignment="1">
      <alignment horizontal="center" vertical="top" wrapText="1"/>
    </xf>
    <xf numFmtId="0" fontId="13" fillId="25" borderId="0" xfId="5" applyFont="1" applyFill="1" applyAlignment="1">
      <alignment horizontal="center" vertical="top" wrapText="1"/>
    </xf>
    <xf numFmtId="0" fontId="6" fillId="0" borderId="0" xfId="5" applyFont="1" applyAlignment="1">
      <alignment wrapText="1"/>
    </xf>
    <xf numFmtId="0" fontId="1" fillId="0" borderId="0" xfId="5" applyAlignment="1">
      <alignment wrapText="1"/>
    </xf>
    <xf numFmtId="0" fontId="6" fillId="0" borderId="0" xfId="0" applyFont="1" applyAlignment="1">
      <alignment horizontal="center"/>
    </xf>
    <xf numFmtId="3" fontId="6" fillId="0" borderId="0" xfId="0" applyNumberFormat="1" applyFont="1" applyAlignment="1">
      <alignment horizontal="center"/>
    </xf>
    <xf numFmtId="0" fontId="19" fillId="0" borderId="0" xfId="2" applyFont="1" applyFill="1" applyBorder="1" applyAlignment="1">
      <alignment horizontal="center" wrapText="1"/>
    </xf>
    <xf numFmtId="0" fontId="14" fillId="0" borderId="0" xfId="1" applyFont="1" applyFill="1" applyBorder="1" applyAlignment="1">
      <alignment horizontal="center"/>
    </xf>
    <xf numFmtId="0" fontId="20" fillId="0" borderId="0" xfId="6" applyFont="1" applyAlignment="1">
      <alignment horizontal="center"/>
    </xf>
    <xf numFmtId="0" fontId="21" fillId="26" borderId="0" xfId="1" applyFont="1" applyFill="1" applyBorder="1" applyAlignment="1">
      <alignment horizontal="center" vertical="center"/>
    </xf>
    <xf numFmtId="0" fontId="6" fillId="0" borderId="0" xfId="3" applyFont="1" applyFill="1" applyBorder="1" applyAlignment="1">
      <alignment horizontal="center"/>
    </xf>
    <xf numFmtId="0" fontId="21" fillId="27" borderId="0" xfId="1" applyFont="1" applyFill="1" applyBorder="1" applyAlignment="1">
      <alignment horizontal="center" vertical="center"/>
    </xf>
    <xf numFmtId="0" fontId="21" fillId="0" borderId="0" xfId="1" applyFont="1" applyFill="1" applyBorder="1" applyAlignment="1">
      <alignment vertical="center"/>
    </xf>
    <xf numFmtId="0" fontId="19" fillId="27" borderId="0" xfId="1" applyFont="1" applyFill="1" applyBorder="1" applyAlignment="1">
      <alignment horizontal="center"/>
    </xf>
    <xf numFmtId="0" fontId="20" fillId="0" borderId="0" xfId="4" applyFont="1" applyAlignment="1">
      <alignment wrapText="1"/>
    </xf>
    <xf numFmtId="0" fontId="22" fillId="0" borderId="0" xfId="4" applyFont="1"/>
    <xf numFmtId="0" fontId="19" fillId="27" borderId="0"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0" xfId="1" applyFont="1" applyFill="1" applyBorder="1" applyAlignment="1">
      <alignment horizontal="center"/>
    </xf>
    <xf numFmtId="1" fontId="6" fillId="0" borderId="0" xfId="0" applyNumberFormat="1" applyFont="1" applyAlignment="1">
      <alignment horizontal="center"/>
    </xf>
    <xf numFmtId="0" fontId="23" fillId="0" borderId="0" xfId="0" applyFont="1"/>
    <xf numFmtId="0" fontId="6" fillId="12" borderId="0" xfId="0" applyFont="1" applyFill="1" applyAlignment="1">
      <alignment horizontal="center"/>
    </xf>
    <xf numFmtId="1" fontId="22" fillId="0" borderId="0" xfId="0" applyNumberFormat="1" applyFont="1" applyAlignment="1">
      <alignment horizontal="center"/>
    </xf>
    <xf numFmtId="0" fontId="22" fillId="0" borderId="0" xfId="0" applyFont="1"/>
    <xf numFmtId="0" fontId="20" fillId="0" borderId="0" xfId="4" applyFont="1" applyAlignment="1">
      <alignment horizontal="center" wrapText="1"/>
    </xf>
    <xf numFmtId="0" fontId="20" fillId="0" borderId="0" xfId="4" applyFont="1" applyAlignment="1">
      <alignment horizontal="center"/>
    </xf>
    <xf numFmtId="3" fontId="20" fillId="0" borderId="0" xfId="6" applyNumberFormat="1" applyFont="1" applyAlignment="1">
      <alignment horizontal="center"/>
    </xf>
    <xf numFmtId="1" fontId="23" fillId="0" borderId="0" xfId="1" applyNumberFormat="1" applyFont="1" applyFill="1" applyBorder="1" applyAlignment="1">
      <alignment horizontal="center"/>
    </xf>
    <xf numFmtId="0" fontId="19" fillId="0" borderId="0" xfId="0" applyFont="1" applyAlignment="1">
      <alignment horizontal="center"/>
    </xf>
    <xf numFmtId="1" fontId="6" fillId="27" borderId="0" xfId="0" applyNumberFormat="1" applyFont="1" applyFill="1" applyAlignment="1">
      <alignment horizontal="center"/>
    </xf>
    <xf numFmtId="49" fontId="20" fillId="0" borderId="0" xfId="6" applyNumberFormat="1" applyFont="1" applyAlignment="1">
      <alignment horizontal="center"/>
    </xf>
    <xf numFmtId="0" fontId="23" fillId="0" borderId="0" xfId="4" applyFont="1"/>
    <xf numFmtId="0" fontId="23" fillId="0" borderId="0" xfId="0" applyFont="1" applyAlignment="1">
      <alignment horizontal="center"/>
    </xf>
    <xf numFmtId="0" fontId="23" fillId="0" borderId="0" xfId="6" applyFont="1" applyAlignment="1">
      <alignment horizontal="center"/>
    </xf>
    <xf numFmtId="0" fontId="6" fillId="27" borderId="0" xfId="0" applyFont="1" applyFill="1" applyAlignment="1">
      <alignment horizontal="center"/>
    </xf>
    <xf numFmtId="0" fontId="26" fillId="0" borderId="0" xfId="0" applyFont="1" applyAlignment="1">
      <alignment horizontal="center"/>
    </xf>
    <xf numFmtId="1" fontId="22" fillId="27" borderId="0" xfId="0" applyNumberFormat="1" applyFont="1" applyFill="1" applyAlignment="1">
      <alignment horizontal="center"/>
    </xf>
    <xf numFmtId="1" fontId="26" fillId="0" borderId="0" xfId="0" applyNumberFormat="1" applyFont="1" applyAlignment="1">
      <alignment horizontal="center"/>
    </xf>
    <xf numFmtId="0" fontId="26" fillId="27" borderId="0" xfId="0" applyFont="1" applyFill="1" applyAlignment="1">
      <alignment horizontal="center"/>
    </xf>
    <xf numFmtId="1" fontId="19" fillId="0" borderId="0" xfId="1" applyNumberFormat="1" applyFont="1" applyFill="1" applyBorder="1" applyAlignment="1">
      <alignment horizontal="center"/>
    </xf>
    <xf numFmtId="16" fontId="6" fillId="0" borderId="0" xfId="0" applyNumberFormat="1" applyFont="1" applyAlignment="1">
      <alignment horizontal="center"/>
    </xf>
    <xf numFmtId="0" fontId="28" fillId="0" borderId="0" xfId="7"/>
    <xf numFmtId="0" fontId="19" fillId="28" borderId="0" xfId="8" applyFont="1" applyFill="1" applyAlignment="1">
      <alignment horizontal="center" vertical="center" wrapText="1"/>
    </xf>
    <xf numFmtId="0" fontId="27" fillId="0" borderId="4" xfId="7" applyFont="1" applyBorder="1" applyAlignment="1">
      <alignment horizontal="centerContinuous"/>
    </xf>
    <xf numFmtId="2" fontId="28" fillId="0" borderId="0" xfId="7" applyNumberFormat="1" applyAlignment="1">
      <alignment horizontal="center"/>
    </xf>
    <xf numFmtId="0" fontId="4" fillId="0" borderId="0" xfId="7" applyFont="1"/>
    <xf numFmtId="0" fontId="28" fillId="0" borderId="0" xfId="7" applyAlignment="1">
      <alignment horizontal="center"/>
    </xf>
    <xf numFmtId="11" fontId="28" fillId="0" borderId="0" xfId="7" applyNumberFormat="1"/>
    <xf numFmtId="164" fontId="28" fillId="0" borderId="0" xfId="7" applyNumberFormat="1" applyAlignment="1">
      <alignment horizontal="center"/>
    </xf>
    <xf numFmtId="0" fontId="28" fillId="12" borderId="0" xfId="7" applyFill="1" applyAlignment="1">
      <alignment horizontal="center"/>
    </xf>
    <xf numFmtId="0" fontId="4" fillId="0" borderId="0" xfId="7" applyFont="1" applyAlignment="1">
      <alignment horizontal="center"/>
    </xf>
    <xf numFmtId="0" fontId="28" fillId="0" borderId="0" xfId="7" applyAlignment="1">
      <alignment horizontal="left"/>
    </xf>
    <xf numFmtId="0" fontId="0" fillId="0" borderId="3" xfId="0" applyBorder="1"/>
    <xf numFmtId="0" fontId="27" fillId="0" borderId="4" xfId="0" applyFont="1" applyBorder="1" applyAlignment="1">
      <alignment horizontal="centerContinuous"/>
    </xf>
    <xf numFmtId="0" fontId="0" fillId="12" borderId="0" xfId="0" applyFill="1"/>
    <xf numFmtId="0" fontId="4" fillId="29" borderId="0" xfId="7" applyFont="1" applyFill="1"/>
    <xf numFmtId="0" fontId="28" fillId="29" borderId="0" xfId="7" applyFill="1"/>
    <xf numFmtId="0" fontId="28" fillId="12" borderId="0" xfId="7" applyFill="1"/>
    <xf numFmtId="165" fontId="6" fillId="0" borderId="0" xfId="0" applyNumberFormat="1" applyFont="1" applyAlignment="1">
      <alignment horizontal="center"/>
    </xf>
    <xf numFmtId="165" fontId="26" fillId="0" borderId="0" xfId="0" applyNumberFormat="1" applyFont="1" applyAlignment="1">
      <alignment horizontal="center"/>
    </xf>
    <xf numFmtId="0" fontId="6" fillId="0" borderId="0" xfId="0" applyFont="1" applyAlignment="1">
      <alignment horizontal="left"/>
    </xf>
    <xf numFmtId="1" fontId="26" fillId="27" borderId="0" xfId="0" applyNumberFormat="1" applyFont="1" applyFill="1" applyAlignment="1">
      <alignment horizontal="center"/>
    </xf>
    <xf numFmtId="0" fontId="6" fillId="27" borderId="0" xfId="0" applyFont="1" applyFill="1"/>
    <xf numFmtId="1" fontId="6" fillId="12" borderId="0" xfId="0" applyNumberFormat="1" applyFont="1" applyFill="1" applyAlignment="1">
      <alignment horizontal="center"/>
    </xf>
    <xf numFmtId="0" fontId="6" fillId="29" borderId="0" xfId="0" applyFont="1" applyFill="1" applyAlignment="1">
      <alignment horizontal="center"/>
    </xf>
    <xf numFmtId="1" fontId="19" fillId="27" borderId="0" xfId="1" applyNumberFormat="1" applyFont="1" applyFill="1" applyBorder="1" applyAlignment="1">
      <alignment horizontal="center"/>
    </xf>
    <xf numFmtId="0" fontId="23" fillId="27" borderId="0" xfId="1" applyFont="1" applyFill="1" applyBorder="1" applyAlignment="1">
      <alignment horizontal="center"/>
    </xf>
    <xf numFmtId="0" fontId="19" fillId="27" borderId="0" xfId="0" applyFont="1" applyFill="1" applyAlignment="1">
      <alignment horizontal="center"/>
    </xf>
    <xf numFmtId="0" fontId="26" fillId="27" borderId="0" xfId="0" applyFont="1" applyFill="1"/>
    <xf numFmtId="0" fontId="14" fillId="27" borderId="0" xfId="1" applyFont="1" applyFill="1" applyBorder="1" applyAlignment="1">
      <alignment horizontal="center"/>
    </xf>
    <xf numFmtId="1" fontId="28" fillId="0" borderId="0" xfId="7" applyNumberFormat="1"/>
    <xf numFmtId="0" fontId="0" fillId="12" borderId="0" xfId="0" applyFill="1" applyAlignment="1">
      <alignment horizontal="center"/>
    </xf>
    <xf numFmtId="0" fontId="29" fillId="0" borderId="0" xfId="7" applyFont="1"/>
    <xf numFmtId="0" fontId="30" fillId="0" borderId="0" xfId="0" applyFont="1" applyAlignment="1">
      <alignment horizontal="left"/>
    </xf>
    <xf numFmtId="49" fontId="6" fillId="0" borderId="0" xfId="0" applyNumberFormat="1" applyFont="1" applyAlignment="1">
      <alignment horizontal="center"/>
    </xf>
    <xf numFmtId="0" fontId="3" fillId="5" borderId="0" xfId="0" applyFont="1" applyFill="1" applyAlignment="1">
      <alignment horizontal="center" vertical="center"/>
    </xf>
    <xf numFmtId="0" fontId="3" fillId="6" borderId="0" xfId="0" applyFont="1" applyFill="1" applyAlignment="1">
      <alignment horizontal="center" vertical="center"/>
    </xf>
    <xf numFmtId="0" fontId="5" fillId="7" borderId="0" xfId="0" applyFont="1" applyFill="1" applyAlignment="1">
      <alignment horizontal="center" vertical="center"/>
    </xf>
    <xf numFmtId="0" fontId="5" fillId="8" borderId="0" xfId="0" applyFont="1" applyFill="1" applyAlignment="1">
      <alignment horizontal="center" vertical="center"/>
    </xf>
    <xf numFmtId="0" fontId="3" fillId="9" borderId="0" xfId="0" applyFont="1" applyFill="1" applyAlignment="1">
      <alignment horizontal="center" vertical="center"/>
    </xf>
    <xf numFmtId="0" fontId="10" fillId="11" borderId="0" xfId="4" applyFont="1" applyFill="1" applyAlignment="1">
      <alignment horizontal="center" vertical="center"/>
    </xf>
    <xf numFmtId="0" fontId="4" fillId="12" borderId="0" xfId="0" applyFont="1" applyFill="1" applyAlignment="1">
      <alignment horizontal="center" vertical="center"/>
    </xf>
    <xf numFmtId="0" fontId="4" fillId="13" borderId="0" xfId="0" applyFont="1" applyFill="1" applyAlignment="1">
      <alignment horizontal="center"/>
    </xf>
    <xf numFmtId="0" fontId="4" fillId="14" borderId="0" xfId="0" applyFont="1" applyFill="1" applyAlignment="1">
      <alignment horizontal="center"/>
    </xf>
    <xf numFmtId="0" fontId="10" fillId="10" borderId="0" xfId="4" applyFont="1" applyFill="1" applyAlignment="1">
      <alignment horizontal="center"/>
    </xf>
  </cellXfs>
  <cellStyles count="9">
    <cellStyle name="20% - Accent2" xfId="3" builtinId="34"/>
    <cellStyle name="Check Cell" xfId="2" builtinId="23"/>
    <cellStyle name="Normal" xfId="0" builtinId="0"/>
    <cellStyle name="Normal 2" xfId="5" xr:uid="{00000000-0005-0000-0000-000003000000}"/>
    <cellStyle name="Normal 2 2" xfId="8" xr:uid="{00000000-0005-0000-0000-000004000000}"/>
    <cellStyle name="Normal 3" xfId="7" xr:uid="{00000000-0005-0000-0000-000005000000}"/>
    <cellStyle name="Normal_Access Export Results Table" xfId="6" xr:uid="{00000000-0005-0000-0000-000006000000}"/>
    <cellStyle name="Normal_Sheet1" xfId="4" xr:uid="{00000000-0005-0000-0000-000007000000}"/>
    <cellStyle name="Output" xfId="1" builtinId="21"/>
  </cellStyles>
  <dxfs count="18">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12</xdr:col>
      <xdr:colOff>378758</xdr:colOff>
      <xdr:row>32</xdr:row>
      <xdr:rowOff>123638</xdr:rowOff>
    </xdr:from>
    <xdr:to>
      <xdr:col>21</xdr:col>
      <xdr:colOff>506505</xdr:colOff>
      <xdr:row>36</xdr:row>
      <xdr:rowOff>165473</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06082" y="6421344"/>
          <a:ext cx="6089276" cy="669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134472</xdr:rowOff>
    </xdr:from>
    <xdr:to>
      <xdr:col>4</xdr:col>
      <xdr:colOff>504825</xdr:colOff>
      <xdr:row>72</xdr:row>
      <xdr:rowOff>47626</xdr:rowOff>
    </xdr:to>
    <xdr:pic>
      <xdr:nvPicPr>
        <xdr:cNvPr id="8" name="Picture 7">
          <a:extLst>
            <a:ext uri="{FF2B5EF4-FFF2-40B4-BE49-F238E27FC236}">
              <a16:creationId xmlns:a16="http://schemas.microsoft.com/office/drawing/2014/main" id="{AC84F120-A9A0-4009-A0E2-71BD08910A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628531"/>
          <a:ext cx="4942354" cy="3835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1030941</xdr:colOff>
      <xdr:row>48</xdr:row>
      <xdr:rowOff>89648</xdr:rowOff>
    </xdr:from>
    <xdr:to>
      <xdr:col>9</xdr:col>
      <xdr:colOff>39780</xdr:colOff>
      <xdr:row>72</xdr:row>
      <xdr:rowOff>52107</xdr:rowOff>
    </xdr:to>
    <xdr:pic>
      <xdr:nvPicPr>
        <xdr:cNvPr id="10" name="Picture 9">
          <a:extLst>
            <a:ext uri="{FF2B5EF4-FFF2-40B4-BE49-F238E27FC236}">
              <a16:creationId xmlns:a16="http://schemas.microsoft.com/office/drawing/2014/main" id="{77B99FAA-C692-4171-ABEB-93BCD167C5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68470" y="8740589"/>
          <a:ext cx="4914339" cy="3727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313766</xdr:colOff>
      <xdr:row>48</xdr:row>
      <xdr:rowOff>112058</xdr:rowOff>
    </xdr:from>
    <xdr:to>
      <xdr:col>17</xdr:col>
      <xdr:colOff>466166</xdr:colOff>
      <xdr:row>72</xdr:row>
      <xdr:rowOff>74518</xdr:rowOff>
    </xdr:to>
    <xdr:pic>
      <xdr:nvPicPr>
        <xdr:cNvPr id="11" name="Picture 10">
          <a:extLst>
            <a:ext uri="{FF2B5EF4-FFF2-40B4-BE49-F238E27FC236}">
              <a16:creationId xmlns:a16="http://schemas.microsoft.com/office/drawing/2014/main" id="{0510CAFC-B475-46C4-9FAB-601CFAFA69F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530854" y="8762999"/>
          <a:ext cx="4903694" cy="3727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336177</xdr:colOff>
      <xdr:row>77</xdr:row>
      <xdr:rowOff>112059</xdr:rowOff>
    </xdr:from>
    <xdr:to>
      <xdr:col>4</xdr:col>
      <xdr:colOff>841002</xdr:colOff>
      <xdr:row>101</xdr:row>
      <xdr:rowOff>69477</xdr:rowOff>
    </xdr:to>
    <xdr:pic>
      <xdr:nvPicPr>
        <xdr:cNvPr id="6" name="Picture 5">
          <a:extLst>
            <a:ext uri="{FF2B5EF4-FFF2-40B4-BE49-F238E27FC236}">
              <a16:creationId xmlns:a16="http://schemas.microsoft.com/office/drawing/2014/main" id="{0BD9489E-EBAF-FED3-95A2-FABD1742AF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6177" y="13346206"/>
          <a:ext cx="4942354" cy="3722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1053352</xdr:colOff>
      <xdr:row>77</xdr:row>
      <xdr:rowOff>100853</xdr:rowOff>
    </xdr:from>
    <xdr:to>
      <xdr:col>9</xdr:col>
      <xdr:colOff>66674</xdr:colOff>
      <xdr:row>101</xdr:row>
      <xdr:rowOff>58270</xdr:rowOff>
    </xdr:to>
    <xdr:pic>
      <xdr:nvPicPr>
        <xdr:cNvPr id="7" name="Picture 6">
          <a:extLst>
            <a:ext uri="{FF2B5EF4-FFF2-40B4-BE49-F238E27FC236}">
              <a16:creationId xmlns:a16="http://schemas.microsoft.com/office/drawing/2014/main" id="{E7CB3BE0-7AE2-45AC-BD3E-154B8B8871E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90881" y="13335000"/>
          <a:ext cx="4918822" cy="3722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347383</xdr:colOff>
      <xdr:row>77</xdr:row>
      <xdr:rowOff>44824</xdr:rowOff>
    </xdr:from>
    <xdr:to>
      <xdr:col>17</xdr:col>
      <xdr:colOff>499783</xdr:colOff>
      <xdr:row>101</xdr:row>
      <xdr:rowOff>2241</xdr:rowOff>
    </xdr:to>
    <xdr:pic>
      <xdr:nvPicPr>
        <xdr:cNvPr id="9" name="Picture 8">
          <a:extLst>
            <a:ext uri="{FF2B5EF4-FFF2-40B4-BE49-F238E27FC236}">
              <a16:creationId xmlns:a16="http://schemas.microsoft.com/office/drawing/2014/main" id="{47924DE1-CFF7-92A4-8D68-624C0749B8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564471" y="13278971"/>
          <a:ext cx="4903694" cy="3722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193"/>
  <sheetViews>
    <sheetView tabSelected="1" zoomScale="85" zoomScaleNormal="85" workbookViewId="0">
      <pane xSplit="6" ySplit="9" topLeftCell="Z10" activePane="bottomRight" state="frozen"/>
      <selection pane="topRight" activeCell="G1" sqref="G1"/>
      <selection pane="bottomLeft" activeCell="A10" sqref="A10"/>
      <selection pane="bottomRight" activeCell="A149" sqref="A149:XFD152"/>
    </sheetView>
  </sheetViews>
  <sheetFormatPr defaultColWidth="9.140625" defaultRowHeight="15" x14ac:dyDescent="0.25"/>
  <cols>
    <col min="1" max="1" width="9.140625" style="3"/>
    <col min="2" max="3" width="12.140625" customWidth="1"/>
    <col min="4" max="4" width="3.85546875" customWidth="1"/>
    <col min="5" max="5" width="22.42578125" customWidth="1"/>
    <col min="6" max="6" width="58.28515625" customWidth="1"/>
    <col min="7" max="7" width="12.140625" customWidth="1"/>
    <col min="8" max="8" width="22.7109375" customWidth="1"/>
    <col min="9" max="10" width="12.140625" customWidth="1"/>
    <col min="11" max="11" width="3.7109375" customWidth="1"/>
    <col min="12" max="12" width="12.140625" customWidth="1"/>
    <col min="13" max="13" width="21.85546875" customWidth="1"/>
    <col min="14" max="17" width="12.140625" customWidth="1"/>
    <col min="18" max="18" width="3.85546875" customWidth="1"/>
    <col min="19" max="19" width="12.7109375" customWidth="1"/>
    <col min="20" max="20" width="11" customWidth="1"/>
    <col min="21" max="21" width="12.7109375" customWidth="1"/>
    <col min="22" max="22" width="3.5703125" customWidth="1"/>
    <col min="23" max="23" width="10.85546875" customWidth="1"/>
    <col min="24" max="24" width="14.140625" customWidth="1"/>
    <col min="25" max="25" width="14.5703125" customWidth="1"/>
    <col min="26" max="26" width="12.5703125" customWidth="1"/>
    <col min="27" max="27" width="12.140625" customWidth="1"/>
    <col min="28" max="28" width="16.5703125" customWidth="1"/>
    <col min="29" max="29" width="4.42578125" customWidth="1"/>
    <col min="30" max="30" width="45.28515625" customWidth="1"/>
    <col min="31" max="31" width="17.85546875" style="2" customWidth="1"/>
    <col min="32" max="34" width="20.28515625" customWidth="1"/>
    <col min="35" max="35" width="18.85546875" customWidth="1"/>
    <col min="36" max="36" width="15.28515625" customWidth="1"/>
    <col min="37" max="37" width="16.85546875" customWidth="1"/>
    <col min="38" max="38" width="16.42578125" customWidth="1"/>
    <col min="39" max="39" width="4" customWidth="1"/>
    <col min="40" max="40" width="17.28515625" style="2" customWidth="1"/>
    <col min="41" max="41" width="20.140625" customWidth="1"/>
    <col min="42" max="42" width="18.28515625" customWidth="1"/>
    <col min="43" max="43" width="14.85546875" customWidth="1"/>
    <col min="44" max="44" width="4.7109375" customWidth="1"/>
    <col min="45" max="45" width="16" customWidth="1"/>
    <col min="46" max="46" width="9.140625" style="3"/>
    <col min="47" max="47" width="23" customWidth="1"/>
    <col min="48" max="48" width="31.85546875" customWidth="1"/>
    <col min="49" max="50" width="18.140625" customWidth="1"/>
    <col min="51" max="51" width="18.28515625" customWidth="1"/>
  </cols>
  <sheetData>
    <row r="1" spans="1:103" x14ac:dyDescent="0.25">
      <c r="B1" s="1" t="s">
        <v>0</v>
      </c>
      <c r="C1" t="s">
        <v>1</v>
      </c>
    </row>
    <row r="2" spans="1:103" x14ac:dyDescent="0.25">
      <c r="C2" t="s">
        <v>2</v>
      </c>
    </row>
    <row r="5" spans="1:103" x14ac:dyDescent="0.25">
      <c r="B5" s="4"/>
    </row>
    <row r="6" spans="1:103" x14ac:dyDescent="0.25">
      <c r="B6" s="1"/>
    </row>
    <row r="7" spans="1:103" ht="17.25" customHeight="1" x14ac:dyDescent="0.25">
      <c r="B7" s="104" t="s">
        <v>3</v>
      </c>
      <c r="C7" s="104"/>
      <c r="D7" s="5"/>
      <c r="E7" s="105" t="s">
        <v>4</v>
      </c>
      <c r="F7" s="105"/>
      <c r="G7" s="105"/>
      <c r="H7" s="105"/>
      <c r="I7" s="105"/>
      <c r="J7" s="105"/>
      <c r="K7" s="5"/>
      <c r="L7" s="106" t="s">
        <v>5</v>
      </c>
      <c r="M7" s="106"/>
      <c r="N7" s="106"/>
      <c r="O7" s="106"/>
      <c r="P7" s="106"/>
      <c r="Q7" s="106"/>
      <c r="R7" s="6"/>
      <c r="S7" s="107" t="s">
        <v>6</v>
      </c>
      <c r="T7" s="107"/>
      <c r="U7" s="107"/>
      <c r="V7" s="2"/>
      <c r="W7" s="108" t="s">
        <v>7</v>
      </c>
      <c r="X7" s="108"/>
      <c r="Y7" s="108"/>
      <c r="Z7" s="108"/>
      <c r="AA7" s="108"/>
      <c r="AB7" s="108"/>
      <c r="AE7" s="113" t="s">
        <v>8</v>
      </c>
      <c r="AF7" s="113"/>
      <c r="AG7" s="113"/>
      <c r="AH7" s="113"/>
      <c r="AI7" s="113"/>
      <c r="AJ7" s="113"/>
      <c r="AK7" s="113"/>
      <c r="AL7" s="113"/>
      <c r="AM7" s="7"/>
      <c r="AN7" s="109" t="s">
        <v>9</v>
      </c>
      <c r="AO7" s="109"/>
      <c r="AP7" s="109"/>
      <c r="AQ7" s="109"/>
      <c r="AS7" s="110" t="s">
        <v>10</v>
      </c>
    </row>
    <row r="8" spans="1:103" x14ac:dyDescent="0.25">
      <c r="B8" s="104"/>
      <c r="C8" s="104"/>
      <c r="D8" s="5"/>
      <c r="E8" s="105"/>
      <c r="F8" s="105"/>
      <c r="G8" s="105"/>
      <c r="H8" s="105"/>
      <c r="I8" s="105"/>
      <c r="J8" s="105"/>
      <c r="K8" s="5"/>
      <c r="L8" s="106"/>
      <c r="M8" s="106"/>
      <c r="N8" s="106"/>
      <c r="O8" s="106"/>
      <c r="P8" s="106"/>
      <c r="Q8" s="106"/>
      <c r="S8" s="107"/>
      <c r="T8" s="107"/>
      <c r="U8" s="107"/>
      <c r="W8" s="108"/>
      <c r="X8" s="108"/>
      <c r="Y8" s="108"/>
      <c r="Z8" s="108"/>
      <c r="AA8" s="108"/>
      <c r="AB8" s="108"/>
      <c r="AE8" s="111" t="s">
        <v>11</v>
      </c>
      <c r="AF8" s="111"/>
      <c r="AG8" s="112" t="s">
        <v>12</v>
      </c>
      <c r="AH8" s="112"/>
      <c r="AI8" s="111" t="s">
        <v>13</v>
      </c>
      <c r="AJ8" s="111"/>
      <c r="AK8" s="112" t="s">
        <v>14</v>
      </c>
      <c r="AL8" s="112"/>
      <c r="AM8" s="8"/>
      <c r="AN8" s="109"/>
      <c r="AO8" s="109"/>
      <c r="AP8" s="109"/>
      <c r="AQ8" s="109"/>
      <c r="AS8" s="110"/>
    </row>
    <row r="9" spans="1:103" s="9" customFormat="1" ht="73.5" customHeight="1" x14ac:dyDescent="0.25">
      <c r="A9" s="9" t="s">
        <v>15</v>
      </c>
      <c r="B9" s="10" t="s">
        <v>16</v>
      </c>
      <c r="C9" s="10" t="s">
        <v>17</v>
      </c>
      <c r="D9" s="11"/>
      <c r="E9" s="12" t="s">
        <v>18</v>
      </c>
      <c r="F9" s="12" t="s">
        <v>19</v>
      </c>
      <c r="G9" s="12" t="s">
        <v>20</v>
      </c>
      <c r="H9" s="12" t="s">
        <v>21</v>
      </c>
      <c r="I9" s="12" t="s">
        <v>22</v>
      </c>
      <c r="J9" s="12" t="s">
        <v>23</v>
      </c>
      <c r="K9" s="13"/>
      <c r="L9" s="14" t="s">
        <v>24</v>
      </c>
      <c r="M9" s="14" t="s">
        <v>25</v>
      </c>
      <c r="N9" s="14" t="s">
        <v>26</v>
      </c>
      <c r="O9" s="14" t="s">
        <v>27</v>
      </c>
      <c r="P9" s="14" t="s">
        <v>28</v>
      </c>
      <c r="Q9" s="14" t="s">
        <v>29</v>
      </c>
      <c r="R9" s="13"/>
      <c r="S9" s="15" t="s">
        <v>30</v>
      </c>
      <c r="T9" s="15" t="s">
        <v>31</v>
      </c>
      <c r="U9" s="16" t="s">
        <v>32</v>
      </c>
      <c r="W9" s="17" t="s">
        <v>33</v>
      </c>
      <c r="X9" s="18" t="s">
        <v>34</v>
      </c>
      <c r="Y9" s="18" t="s">
        <v>35</v>
      </c>
      <c r="Z9" s="19" t="s">
        <v>36</v>
      </c>
      <c r="AA9" s="20" t="s">
        <v>37</v>
      </c>
      <c r="AB9" s="21" t="s">
        <v>38</v>
      </c>
      <c r="AC9" s="22"/>
      <c r="AD9" s="22" t="s">
        <v>314</v>
      </c>
      <c r="AE9" s="23" t="s">
        <v>39</v>
      </c>
      <c r="AF9" s="24" t="s">
        <v>40</v>
      </c>
      <c r="AG9" s="23" t="s">
        <v>41</v>
      </c>
      <c r="AH9" s="24" t="s">
        <v>42</v>
      </c>
      <c r="AI9" s="25" t="s">
        <v>43</v>
      </c>
      <c r="AJ9" s="26" t="s">
        <v>44</v>
      </c>
      <c r="AK9" s="25" t="s">
        <v>380</v>
      </c>
      <c r="AL9" s="26" t="s">
        <v>45</v>
      </c>
      <c r="AM9" s="27"/>
      <c r="AN9" s="21" t="s">
        <v>38</v>
      </c>
      <c r="AO9" s="28" t="s">
        <v>46</v>
      </c>
      <c r="AP9" s="29" t="s">
        <v>47</v>
      </c>
      <c r="AQ9" s="30" t="s">
        <v>48</v>
      </c>
      <c r="AS9" s="110"/>
      <c r="AT9" s="31" t="s">
        <v>49</v>
      </c>
      <c r="AV9"/>
      <c r="AW9"/>
      <c r="AX9"/>
      <c r="AY9"/>
      <c r="AZ9" s="32"/>
      <c r="BA9" s="32"/>
      <c r="BB9" s="32"/>
      <c r="BC9" s="32"/>
      <c r="BD9" s="32"/>
      <c r="BE9" s="32"/>
      <c r="BF9" s="32"/>
      <c r="BG9" s="32"/>
      <c r="BH9" s="32"/>
      <c r="BI9" s="32"/>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row>
    <row r="10" spans="1:103" s="3" customFormat="1" x14ac:dyDescent="0.25">
      <c r="A10" s="3">
        <v>181</v>
      </c>
      <c r="B10" s="33" t="s">
        <v>502</v>
      </c>
      <c r="C10" s="33">
        <v>35</v>
      </c>
      <c r="E10" s="33" t="s">
        <v>504</v>
      </c>
      <c r="F10" s="33" t="s">
        <v>505</v>
      </c>
      <c r="G10" s="33" t="s">
        <v>53</v>
      </c>
      <c r="H10" s="33" t="s">
        <v>267</v>
      </c>
      <c r="I10" s="33" t="s">
        <v>55</v>
      </c>
      <c r="J10" s="33" t="s">
        <v>214</v>
      </c>
      <c r="L10" s="33" t="s">
        <v>270</v>
      </c>
      <c r="M10" s="33" t="s">
        <v>270</v>
      </c>
      <c r="N10" s="33" t="s">
        <v>67</v>
      </c>
      <c r="O10" s="33">
        <v>48</v>
      </c>
      <c r="P10" s="33" t="s">
        <v>59</v>
      </c>
      <c r="Q10" s="33" t="s">
        <v>60</v>
      </c>
      <c r="S10" s="33" t="s">
        <v>61</v>
      </c>
      <c r="T10" s="33" t="s">
        <v>61</v>
      </c>
      <c r="U10" s="33">
        <v>2560</v>
      </c>
      <c r="W10" s="35" t="str">
        <f t="shared" ref="W10:W43" si="0">N10</f>
        <v>EC50</v>
      </c>
      <c r="X10" s="33">
        <v>1</v>
      </c>
      <c r="Y10" s="33">
        <f t="shared" ref="Y10:Y27" si="1">U10/X10</f>
        <v>2560</v>
      </c>
      <c r="Z10" s="36" t="str">
        <f t="shared" ref="Z10:Z43" si="2">Q10</f>
        <v>Acute</v>
      </c>
      <c r="AA10" s="50">
        <v>2.2999999999999998</v>
      </c>
      <c r="AB10" s="92">
        <f>Y10/AA10</f>
        <v>1113.0434782608697</v>
      </c>
      <c r="AD10" s="3" t="s">
        <v>506</v>
      </c>
      <c r="AE10" s="35" t="str">
        <f t="shared" ref="AE10:AE43" si="3">N10</f>
        <v>EC50</v>
      </c>
      <c r="AF10" s="36" t="s">
        <v>62</v>
      </c>
      <c r="AG10" s="36" t="str">
        <f t="shared" ref="AG10:AG43" si="4">Q10</f>
        <v>Acute</v>
      </c>
      <c r="AH10" s="36" t="s">
        <v>317</v>
      </c>
      <c r="AI10" s="37" t="str">
        <f t="shared" ref="AI10:AI43" si="5">M10</f>
        <v>Tissue sloughing</v>
      </c>
      <c r="AJ10" s="46" t="s">
        <v>87</v>
      </c>
      <c r="AK10" s="39">
        <f>O10</f>
        <v>48</v>
      </c>
      <c r="AL10" s="45" t="s">
        <v>88</v>
      </c>
      <c r="AN10" s="94">
        <f t="shared" ref="AN10:AN43" si="6">AB10</f>
        <v>1113.0434782608697</v>
      </c>
      <c r="AO10" s="91"/>
      <c r="AP10" s="91"/>
      <c r="AQ10" s="91"/>
      <c r="AS10" s="43" t="s">
        <v>523</v>
      </c>
      <c r="AT10" s="44" t="s">
        <v>524</v>
      </c>
      <c r="AV10"/>
      <c r="AW10"/>
      <c r="AX10"/>
      <c r="AY10"/>
    </row>
    <row r="11" spans="1:103" s="3" customFormat="1" x14ac:dyDescent="0.25">
      <c r="A11" s="3">
        <v>182</v>
      </c>
      <c r="B11" s="33" t="s">
        <v>503</v>
      </c>
      <c r="C11" s="33">
        <v>35</v>
      </c>
      <c r="E11" s="33" t="s">
        <v>504</v>
      </c>
      <c r="F11" s="33" t="s">
        <v>505</v>
      </c>
      <c r="G11" s="33" t="s">
        <v>53</v>
      </c>
      <c r="H11" s="33" t="s">
        <v>267</v>
      </c>
      <c r="I11" s="33" t="s">
        <v>55</v>
      </c>
      <c r="J11" s="33" t="s">
        <v>214</v>
      </c>
      <c r="L11" s="33" t="s">
        <v>270</v>
      </c>
      <c r="M11" s="33" t="s">
        <v>270</v>
      </c>
      <c r="N11" s="33" t="s">
        <v>76</v>
      </c>
      <c r="O11" s="33">
        <f>14*24</f>
        <v>336</v>
      </c>
      <c r="P11" s="33" t="s">
        <v>59</v>
      </c>
      <c r="Q11" s="33" t="s">
        <v>86</v>
      </c>
      <c r="S11" s="33" t="s">
        <v>61</v>
      </c>
      <c r="T11" s="33" t="s">
        <v>61</v>
      </c>
      <c r="U11" s="33">
        <v>1090</v>
      </c>
      <c r="W11" s="35" t="str">
        <f t="shared" si="0"/>
        <v>NOEC</v>
      </c>
      <c r="X11" s="33">
        <v>1</v>
      </c>
      <c r="Y11" s="33">
        <f t="shared" si="1"/>
        <v>1090</v>
      </c>
      <c r="Z11" s="36" t="str">
        <f t="shared" si="2"/>
        <v>Chronic</v>
      </c>
      <c r="AA11" s="33">
        <v>1</v>
      </c>
      <c r="AB11" s="33">
        <f t="shared" ref="AB11:AB43" si="7">Y11/AA11</f>
        <v>1090</v>
      </c>
      <c r="AD11" s="3" t="s">
        <v>506</v>
      </c>
      <c r="AE11" s="35" t="str">
        <f t="shared" si="3"/>
        <v>NOEC</v>
      </c>
      <c r="AF11" s="36" t="s">
        <v>62</v>
      </c>
      <c r="AG11" s="36" t="str">
        <f t="shared" si="4"/>
        <v>Chronic</v>
      </c>
      <c r="AH11" s="36" t="s">
        <v>317</v>
      </c>
      <c r="AI11" s="37" t="str">
        <f t="shared" si="5"/>
        <v>Tissue sloughing</v>
      </c>
      <c r="AJ11" s="46" t="s">
        <v>87</v>
      </c>
      <c r="AK11" s="39">
        <f>O11</f>
        <v>336</v>
      </c>
      <c r="AL11" s="46" t="s">
        <v>259</v>
      </c>
      <c r="AN11" s="47">
        <f t="shared" si="6"/>
        <v>1090</v>
      </c>
      <c r="AP11" s="33">
        <f>AN11</f>
        <v>1090</v>
      </c>
      <c r="AQ11" s="64">
        <f>AP11</f>
        <v>1090</v>
      </c>
      <c r="AS11" s="43" t="s">
        <v>523</v>
      </c>
      <c r="AT11" s="3" t="s">
        <v>556</v>
      </c>
      <c r="AV11"/>
      <c r="AW11"/>
      <c r="AX11"/>
      <c r="AY11"/>
    </row>
    <row r="12" spans="1:103" s="3" customFormat="1" x14ac:dyDescent="0.25">
      <c r="A12" s="3">
        <v>146</v>
      </c>
      <c r="B12" s="69" t="s">
        <v>433</v>
      </c>
      <c r="C12" s="33">
        <v>30</v>
      </c>
      <c r="D12" s="33"/>
      <c r="E12" s="33" t="s">
        <v>52</v>
      </c>
      <c r="F12" s="33" t="s">
        <v>427</v>
      </c>
      <c r="G12" s="33" t="s">
        <v>53</v>
      </c>
      <c r="H12" s="33" t="s">
        <v>267</v>
      </c>
      <c r="I12" s="33" t="s">
        <v>55</v>
      </c>
      <c r="J12" s="33" t="s">
        <v>214</v>
      </c>
      <c r="K12" s="33"/>
      <c r="L12" s="33" t="s">
        <v>270</v>
      </c>
      <c r="M12" s="33" t="s">
        <v>270</v>
      </c>
      <c r="N12" s="33" t="s">
        <v>67</v>
      </c>
      <c r="O12" s="33">
        <v>48</v>
      </c>
      <c r="P12" s="33" t="s">
        <v>59</v>
      </c>
      <c r="Q12" s="33" t="s">
        <v>60</v>
      </c>
      <c r="R12" s="33"/>
      <c r="S12" s="33" t="s">
        <v>61</v>
      </c>
      <c r="T12" s="33" t="s">
        <v>61</v>
      </c>
      <c r="U12" s="34">
        <v>728</v>
      </c>
      <c r="V12" s="33"/>
      <c r="W12" s="35" t="str">
        <f t="shared" si="0"/>
        <v>EC50</v>
      </c>
      <c r="X12" s="33">
        <v>1</v>
      </c>
      <c r="Y12" s="33">
        <f t="shared" si="1"/>
        <v>728</v>
      </c>
      <c r="Z12" s="36" t="str">
        <f t="shared" si="2"/>
        <v>Acute</v>
      </c>
      <c r="AA12" s="50">
        <v>2.2999999999999998</v>
      </c>
      <c r="AB12" s="92">
        <f>Y12/AA12</f>
        <v>316.52173913043481</v>
      </c>
      <c r="AC12" s="33"/>
      <c r="AD12" s="89" t="s">
        <v>442</v>
      </c>
      <c r="AE12" s="35" t="str">
        <f t="shared" si="3"/>
        <v>EC50</v>
      </c>
      <c r="AF12" s="36" t="s">
        <v>62</v>
      </c>
      <c r="AG12" s="36" t="str">
        <f t="shared" si="4"/>
        <v>Acute</v>
      </c>
      <c r="AH12" s="33" t="s">
        <v>317</v>
      </c>
      <c r="AI12" s="37" t="str">
        <f t="shared" si="5"/>
        <v>Tissue sloughing</v>
      </c>
      <c r="AJ12" s="33" t="s">
        <v>87</v>
      </c>
      <c r="AK12" s="39">
        <f>O12</f>
        <v>48</v>
      </c>
      <c r="AL12" s="64" t="s">
        <v>88</v>
      </c>
      <c r="AN12" s="68">
        <f t="shared" si="6"/>
        <v>316.52173913043481</v>
      </c>
      <c r="AO12" s="87">
        <f>GEOMEAN(AN12:AN13)</f>
        <v>358.32629204259928</v>
      </c>
      <c r="AP12" s="87">
        <f>AO12</f>
        <v>358.32629204259928</v>
      </c>
      <c r="AQ12" s="88">
        <f>AP12</f>
        <v>358.32629204259928</v>
      </c>
      <c r="AS12" s="3" t="s">
        <v>523</v>
      </c>
      <c r="AT12" s="49" t="s">
        <v>527</v>
      </c>
      <c r="AV12"/>
      <c r="AW12"/>
      <c r="AX12"/>
      <c r="AY12"/>
    </row>
    <row r="13" spans="1:103" s="3" customFormat="1" x14ac:dyDescent="0.25">
      <c r="A13" s="3">
        <v>147</v>
      </c>
      <c r="B13" s="69" t="s">
        <v>441</v>
      </c>
      <c r="C13" s="33">
        <v>30</v>
      </c>
      <c r="D13" s="33"/>
      <c r="E13" s="33" t="s">
        <v>52</v>
      </c>
      <c r="F13" s="33" t="s">
        <v>427</v>
      </c>
      <c r="G13" s="33" t="s">
        <v>53</v>
      </c>
      <c r="H13" s="33" t="s">
        <v>267</v>
      </c>
      <c r="I13" s="33" t="s">
        <v>55</v>
      </c>
      <c r="J13" s="33" t="s">
        <v>214</v>
      </c>
      <c r="K13" s="33"/>
      <c r="L13" s="33" t="s">
        <v>270</v>
      </c>
      <c r="M13" s="33" t="s">
        <v>270</v>
      </c>
      <c r="N13" s="33" t="s">
        <v>67</v>
      </c>
      <c r="O13" s="33">
        <v>48</v>
      </c>
      <c r="P13" s="33" t="s">
        <v>59</v>
      </c>
      <c r="Q13" s="33" t="s">
        <v>60</v>
      </c>
      <c r="R13" s="33"/>
      <c r="S13" s="33" t="s">
        <v>61</v>
      </c>
      <c r="T13" s="33" t="s">
        <v>61</v>
      </c>
      <c r="U13" s="34">
        <v>933</v>
      </c>
      <c r="V13" s="33"/>
      <c r="W13" s="35" t="str">
        <f t="shared" si="0"/>
        <v>EC50</v>
      </c>
      <c r="X13" s="33">
        <v>1</v>
      </c>
      <c r="Y13" s="33">
        <f t="shared" si="1"/>
        <v>933</v>
      </c>
      <c r="Z13" s="36" t="str">
        <f t="shared" si="2"/>
        <v>Acute</v>
      </c>
      <c r="AA13" s="50">
        <v>2.2999999999999998</v>
      </c>
      <c r="AB13" s="92">
        <f>Y13/AA13</f>
        <v>405.6521739130435</v>
      </c>
      <c r="AC13" s="33"/>
      <c r="AD13" s="89" t="s">
        <v>442</v>
      </c>
      <c r="AE13" s="35" t="str">
        <f t="shared" si="3"/>
        <v>EC50</v>
      </c>
      <c r="AF13" s="36" t="s">
        <v>62</v>
      </c>
      <c r="AG13" s="36" t="str">
        <f t="shared" si="4"/>
        <v>Acute</v>
      </c>
      <c r="AH13" s="33" t="s">
        <v>317</v>
      </c>
      <c r="AI13" s="37" t="str">
        <f t="shared" si="5"/>
        <v>Tissue sloughing</v>
      </c>
      <c r="AJ13" s="33" t="s">
        <v>87</v>
      </c>
      <c r="AK13" s="39">
        <v>48</v>
      </c>
      <c r="AL13" s="64" t="s">
        <v>88</v>
      </c>
      <c r="AN13" s="68">
        <f t="shared" si="6"/>
        <v>405.6521739130435</v>
      </c>
      <c r="AO13" s="33"/>
      <c r="AP13" s="33"/>
      <c r="AQ13" s="64"/>
      <c r="AS13" s="3" t="s">
        <v>523</v>
      </c>
      <c r="AT13" s="49" t="s">
        <v>527</v>
      </c>
      <c r="AV13"/>
      <c r="AW13"/>
      <c r="AX13"/>
      <c r="AY13"/>
    </row>
    <row r="14" spans="1:103" s="3" customFormat="1" x14ac:dyDescent="0.25">
      <c r="A14" s="3">
        <v>128</v>
      </c>
      <c r="B14" s="33" t="s">
        <v>325</v>
      </c>
      <c r="C14" s="33">
        <v>29</v>
      </c>
      <c r="D14" s="33"/>
      <c r="E14" s="33" t="s">
        <v>344</v>
      </c>
      <c r="F14" s="33" t="s">
        <v>345</v>
      </c>
      <c r="G14" s="33" t="s">
        <v>53</v>
      </c>
      <c r="H14" s="33" t="s">
        <v>267</v>
      </c>
      <c r="I14" s="33" t="s">
        <v>55</v>
      </c>
      <c r="J14" s="33" t="s">
        <v>349</v>
      </c>
      <c r="K14" s="33"/>
      <c r="L14" s="33" t="s">
        <v>148</v>
      </c>
      <c r="M14" s="33" t="s">
        <v>148</v>
      </c>
      <c r="N14" s="33" t="s">
        <v>58</v>
      </c>
      <c r="O14" s="33">
        <v>5.5</v>
      </c>
      <c r="P14" s="33" t="s">
        <v>59</v>
      </c>
      <c r="Q14" s="33" t="s">
        <v>86</v>
      </c>
      <c r="R14" s="33"/>
      <c r="S14" s="33" t="s">
        <v>61</v>
      </c>
      <c r="T14" s="33" t="s">
        <v>61</v>
      </c>
      <c r="U14" s="34">
        <v>15000</v>
      </c>
      <c r="V14" s="33"/>
      <c r="W14" s="35" t="str">
        <f t="shared" si="0"/>
        <v>EC10</v>
      </c>
      <c r="X14" s="33">
        <v>1</v>
      </c>
      <c r="Y14" s="33">
        <f t="shared" si="1"/>
        <v>15000</v>
      </c>
      <c r="Z14" s="36" t="str">
        <f t="shared" si="2"/>
        <v>Chronic</v>
      </c>
      <c r="AA14" s="33">
        <v>1</v>
      </c>
      <c r="AB14" s="33">
        <f t="shared" si="7"/>
        <v>15000</v>
      </c>
      <c r="AC14" s="33"/>
      <c r="AD14" s="89" t="s">
        <v>371</v>
      </c>
      <c r="AE14" s="35" t="str">
        <f t="shared" si="3"/>
        <v>EC10</v>
      </c>
      <c r="AF14" s="36" t="s">
        <v>62</v>
      </c>
      <c r="AG14" s="36" t="str">
        <f t="shared" si="4"/>
        <v>Chronic</v>
      </c>
      <c r="AH14" s="33" t="s">
        <v>317</v>
      </c>
      <c r="AI14" s="37" t="str">
        <f t="shared" si="5"/>
        <v>fertilisation</v>
      </c>
      <c r="AJ14" s="33" t="s">
        <v>87</v>
      </c>
      <c r="AK14" s="39">
        <f t="shared" ref="AK14:AK47" si="8">O14</f>
        <v>5.5</v>
      </c>
      <c r="AL14" s="67" t="s">
        <v>88</v>
      </c>
      <c r="AN14" s="42">
        <f t="shared" si="6"/>
        <v>15000</v>
      </c>
      <c r="AO14" s="67"/>
      <c r="AP14" s="67"/>
      <c r="AQ14" s="91"/>
      <c r="AS14" s="3" t="s">
        <v>523</v>
      </c>
      <c r="AT14" s="52" t="s">
        <v>525</v>
      </c>
      <c r="AV14"/>
      <c r="AW14"/>
      <c r="AX14"/>
      <c r="AY14"/>
    </row>
    <row r="15" spans="1:103" s="3" customFormat="1" x14ac:dyDescent="0.25">
      <c r="A15" s="3">
        <v>129</v>
      </c>
      <c r="B15" s="33" t="s">
        <v>326</v>
      </c>
      <c r="C15" s="33">
        <v>29</v>
      </c>
      <c r="D15" s="33"/>
      <c r="E15" s="33" t="s">
        <v>344</v>
      </c>
      <c r="F15" s="33" t="s">
        <v>345</v>
      </c>
      <c r="G15" s="33" t="s">
        <v>53</v>
      </c>
      <c r="H15" s="33" t="s">
        <v>267</v>
      </c>
      <c r="I15" s="33" t="s">
        <v>55</v>
      </c>
      <c r="J15" s="33" t="s">
        <v>349</v>
      </c>
      <c r="K15" s="33"/>
      <c r="L15" s="33" t="s">
        <v>148</v>
      </c>
      <c r="M15" s="33" t="s">
        <v>148</v>
      </c>
      <c r="N15" s="33" t="s">
        <v>67</v>
      </c>
      <c r="O15" s="33">
        <v>5.5</v>
      </c>
      <c r="P15" s="33" t="s">
        <v>59</v>
      </c>
      <c r="Q15" s="33" t="s">
        <v>86</v>
      </c>
      <c r="R15" s="33"/>
      <c r="S15" s="33" t="s">
        <v>61</v>
      </c>
      <c r="T15" s="33" t="s">
        <v>61</v>
      </c>
      <c r="U15" s="34">
        <v>237000</v>
      </c>
      <c r="V15" s="33"/>
      <c r="W15" s="35" t="str">
        <f t="shared" si="0"/>
        <v>EC50</v>
      </c>
      <c r="X15" s="33">
        <v>5</v>
      </c>
      <c r="Y15" s="33">
        <f t="shared" si="1"/>
        <v>47400</v>
      </c>
      <c r="Z15" s="36" t="str">
        <f t="shared" si="2"/>
        <v>Chronic</v>
      </c>
      <c r="AA15" s="33">
        <v>1</v>
      </c>
      <c r="AB15" s="33">
        <f t="shared" si="7"/>
        <v>47400</v>
      </c>
      <c r="AC15" s="33"/>
      <c r="AD15" s="89" t="s">
        <v>371</v>
      </c>
      <c r="AE15" s="35" t="str">
        <f t="shared" si="3"/>
        <v>EC50</v>
      </c>
      <c r="AF15" s="36" t="s">
        <v>62</v>
      </c>
      <c r="AG15" s="36" t="str">
        <f t="shared" si="4"/>
        <v>Chronic</v>
      </c>
      <c r="AH15" s="33" t="s">
        <v>317</v>
      </c>
      <c r="AI15" s="37" t="str">
        <f t="shared" si="5"/>
        <v>fertilisation</v>
      </c>
      <c r="AJ15" s="33" t="s">
        <v>87</v>
      </c>
      <c r="AK15" s="39">
        <f t="shared" si="8"/>
        <v>5.5</v>
      </c>
      <c r="AL15" s="67" t="s">
        <v>88</v>
      </c>
      <c r="AN15" s="42">
        <f t="shared" si="6"/>
        <v>47400</v>
      </c>
      <c r="AO15" s="91"/>
      <c r="AP15" s="91"/>
      <c r="AQ15" s="91"/>
      <c r="AS15" s="3" t="s">
        <v>523</v>
      </c>
      <c r="AT15" s="52" t="s">
        <v>525</v>
      </c>
      <c r="AV15"/>
      <c r="AW15"/>
      <c r="AX15"/>
      <c r="AY15"/>
      <c r="BB15" s="43" t="s">
        <v>64</v>
      </c>
      <c r="BC15" s="43" t="s">
        <v>64</v>
      </c>
      <c r="BD15" s="43" t="s">
        <v>64</v>
      </c>
      <c r="BE15" s="43" t="s">
        <v>64</v>
      </c>
      <c r="BF15" s="43" t="s">
        <v>64</v>
      </c>
      <c r="BG15" s="43" t="s">
        <v>64</v>
      </c>
      <c r="BH15" s="43" t="s">
        <v>64</v>
      </c>
      <c r="BI15" s="43" t="s">
        <v>64</v>
      </c>
      <c r="BJ15" s="43" t="s">
        <v>64</v>
      </c>
      <c r="BK15" s="43" t="s">
        <v>64</v>
      </c>
      <c r="BL15" s="43" t="s">
        <v>64</v>
      </c>
      <c r="BM15" s="43" t="s">
        <v>64</v>
      </c>
      <c r="BN15" s="43" t="s">
        <v>64</v>
      </c>
      <c r="BO15" s="43" t="s">
        <v>64</v>
      </c>
      <c r="BP15" s="43" t="s">
        <v>64</v>
      </c>
      <c r="BQ15" s="43" t="s">
        <v>64</v>
      </c>
      <c r="BR15" s="43" t="s">
        <v>64</v>
      </c>
      <c r="BS15" s="43" t="s">
        <v>64</v>
      </c>
      <c r="BT15" s="43" t="s">
        <v>64</v>
      </c>
      <c r="BU15" s="43" t="s">
        <v>64</v>
      </c>
      <c r="BV15" s="43" t="s">
        <v>64</v>
      </c>
      <c r="BW15" s="43" t="s">
        <v>64</v>
      </c>
      <c r="BX15" s="43" t="s">
        <v>64</v>
      </c>
      <c r="BY15" s="43" t="s">
        <v>64</v>
      </c>
      <c r="BZ15" s="43" t="s">
        <v>64</v>
      </c>
      <c r="CA15" s="43" t="s">
        <v>64</v>
      </c>
      <c r="CB15" s="43" t="s">
        <v>64</v>
      </c>
      <c r="CC15" s="43" t="s">
        <v>64</v>
      </c>
      <c r="CD15" s="43" t="s">
        <v>64</v>
      </c>
      <c r="CE15" s="43" t="s">
        <v>64</v>
      </c>
      <c r="CF15" s="43" t="s">
        <v>64</v>
      </c>
      <c r="CG15" s="43" t="s">
        <v>64</v>
      </c>
      <c r="CH15" s="43" t="s">
        <v>64</v>
      </c>
      <c r="CI15" s="43" t="s">
        <v>64</v>
      </c>
      <c r="CJ15" s="43" t="s">
        <v>64</v>
      </c>
      <c r="CK15" s="43" t="s">
        <v>64</v>
      </c>
      <c r="CL15" s="43" t="s">
        <v>64</v>
      </c>
      <c r="CM15" s="43" t="s">
        <v>64</v>
      </c>
      <c r="CN15" s="43" t="s">
        <v>64</v>
      </c>
      <c r="CO15" s="43" t="s">
        <v>64</v>
      </c>
      <c r="CP15" s="43" t="s">
        <v>64</v>
      </c>
      <c r="CQ15" s="43" t="s">
        <v>64</v>
      </c>
      <c r="CR15" s="43" t="s">
        <v>64</v>
      </c>
      <c r="CS15" s="43" t="s">
        <v>64</v>
      </c>
      <c r="CT15" s="43" t="s">
        <v>64</v>
      </c>
      <c r="CU15" s="43" t="s">
        <v>64</v>
      </c>
      <c r="CV15" s="43" t="s">
        <v>64</v>
      </c>
      <c r="CW15" s="43" t="s">
        <v>64</v>
      </c>
    </row>
    <row r="16" spans="1:103" s="3" customFormat="1" x14ac:dyDescent="0.25">
      <c r="A16" s="3">
        <v>131</v>
      </c>
      <c r="B16" s="33" t="s">
        <v>328</v>
      </c>
      <c r="C16" s="33">
        <v>29</v>
      </c>
      <c r="D16" s="33"/>
      <c r="E16" s="33" t="s">
        <v>344</v>
      </c>
      <c r="F16" s="33" t="s">
        <v>345</v>
      </c>
      <c r="G16" s="33" t="s">
        <v>53</v>
      </c>
      <c r="H16" s="33" t="s">
        <v>267</v>
      </c>
      <c r="I16" s="33" t="s">
        <v>55</v>
      </c>
      <c r="J16" s="33" t="s">
        <v>349</v>
      </c>
      <c r="K16" s="33"/>
      <c r="L16" s="33" t="s">
        <v>148</v>
      </c>
      <c r="M16" s="33" t="s">
        <v>148</v>
      </c>
      <c r="N16" s="33" t="s">
        <v>89</v>
      </c>
      <c r="O16" s="33">
        <v>5.5</v>
      </c>
      <c r="P16" s="33" t="s">
        <v>59</v>
      </c>
      <c r="Q16" s="33" t="s">
        <v>86</v>
      </c>
      <c r="R16" s="33"/>
      <c r="S16" s="33" t="s">
        <v>61</v>
      </c>
      <c r="T16" s="33" t="s">
        <v>61</v>
      </c>
      <c r="U16" s="34">
        <v>108000</v>
      </c>
      <c r="V16" s="33"/>
      <c r="W16" s="35" t="str">
        <f t="shared" si="0"/>
        <v>LOEC</v>
      </c>
      <c r="X16" s="33">
        <v>2.5</v>
      </c>
      <c r="Y16" s="33">
        <f t="shared" si="1"/>
        <v>43200</v>
      </c>
      <c r="Z16" s="36" t="str">
        <f t="shared" si="2"/>
        <v>Chronic</v>
      </c>
      <c r="AA16" s="33">
        <v>1</v>
      </c>
      <c r="AB16" s="33">
        <f t="shared" si="7"/>
        <v>43200</v>
      </c>
      <c r="AC16" s="33"/>
      <c r="AD16" s="89" t="s">
        <v>371</v>
      </c>
      <c r="AE16" s="35" t="str">
        <f t="shared" si="3"/>
        <v>LOEC</v>
      </c>
      <c r="AF16" s="36" t="s">
        <v>62</v>
      </c>
      <c r="AG16" s="36" t="str">
        <f t="shared" si="4"/>
        <v>Chronic</v>
      </c>
      <c r="AH16" s="33" t="s">
        <v>317</v>
      </c>
      <c r="AI16" s="37" t="str">
        <f t="shared" si="5"/>
        <v>fertilisation</v>
      </c>
      <c r="AJ16" s="33" t="s">
        <v>87</v>
      </c>
      <c r="AK16" s="39">
        <f t="shared" si="8"/>
        <v>5.5</v>
      </c>
      <c r="AL16" s="67" t="s">
        <v>88</v>
      </c>
      <c r="AN16" s="42">
        <f t="shared" si="6"/>
        <v>43200</v>
      </c>
      <c r="AO16" s="91"/>
      <c r="AP16" s="91"/>
      <c r="AQ16" s="91"/>
      <c r="AS16" s="3" t="s">
        <v>523</v>
      </c>
      <c r="AT16" s="52" t="s">
        <v>525</v>
      </c>
      <c r="AV16"/>
      <c r="AW16"/>
      <c r="AX16"/>
      <c r="AY16"/>
    </row>
    <row r="17" spans="1:51" s="3" customFormat="1" x14ac:dyDescent="0.25">
      <c r="A17" s="3">
        <v>130</v>
      </c>
      <c r="B17" s="33" t="s">
        <v>327</v>
      </c>
      <c r="C17" s="33">
        <v>29</v>
      </c>
      <c r="D17" s="33"/>
      <c r="E17" s="33" t="s">
        <v>344</v>
      </c>
      <c r="F17" s="33" t="s">
        <v>345</v>
      </c>
      <c r="G17" s="33" t="s">
        <v>53</v>
      </c>
      <c r="H17" s="33" t="s">
        <v>267</v>
      </c>
      <c r="I17" s="33" t="s">
        <v>55</v>
      </c>
      <c r="J17" s="33" t="s">
        <v>349</v>
      </c>
      <c r="K17" s="33"/>
      <c r="L17" s="33" t="s">
        <v>148</v>
      </c>
      <c r="M17" s="33" t="s">
        <v>148</v>
      </c>
      <c r="N17" s="33" t="s">
        <v>76</v>
      </c>
      <c r="O17" s="33">
        <v>5.5</v>
      </c>
      <c r="P17" s="33" t="s">
        <v>59</v>
      </c>
      <c r="Q17" s="33" t="s">
        <v>86</v>
      </c>
      <c r="R17" s="33"/>
      <c r="S17" s="33" t="s">
        <v>61</v>
      </c>
      <c r="T17" s="33" t="s">
        <v>61</v>
      </c>
      <c r="U17" s="34">
        <v>72000</v>
      </c>
      <c r="V17" s="33"/>
      <c r="W17" s="35" t="str">
        <f t="shared" si="0"/>
        <v>NOEC</v>
      </c>
      <c r="X17" s="33">
        <v>1</v>
      </c>
      <c r="Y17" s="33">
        <f t="shared" si="1"/>
        <v>72000</v>
      </c>
      <c r="Z17" s="36" t="str">
        <f t="shared" si="2"/>
        <v>Chronic</v>
      </c>
      <c r="AA17" s="33">
        <v>1</v>
      </c>
      <c r="AB17" s="33">
        <f t="shared" si="7"/>
        <v>72000</v>
      </c>
      <c r="AC17" s="33"/>
      <c r="AD17" s="89" t="s">
        <v>371</v>
      </c>
      <c r="AE17" s="35" t="str">
        <f t="shared" si="3"/>
        <v>NOEC</v>
      </c>
      <c r="AF17" s="36" t="s">
        <v>62</v>
      </c>
      <c r="AG17" s="36" t="str">
        <f t="shared" si="4"/>
        <v>Chronic</v>
      </c>
      <c r="AH17" s="33" t="s">
        <v>317</v>
      </c>
      <c r="AI17" s="37" t="str">
        <f t="shared" si="5"/>
        <v>fertilisation</v>
      </c>
      <c r="AJ17" s="33" t="s">
        <v>87</v>
      </c>
      <c r="AK17" s="39">
        <f t="shared" si="8"/>
        <v>5.5</v>
      </c>
      <c r="AL17" s="64" t="s">
        <v>88</v>
      </c>
      <c r="AN17" s="47">
        <f t="shared" si="6"/>
        <v>72000</v>
      </c>
      <c r="AO17" s="33"/>
      <c r="AP17" s="33">
        <f>AN17</f>
        <v>72000</v>
      </c>
      <c r="AQ17" s="33"/>
      <c r="AS17" s="3" t="s">
        <v>523</v>
      </c>
      <c r="AT17" s="3" t="s">
        <v>546</v>
      </c>
      <c r="AV17"/>
      <c r="AW17"/>
      <c r="AX17"/>
      <c r="AY17"/>
    </row>
    <row r="18" spans="1:51" s="3" customFormat="1" x14ac:dyDescent="0.25">
      <c r="A18" s="3">
        <v>136</v>
      </c>
      <c r="B18" s="33" t="s">
        <v>333</v>
      </c>
      <c r="C18" s="33">
        <v>29</v>
      </c>
      <c r="D18" s="33"/>
      <c r="E18" s="33" t="s">
        <v>344</v>
      </c>
      <c r="F18" s="33" t="s">
        <v>345</v>
      </c>
      <c r="G18" s="33" t="s">
        <v>53</v>
      </c>
      <c r="H18" s="33" t="s">
        <v>267</v>
      </c>
      <c r="I18" s="33" t="s">
        <v>55</v>
      </c>
      <c r="J18" s="33" t="s">
        <v>92</v>
      </c>
      <c r="K18" s="33"/>
      <c r="L18" s="33" t="s">
        <v>57</v>
      </c>
      <c r="M18" s="33" t="s">
        <v>57</v>
      </c>
      <c r="N18" s="33" t="s">
        <v>93</v>
      </c>
      <c r="O18" s="33">
        <v>24</v>
      </c>
      <c r="P18" s="33" t="s">
        <v>59</v>
      </c>
      <c r="Q18" s="33" t="s">
        <v>60</v>
      </c>
      <c r="R18" s="33"/>
      <c r="S18" s="33" t="s">
        <v>61</v>
      </c>
      <c r="T18" s="33" t="s">
        <v>61</v>
      </c>
      <c r="U18" s="34">
        <v>4000</v>
      </c>
      <c r="V18" s="33"/>
      <c r="W18" s="35" t="str">
        <f t="shared" si="0"/>
        <v>LC10</v>
      </c>
      <c r="X18" s="33">
        <v>1</v>
      </c>
      <c r="Y18" s="33">
        <f t="shared" si="1"/>
        <v>4000</v>
      </c>
      <c r="Z18" s="36" t="str">
        <f t="shared" si="2"/>
        <v>Acute</v>
      </c>
      <c r="AA18" s="33">
        <v>1</v>
      </c>
      <c r="AB18" s="33">
        <f t="shared" si="7"/>
        <v>4000</v>
      </c>
      <c r="AC18" s="33"/>
      <c r="AD18" s="89" t="s">
        <v>371</v>
      </c>
      <c r="AE18" s="35" t="str">
        <f t="shared" si="3"/>
        <v>LC10</v>
      </c>
      <c r="AF18" s="36" t="s">
        <v>62</v>
      </c>
      <c r="AG18" s="36" t="str">
        <f t="shared" si="4"/>
        <v>Acute</v>
      </c>
      <c r="AH18" s="36" t="str">
        <f t="shared" ref="AH18:AH25" si="9">IF(AG18="chronic","y","n")</f>
        <v>n</v>
      </c>
      <c r="AI18" s="37" t="str">
        <f t="shared" si="5"/>
        <v>Mortality</v>
      </c>
      <c r="AJ18" s="33" t="s">
        <v>149</v>
      </c>
      <c r="AK18" s="39">
        <f t="shared" si="8"/>
        <v>24</v>
      </c>
      <c r="AL18" s="67" t="s">
        <v>150</v>
      </c>
      <c r="AN18" s="42">
        <f t="shared" si="6"/>
        <v>4000</v>
      </c>
      <c r="AO18" s="63"/>
      <c r="AP18" s="63"/>
      <c r="AQ18" s="63"/>
      <c r="AS18" s="3" t="s">
        <v>523</v>
      </c>
      <c r="AT18" s="52" t="s">
        <v>376</v>
      </c>
      <c r="AV18"/>
      <c r="AW18"/>
      <c r="AX18"/>
      <c r="AY18"/>
    </row>
    <row r="19" spans="1:51" s="3" customFormat="1" x14ac:dyDescent="0.25">
      <c r="A19" s="3">
        <v>144</v>
      </c>
      <c r="B19" s="33" t="s">
        <v>341</v>
      </c>
      <c r="C19" s="33">
        <v>29</v>
      </c>
      <c r="D19" s="33"/>
      <c r="E19" s="33" t="s">
        <v>344</v>
      </c>
      <c r="F19" s="33" t="s">
        <v>345</v>
      </c>
      <c r="G19" s="33" t="s">
        <v>53</v>
      </c>
      <c r="H19" s="33" t="s">
        <v>267</v>
      </c>
      <c r="I19" s="33" t="s">
        <v>55</v>
      </c>
      <c r="J19" s="33" t="s">
        <v>214</v>
      </c>
      <c r="K19" s="33"/>
      <c r="L19" s="33" t="s">
        <v>57</v>
      </c>
      <c r="M19" s="33" t="s">
        <v>57</v>
      </c>
      <c r="N19" s="33" t="s">
        <v>93</v>
      </c>
      <c r="O19" s="33">
        <v>48</v>
      </c>
      <c r="P19" s="33" t="s">
        <v>59</v>
      </c>
      <c r="Q19" s="33" t="s">
        <v>60</v>
      </c>
      <c r="R19" s="33"/>
      <c r="S19" s="33" t="s">
        <v>61</v>
      </c>
      <c r="T19" s="33" t="s">
        <v>61</v>
      </c>
      <c r="U19" s="34">
        <v>1800</v>
      </c>
      <c r="V19" s="33"/>
      <c r="W19" s="35" t="str">
        <f t="shared" si="0"/>
        <v>LC10</v>
      </c>
      <c r="X19" s="33">
        <v>1</v>
      </c>
      <c r="Y19" s="33">
        <f t="shared" si="1"/>
        <v>1800</v>
      </c>
      <c r="Z19" s="36" t="str">
        <f t="shared" si="2"/>
        <v>Acute</v>
      </c>
      <c r="AA19" s="33">
        <v>1</v>
      </c>
      <c r="AB19" s="33">
        <f t="shared" si="7"/>
        <v>1800</v>
      </c>
      <c r="AC19" s="33"/>
      <c r="AD19" s="89" t="s">
        <v>371</v>
      </c>
      <c r="AE19" s="35" t="str">
        <f t="shared" si="3"/>
        <v>LC10</v>
      </c>
      <c r="AF19" s="36" t="s">
        <v>62</v>
      </c>
      <c r="AG19" s="36" t="str">
        <f t="shared" si="4"/>
        <v>Acute</v>
      </c>
      <c r="AH19" s="36" t="str">
        <f t="shared" si="9"/>
        <v>n</v>
      </c>
      <c r="AI19" s="37" t="str">
        <f t="shared" si="5"/>
        <v>Mortality</v>
      </c>
      <c r="AJ19" s="33" t="s">
        <v>149</v>
      </c>
      <c r="AK19" s="39">
        <f t="shared" si="8"/>
        <v>48</v>
      </c>
      <c r="AL19" s="67" t="s">
        <v>374</v>
      </c>
      <c r="AN19" s="42">
        <f t="shared" si="6"/>
        <v>1800</v>
      </c>
      <c r="AO19" s="63"/>
      <c r="AP19" s="63"/>
      <c r="AQ19" s="63"/>
      <c r="AS19" s="3" t="s">
        <v>523</v>
      </c>
      <c r="AT19" s="52" t="s">
        <v>376</v>
      </c>
      <c r="AV19"/>
      <c r="AW19"/>
      <c r="AX19"/>
      <c r="AY19"/>
    </row>
    <row r="20" spans="1:51" s="3" customFormat="1" x14ac:dyDescent="0.25">
      <c r="A20" s="3">
        <v>137</v>
      </c>
      <c r="B20" s="33" t="s">
        <v>334</v>
      </c>
      <c r="C20" s="33">
        <v>29</v>
      </c>
      <c r="D20" s="33"/>
      <c r="E20" s="33" t="s">
        <v>344</v>
      </c>
      <c r="F20" s="33" t="s">
        <v>345</v>
      </c>
      <c r="G20" s="33" t="s">
        <v>53</v>
      </c>
      <c r="H20" s="33" t="s">
        <v>267</v>
      </c>
      <c r="I20" s="33" t="s">
        <v>55</v>
      </c>
      <c r="J20" s="33" t="s">
        <v>92</v>
      </c>
      <c r="K20" s="33"/>
      <c r="L20" s="33" t="s">
        <v>57</v>
      </c>
      <c r="M20" s="33" t="s">
        <v>57</v>
      </c>
      <c r="N20" s="33" t="s">
        <v>73</v>
      </c>
      <c r="O20" s="33">
        <v>24</v>
      </c>
      <c r="P20" s="33" t="s">
        <v>59</v>
      </c>
      <c r="Q20" s="33" t="s">
        <v>60</v>
      </c>
      <c r="R20" s="33"/>
      <c r="S20" s="33" t="s">
        <v>61</v>
      </c>
      <c r="T20" s="33" t="s">
        <v>61</v>
      </c>
      <c r="U20" s="34">
        <v>28000</v>
      </c>
      <c r="V20" s="33"/>
      <c r="W20" s="35" t="str">
        <f t="shared" si="0"/>
        <v>LC50</v>
      </c>
      <c r="X20" s="33">
        <v>1</v>
      </c>
      <c r="Y20" s="33">
        <f t="shared" si="1"/>
        <v>28000</v>
      </c>
      <c r="Z20" s="36" t="str">
        <f t="shared" si="2"/>
        <v>Acute</v>
      </c>
      <c r="AA20" s="50">
        <v>2.2999999999999998</v>
      </c>
      <c r="AB20" s="92">
        <f>Y20/AA20</f>
        <v>12173.913043478262</v>
      </c>
      <c r="AC20" s="33"/>
      <c r="AD20" s="89" t="s">
        <v>371</v>
      </c>
      <c r="AE20" s="35" t="str">
        <f t="shared" si="3"/>
        <v>LC50</v>
      </c>
      <c r="AF20" s="36" t="s">
        <v>62</v>
      </c>
      <c r="AG20" s="36" t="str">
        <f t="shared" si="4"/>
        <v>Acute</v>
      </c>
      <c r="AH20" s="36" t="str">
        <f t="shared" si="9"/>
        <v>n</v>
      </c>
      <c r="AI20" s="37" t="str">
        <f t="shared" si="5"/>
        <v>Mortality</v>
      </c>
      <c r="AJ20" s="33" t="s">
        <v>149</v>
      </c>
      <c r="AK20" s="39">
        <f t="shared" si="8"/>
        <v>24</v>
      </c>
      <c r="AL20" s="64" t="s">
        <v>150</v>
      </c>
      <c r="AN20" s="68">
        <f t="shared" si="6"/>
        <v>12173.913043478262</v>
      </c>
      <c r="AO20" s="48"/>
      <c r="AP20" s="48">
        <f>AN20</f>
        <v>12173.913043478262</v>
      </c>
      <c r="AQ20" s="33"/>
      <c r="AS20" s="3" t="s">
        <v>523</v>
      </c>
      <c r="AT20" s="3" t="s">
        <v>377</v>
      </c>
      <c r="AV20"/>
      <c r="AW20"/>
      <c r="AX20"/>
      <c r="AY20"/>
    </row>
    <row r="21" spans="1:51" s="3" customFormat="1" x14ac:dyDescent="0.25">
      <c r="A21" s="3">
        <v>145</v>
      </c>
      <c r="B21" s="33" t="s">
        <v>342</v>
      </c>
      <c r="C21" s="33">
        <v>29</v>
      </c>
      <c r="D21" s="33"/>
      <c r="E21" s="33" t="s">
        <v>344</v>
      </c>
      <c r="F21" s="33" t="s">
        <v>345</v>
      </c>
      <c r="G21" s="33" t="s">
        <v>53</v>
      </c>
      <c r="H21" s="33" t="s">
        <v>267</v>
      </c>
      <c r="I21" s="33" t="s">
        <v>55</v>
      </c>
      <c r="J21" s="33" t="s">
        <v>214</v>
      </c>
      <c r="K21" s="33"/>
      <c r="L21" s="33" t="s">
        <v>57</v>
      </c>
      <c r="M21" s="33" t="s">
        <v>57</v>
      </c>
      <c r="N21" s="33" t="s">
        <v>73</v>
      </c>
      <c r="O21" s="33">
        <v>48</v>
      </c>
      <c r="P21" s="33" t="s">
        <v>59</v>
      </c>
      <c r="Q21" s="33" t="s">
        <v>60</v>
      </c>
      <c r="R21" s="33"/>
      <c r="S21" s="33" t="s">
        <v>61</v>
      </c>
      <c r="T21" s="33" t="s">
        <v>61</v>
      </c>
      <c r="U21" s="34">
        <v>2700</v>
      </c>
      <c r="V21" s="33"/>
      <c r="W21" s="35" t="str">
        <f t="shared" si="0"/>
        <v>LC50</v>
      </c>
      <c r="X21" s="33">
        <v>1</v>
      </c>
      <c r="Y21" s="33">
        <f t="shared" si="1"/>
        <v>2700</v>
      </c>
      <c r="Z21" s="36" t="str">
        <f t="shared" si="2"/>
        <v>Acute</v>
      </c>
      <c r="AA21" s="50">
        <v>2.2999999999999998</v>
      </c>
      <c r="AB21" s="92">
        <f>Y21/AA21</f>
        <v>1173.913043478261</v>
      </c>
      <c r="AC21" s="33"/>
      <c r="AD21" s="89" t="s">
        <v>371</v>
      </c>
      <c r="AE21" s="35" t="str">
        <f t="shared" si="3"/>
        <v>LC50</v>
      </c>
      <c r="AF21" s="36" t="s">
        <v>62</v>
      </c>
      <c r="AG21" s="36" t="str">
        <f t="shared" si="4"/>
        <v>Acute</v>
      </c>
      <c r="AH21" s="36" t="str">
        <f t="shared" si="9"/>
        <v>n</v>
      </c>
      <c r="AI21" s="37" t="str">
        <f t="shared" si="5"/>
        <v>Mortality</v>
      </c>
      <c r="AJ21" s="33" t="s">
        <v>149</v>
      </c>
      <c r="AK21" s="39">
        <f t="shared" si="8"/>
        <v>48</v>
      </c>
      <c r="AL21" s="64" t="s">
        <v>374</v>
      </c>
      <c r="AN21" s="68">
        <f t="shared" si="6"/>
        <v>1173.913043478261</v>
      </c>
      <c r="AO21" s="48"/>
      <c r="AP21" s="48">
        <f>AN21</f>
        <v>1173.913043478261</v>
      </c>
      <c r="AQ21" s="33"/>
      <c r="AS21" s="3" t="s">
        <v>523</v>
      </c>
      <c r="AT21" s="3" t="s">
        <v>377</v>
      </c>
      <c r="AV21"/>
      <c r="AW21"/>
      <c r="AX21"/>
      <c r="AY21"/>
    </row>
    <row r="22" spans="1:51" s="3" customFormat="1" x14ac:dyDescent="0.25">
      <c r="A22" s="3">
        <v>140</v>
      </c>
      <c r="B22" s="33" t="s">
        <v>337</v>
      </c>
      <c r="C22" s="33">
        <v>29</v>
      </c>
      <c r="D22" s="33"/>
      <c r="E22" s="33" t="s">
        <v>344</v>
      </c>
      <c r="F22" s="33" t="s">
        <v>345</v>
      </c>
      <c r="G22" s="33" t="s">
        <v>53</v>
      </c>
      <c r="H22" s="33" t="s">
        <v>267</v>
      </c>
      <c r="I22" s="33" t="s">
        <v>55</v>
      </c>
      <c r="J22" s="33" t="s">
        <v>92</v>
      </c>
      <c r="K22" s="33"/>
      <c r="L22" s="33" t="s">
        <v>57</v>
      </c>
      <c r="M22" s="33" t="s">
        <v>57</v>
      </c>
      <c r="N22" s="33" t="s">
        <v>73</v>
      </c>
      <c r="O22" s="33">
        <v>72</v>
      </c>
      <c r="P22" s="33" t="s">
        <v>59</v>
      </c>
      <c r="Q22" s="33" t="s">
        <v>60</v>
      </c>
      <c r="R22" s="33"/>
      <c r="S22" s="33" t="s">
        <v>61</v>
      </c>
      <c r="T22" s="33" t="s">
        <v>61</v>
      </c>
      <c r="U22" s="34">
        <v>7000</v>
      </c>
      <c r="V22" s="33"/>
      <c r="W22" s="35" t="str">
        <f t="shared" si="0"/>
        <v>LC50</v>
      </c>
      <c r="X22" s="33">
        <v>1</v>
      </c>
      <c r="Y22" s="33">
        <f t="shared" si="1"/>
        <v>7000</v>
      </c>
      <c r="Z22" s="36" t="str">
        <f t="shared" si="2"/>
        <v>Acute</v>
      </c>
      <c r="AA22" s="50">
        <v>2.2999999999999998</v>
      </c>
      <c r="AB22" s="92">
        <f>Y22/AA22</f>
        <v>3043.4782608695655</v>
      </c>
      <c r="AC22" s="33"/>
      <c r="AD22" s="89" t="s">
        <v>371</v>
      </c>
      <c r="AE22" s="35" t="str">
        <f t="shared" si="3"/>
        <v>LC50</v>
      </c>
      <c r="AF22" s="36" t="s">
        <v>62</v>
      </c>
      <c r="AG22" s="36" t="str">
        <f t="shared" si="4"/>
        <v>Acute</v>
      </c>
      <c r="AH22" s="36" t="str">
        <f t="shared" si="9"/>
        <v>n</v>
      </c>
      <c r="AI22" s="37" t="str">
        <f t="shared" si="5"/>
        <v>Mortality</v>
      </c>
      <c r="AJ22" s="33" t="s">
        <v>149</v>
      </c>
      <c r="AK22" s="39">
        <f t="shared" si="8"/>
        <v>72</v>
      </c>
      <c r="AL22" s="64" t="s">
        <v>375</v>
      </c>
      <c r="AN22" s="68">
        <f t="shared" si="6"/>
        <v>3043.4782608695655</v>
      </c>
      <c r="AO22" s="48"/>
      <c r="AP22" s="48">
        <f>AN22</f>
        <v>3043.4782608695655</v>
      </c>
      <c r="AQ22" s="33"/>
      <c r="AS22" s="3" t="s">
        <v>523</v>
      </c>
      <c r="AT22" s="3" t="s">
        <v>377</v>
      </c>
      <c r="AV22"/>
      <c r="AW22"/>
      <c r="AX22"/>
      <c r="AY22"/>
    </row>
    <row r="23" spans="1:51" s="3" customFormat="1" x14ac:dyDescent="0.25">
      <c r="A23" s="3">
        <v>139</v>
      </c>
      <c r="B23" s="33" t="s">
        <v>336</v>
      </c>
      <c r="C23" s="33">
        <v>29</v>
      </c>
      <c r="D23" s="33"/>
      <c r="E23" s="33" t="s">
        <v>344</v>
      </c>
      <c r="F23" s="33" t="s">
        <v>345</v>
      </c>
      <c r="G23" s="33" t="s">
        <v>53</v>
      </c>
      <c r="H23" s="33" t="s">
        <v>267</v>
      </c>
      <c r="I23" s="33" t="s">
        <v>55</v>
      </c>
      <c r="J23" s="33" t="s">
        <v>92</v>
      </c>
      <c r="K23" s="33"/>
      <c r="L23" s="33" t="s">
        <v>57</v>
      </c>
      <c r="M23" s="33" t="s">
        <v>57</v>
      </c>
      <c r="N23" s="33" t="s">
        <v>89</v>
      </c>
      <c r="O23" s="33">
        <v>24</v>
      </c>
      <c r="P23" s="33" t="s">
        <v>59</v>
      </c>
      <c r="Q23" s="33" t="s">
        <v>60</v>
      </c>
      <c r="R23" s="33"/>
      <c r="S23" s="33" t="s">
        <v>61</v>
      </c>
      <c r="T23" s="33" t="s">
        <v>61</v>
      </c>
      <c r="U23" s="34">
        <v>36000</v>
      </c>
      <c r="V23" s="33"/>
      <c r="W23" s="35" t="str">
        <f t="shared" si="0"/>
        <v>LOEC</v>
      </c>
      <c r="X23" s="33">
        <v>1</v>
      </c>
      <c r="Y23" s="33">
        <f t="shared" si="1"/>
        <v>36000</v>
      </c>
      <c r="Z23" s="36" t="str">
        <f t="shared" si="2"/>
        <v>Acute</v>
      </c>
      <c r="AA23" s="33">
        <v>1</v>
      </c>
      <c r="AB23" s="33">
        <f t="shared" si="7"/>
        <v>36000</v>
      </c>
      <c r="AC23" s="33"/>
      <c r="AD23" s="89" t="s">
        <v>371</v>
      </c>
      <c r="AE23" s="35" t="str">
        <f t="shared" si="3"/>
        <v>LOEC</v>
      </c>
      <c r="AF23" s="36" t="s">
        <v>62</v>
      </c>
      <c r="AG23" s="36" t="str">
        <f t="shared" si="4"/>
        <v>Acute</v>
      </c>
      <c r="AH23" s="36" t="str">
        <f t="shared" si="9"/>
        <v>n</v>
      </c>
      <c r="AI23" s="37" t="str">
        <f t="shared" si="5"/>
        <v>Mortality</v>
      </c>
      <c r="AJ23" s="33" t="s">
        <v>149</v>
      </c>
      <c r="AK23" s="39">
        <f t="shared" si="8"/>
        <v>24</v>
      </c>
      <c r="AL23" s="67" t="s">
        <v>150</v>
      </c>
      <c r="AN23" s="42">
        <f t="shared" si="6"/>
        <v>36000</v>
      </c>
      <c r="AO23" s="63"/>
      <c r="AP23" s="63"/>
      <c r="AQ23" s="63"/>
      <c r="AS23" s="3" t="s">
        <v>523</v>
      </c>
      <c r="AT23" s="52" t="s">
        <v>509</v>
      </c>
      <c r="AV23"/>
      <c r="AW23"/>
      <c r="AX23"/>
      <c r="AY23"/>
    </row>
    <row r="24" spans="1:51" s="3" customFormat="1" ht="22.5" customHeight="1" x14ac:dyDescent="0.25">
      <c r="A24" s="3">
        <v>141</v>
      </c>
      <c r="B24" s="33" t="s">
        <v>338</v>
      </c>
      <c r="C24" s="33">
        <v>29</v>
      </c>
      <c r="D24" s="33"/>
      <c r="E24" s="33" t="s">
        <v>344</v>
      </c>
      <c r="F24" s="33" t="s">
        <v>345</v>
      </c>
      <c r="G24" s="33" t="s">
        <v>53</v>
      </c>
      <c r="H24" s="33" t="s">
        <v>267</v>
      </c>
      <c r="I24" s="33" t="s">
        <v>55</v>
      </c>
      <c r="J24" s="33" t="s">
        <v>92</v>
      </c>
      <c r="K24" s="33"/>
      <c r="L24" s="33" t="s">
        <v>57</v>
      </c>
      <c r="M24" s="33" t="s">
        <v>57</v>
      </c>
      <c r="N24" s="33" t="s">
        <v>89</v>
      </c>
      <c r="O24" s="33">
        <v>72</v>
      </c>
      <c r="P24" s="33" t="s">
        <v>59</v>
      </c>
      <c r="Q24" s="33" t="s">
        <v>60</v>
      </c>
      <c r="R24" s="33"/>
      <c r="S24" s="33" t="s">
        <v>61</v>
      </c>
      <c r="T24" s="33" t="s">
        <v>61</v>
      </c>
      <c r="U24" s="34">
        <v>17000</v>
      </c>
      <c r="V24" s="33"/>
      <c r="W24" s="35" t="str">
        <f t="shared" si="0"/>
        <v>LOEC</v>
      </c>
      <c r="X24" s="33">
        <v>1</v>
      </c>
      <c r="Y24" s="33">
        <f t="shared" si="1"/>
        <v>17000</v>
      </c>
      <c r="Z24" s="36" t="str">
        <f t="shared" si="2"/>
        <v>Acute</v>
      </c>
      <c r="AA24" s="33">
        <v>1</v>
      </c>
      <c r="AB24" s="33">
        <f t="shared" si="7"/>
        <v>17000</v>
      </c>
      <c r="AC24" s="33"/>
      <c r="AD24" s="89" t="s">
        <v>371</v>
      </c>
      <c r="AE24" s="35" t="str">
        <f t="shared" si="3"/>
        <v>LOEC</v>
      </c>
      <c r="AF24" s="36" t="s">
        <v>62</v>
      </c>
      <c r="AG24" s="36" t="str">
        <f t="shared" si="4"/>
        <v>Acute</v>
      </c>
      <c r="AH24" s="36" t="str">
        <f t="shared" si="9"/>
        <v>n</v>
      </c>
      <c r="AI24" s="37" t="str">
        <f t="shared" si="5"/>
        <v>Mortality</v>
      </c>
      <c r="AJ24" s="33" t="s">
        <v>149</v>
      </c>
      <c r="AK24" s="39">
        <f t="shared" si="8"/>
        <v>72</v>
      </c>
      <c r="AL24" s="67" t="s">
        <v>375</v>
      </c>
      <c r="AN24" s="42">
        <f t="shared" si="6"/>
        <v>17000</v>
      </c>
      <c r="AO24" s="63"/>
      <c r="AP24" s="63"/>
      <c r="AQ24" s="63"/>
      <c r="AS24" s="3" t="s">
        <v>523</v>
      </c>
      <c r="AT24" s="52" t="s">
        <v>509</v>
      </c>
      <c r="AV24"/>
      <c r="AW24"/>
      <c r="AX24"/>
      <c r="AY24"/>
    </row>
    <row r="25" spans="1:51" s="3" customFormat="1" x14ac:dyDescent="0.25">
      <c r="A25" s="3">
        <v>138</v>
      </c>
      <c r="B25" s="33" t="s">
        <v>335</v>
      </c>
      <c r="C25" s="33">
        <v>29</v>
      </c>
      <c r="D25" s="33"/>
      <c r="E25" s="33" t="s">
        <v>344</v>
      </c>
      <c r="F25" s="33" t="s">
        <v>345</v>
      </c>
      <c r="G25" s="33" t="s">
        <v>53</v>
      </c>
      <c r="H25" s="33" t="s">
        <v>267</v>
      </c>
      <c r="I25" s="33" t="s">
        <v>55</v>
      </c>
      <c r="J25" s="33" t="s">
        <v>92</v>
      </c>
      <c r="K25" s="33"/>
      <c r="L25" s="33" t="s">
        <v>57</v>
      </c>
      <c r="M25" s="33" t="s">
        <v>57</v>
      </c>
      <c r="N25" s="33" t="s">
        <v>76</v>
      </c>
      <c r="O25" s="33">
        <v>24</v>
      </c>
      <c r="P25" s="33" t="s">
        <v>59</v>
      </c>
      <c r="Q25" s="33" t="s">
        <v>60</v>
      </c>
      <c r="R25" s="33"/>
      <c r="S25" s="33" t="s">
        <v>61</v>
      </c>
      <c r="T25" s="33" t="s">
        <v>61</v>
      </c>
      <c r="U25" s="34">
        <v>17000</v>
      </c>
      <c r="V25" s="33"/>
      <c r="W25" s="35" t="str">
        <f t="shared" si="0"/>
        <v>NOEC</v>
      </c>
      <c r="X25" s="33">
        <v>1</v>
      </c>
      <c r="Y25" s="33">
        <f t="shared" si="1"/>
        <v>17000</v>
      </c>
      <c r="Z25" s="36" t="str">
        <f t="shared" si="2"/>
        <v>Acute</v>
      </c>
      <c r="AA25" s="33">
        <v>1</v>
      </c>
      <c r="AB25" s="33">
        <f t="shared" si="7"/>
        <v>17000</v>
      </c>
      <c r="AC25" s="33"/>
      <c r="AD25" s="89" t="s">
        <v>371</v>
      </c>
      <c r="AE25" s="35" t="str">
        <f t="shared" si="3"/>
        <v>NOEC</v>
      </c>
      <c r="AF25" s="36" t="s">
        <v>62</v>
      </c>
      <c r="AG25" s="36" t="str">
        <f t="shared" si="4"/>
        <v>Acute</v>
      </c>
      <c r="AH25" s="36" t="str">
        <f t="shared" si="9"/>
        <v>n</v>
      </c>
      <c r="AI25" s="37" t="str">
        <f t="shared" si="5"/>
        <v>Mortality</v>
      </c>
      <c r="AJ25" s="33" t="s">
        <v>149</v>
      </c>
      <c r="AK25" s="39">
        <f t="shared" si="8"/>
        <v>24</v>
      </c>
      <c r="AL25" s="67" t="s">
        <v>150</v>
      </c>
      <c r="AN25" s="42">
        <f t="shared" si="6"/>
        <v>17000</v>
      </c>
      <c r="AO25" s="63"/>
      <c r="AP25" s="63"/>
      <c r="AQ25" s="63"/>
      <c r="AS25" s="3" t="s">
        <v>523</v>
      </c>
      <c r="AT25" s="52" t="s">
        <v>510</v>
      </c>
      <c r="AV25"/>
      <c r="AW25"/>
      <c r="AX25"/>
      <c r="AY25"/>
    </row>
    <row r="26" spans="1:51" s="3" customFormat="1" x14ac:dyDescent="0.25">
      <c r="A26" s="3">
        <v>142</v>
      </c>
      <c r="B26" s="33" t="s">
        <v>339</v>
      </c>
      <c r="C26" s="33">
        <v>29</v>
      </c>
      <c r="D26" s="33"/>
      <c r="E26" s="33" t="s">
        <v>344</v>
      </c>
      <c r="F26" s="33" t="s">
        <v>345</v>
      </c>
      <c r="G26" s="33" t="s">
        <v>53</v>
      </c>
      <c r="H26" s="33" t="s">
        <v>267</v>
      </c>
      <c r="I26" s="33" t="s">
        <v>55</v>
      </c>
      <c r="J26" s="33" t="s">
        <v>214</v>
      </c>
      <c r="K26" s="33"/>
      <c r="L26" s="33" t="s">
        <v>270</v>
      </c>
      <c r="M26" s="33" t="s">
        <v>270</v>
      </c>
      <c r="N26" s="33" t="s">
        <v>58</v>
      </c>
      <c r="O26" s="33">
        <v>48</v>
      </c>
      <c r="P26" s="33" t="s">
        <v>59</v>
      </c>
      <c r="Q26" s="33" t="s">
        <v>60</v>
      </c>
      <c r="R26" s="33"/>
      <c r="S26" s="33" t="s">
        <v>61</v>
      </c>
      <c r="T26" s="33" t="s">
        <v>61</v>
      </c>
      <c r="U26" s="33">
        <v>50</v>
      </c>
      <c r="V26" s="33"/>
      <c r="W26" s="35" t="str">
        <f t="shared" si="0"/>
        <v>EC10</v>
      </c>
      <c r="X26" s="33">
        <v>1</v>
      </c>
      <c r="Y26" s="33">
        <f t="shared" si="1"/>
        <v>50</v>
      </c>
      <c r="Z26" s="36" t="str">
        <f t="shared" si="2"/>
        <v>Acute</v>
      </c>
      <c r="AA26" s="33">
        <v>1</v>
      </c>
      <c r="AB26" s="33">
        <f t="shared" si="7"/>
        <v>50</v>
      </c>
      <c r="AC26" s="33"/>
      <c r="AD26" s="89" t="s">
        <v>371</v>
      </c>
      <c r="AE26" s="35" t="str">
        <f t="shared" si="3"/>
        <v>EC10</v>
      </c>
      <c r="AF26" s="36" t="s">
        <v>62</v>
      </c>
      <c r="AG26" s="36" t="str">
        <f t="shared" si="4"/>
        <v>Acute</v>
      </c>
      <c r="AH26" s="36" t="s">
        <v>191</v>
      </c>
      <c r="AI26" s="37" t="str">
        <f t="shared" si="5"/>
        <v>Tissue sloughing</v>
      </c>
      <c r="AJ26" s="33" t="s">
        <v>372</v>
      </c>
      <c r="AK26" s="39">
        <f t="shared" si="8"/>
        <v>48</v>
      </c>
      <c r="AL26" s="67" t="s">
        <v>373</v>
      </c>
      <c r="AN26" s="42">
        <f t="shared" si="6"/>
        <v>50</v>
      </c>
      <c r="AO26" s="63"/>
      <c r="AP26" s="63"/>
      <c r="AQ26" s="63"/>
      <c r="AS26" s="3" t="s">
        <v>523</v>
      </c>
      <c r="AT26" s="52" t="s">
        <v>511</v>
      </c>
      <c r="AV26"/>
      <c r="AW26"/>
      <c r="AX26"/>
      <c r="AY26"/>
    </row>
    <row r="27" spans="1:51" s="3" customFormat="1" x14ac:dyDescent="0.25">
      <c r="A27" s="3">
        <v>143</v>
      </c>
      <c r="B27" s="33" t="s">
        <v>340</v>
      </c>
      <c r="C27" s="33">
        <v>29</v>
      </c>
      <c r="D27" s="33"/>
      <c r="E27" s="33" t="s">
        <v>344</v>
      </c>
      <c r="F27" s="33" t="s">
        <v>345</v>
      </c>
      <c r="G27" s="33" t="s">
        <v>53</v>
      </c>
      <c r="H27" s="33" t="s">
        <v>267</v>
      </c>
      <c r="I27" s="33" t="s">
        <v>55</v>
      </c>
      <c r="J27" s="33" t="s">
        <v>214</v>
      </c>
      <c r="K27" s="33"/>
      <c r="L27" s="33" t="s">
        <v>270</v>
      </c>
      <c r="M27" s="33" t="s">
        <v>270</v>
      </c>
      <c r="N27" s="33" t="s">
        <v>67</v>
      </c>
      <c r="O27" s="33">
        <v>48</v>
      </c>
      <c r="P27" s="33" t="s">
        <v>59</v>
      </c>
      <c r="Q27" s="33" t="s">
        <v>60</v>
      </c>
      <c r="R27" s="33"/>
      <c r="S27" s="33" t="s">
        <v>61</v>
      </c>
      <c r="T27" s="33" t="s">
        <v>61</v>
      </c>
      <c r="U27" s="33">
        <v>700</v>
      </c>
      <c r="V27" s="33"/>
      <c r="W27" s="35" t="str">
        <f t="shared" si="0"/>
        <v>EC50</v>
      </c>
      <c r="X27" s="33">
        <v>1</v>
      </c>
      <c r="Y27" s="33">
        <f t="shared" si="1"/>
        <v>700</v>
      </c>
      <c r="Z27" s="36" t="str">
        <f t="shared" si="2"/>
        <v>Acute</v>
      </c>
      <c r="AA27" s="50">
        <v>2.2999999999999998</v>
      </c>
      <c r="AB27" s="92">
        <f>Y27/AA27</f>
        <v>304.34782608695656</v>
      </c>
      <c r="AC27" s="33"/>
      <c r="AD27" s="89" t="s">
        <v>371</v>
      </c>
      <c r="AE27" s="35" t="str">
        <f t="shared" si="3"/>
        <v>EC50</v>
      </c>
      <c r="AF27" s="36" t="s">
        <v>62</v>
      </c>
      <c r="AG27" s="36" t="str">
        <f t="shared" si="4"/>
        <v>Acute</v>
      </c>
      <c r="AH27" s="36" t="s">
        <v>317</v>
      </c>
      <c r="AI27" s="37" t="str">
        <f t="shared" si="5"/>
        <v>Tissue sloughing</v>
      </c>
      <c r="AJ27" s="33" t="s">
        <v>372</v>
      </c>
      <c r="AK27" s="39">
        <f t="shared" si="8"/>
        <v>48</v>
      </c>
      <c r="AL27" s="64" t="s">
        <v>373</v>
      </c>
      <c r="AN27" s="68">
        <f t="shared" si="6"/>
        <v>304.34782608695656</v>
      </c>
      <c r="AO27" s="48"/>
      <c r="AP27" s="48">
        <f>AN27</f>
        <v>304.34782608695656</v>
      </c>
      <c r="AQ27" s="66">
        <f>AP27</f>
        <v>304.34782608695656</v>
      </c>
      <c r="AS27" s="3" t="s">
        <v>523</v>
      </c>
      <c r="AT27" s="3" t="s">
        <v>535</v>
      </c>
      <c r="AV27"/>
      <c r="AW27"/>
      <c r="AX27"/>
      <c r="AY27"/>
    </row>
    <row r="28" spans="1:51" s="3" customFormat="1" x14ac:dyDescent="0.25">
      <c r="A28" s="3">
        <v>162</v>
      </c>
      <c r="B28" s="33" t="s">
        <v>465</v>
      </c>
      <c r="C28" s="33">
        <v>32</v>
      </c>
      <c r="E28" s="3" t="s">
        <v>484</v>
      </c>
      <c r="F28" s="33" t="s">
        <v>486</v>
      </c>
      <c r="G28" s="33" t="s">
        <v>118</v>
      </c>
      <c r="H28" s="33" t="s">
        <v>119</v>
      </c>
      <c r="I28" s="33" t="s">
        <v>55</v>
      </c>
      <c r="J28" s="33" t="s">
        <v>120</v>
      </c>
      <c r="L28" s="3" t="s">
        <v>121</v>
      </c>
      <c r="M28" s="33" t="s">
        <v>121</v>
      </c>
      <c r="N28" s="33" t="s">
        <v>67</v>
      </c>
      <c r="O28" s="33">
        <v>48</v>
      </c>
      <c r="P28" s="33" t="s">
        <v>59</v>
      </c>
      <c r="Q28" s="33" t="s">
        <v>86</v>
      </c>
      <c r="R28" s="33"/>
      <c r="S28" s="33" t="s">
        <v>61</v>
      </c>
      <c r="T28" s="33" t="s">
        <v>61</v>
      </c>
      <c r="U28" s="34">
        <v>4290</v>
      </c>
      <c r="W28" s="35" t="str">
        <f t="shared" si="0"/>
        <v>EC50</v>
      </c>
      <c r="X28" s="33">
        <v>5</v>
      </c>
      <c r="Y28" s="34">
        <f>U28</f>
        <v>4290</v>
      </c>
      <c r="Z28" s="36" t="str">
        <f t="shared" si="2"/>
        <v>Chronic</v>
      </c>
      <c r="AA28" s="33">
        <v>1</v>
      </c>
      <c r="AB28" s="33">
        <f t="shared" si="7"/>
        <v>4290</v>
      </c>
      <c r="AD28" s="3" t="s">
        <v>495</v>
      </c>
      <c r="AE28" s="33" t="str">
        <f t="shared" si="3"/>
        <v>EC50</v>
      </c>
      <c r="AF28" s="36" t="s">
        <v>62</v>
      </c>
      <c r="AG28" s="33" t="str">
        <f t="shared" si="4"/>
        <v>Chronic</v>
      </c>
      <c r="AH28" s="36" t="str">
        <f t="shared" ref="AH28:AH61" si="10">IF(AG28="chronic","y","n")</f>
        <v>y</v>
      </c>
      <c r="AI28" s="37" t="str">
        <f t="shared" si="5"/>
        <v>embryo development</v>
      </c>
      <c r="AJ28" s="33" t="s">
        <v>87</v>
      </c>
      <c r="AK28" s="33">
        <f t="shared" si="8"/>
        <v>48</v>
      </c>
      <c r="AL28" s="67" t="s">
        <v>496</v>
      </c>
      <c r="AN28" s="67">
        <f t="shared" si="6"/>
        <v>4290</v>
      </c>
      <c r="AO28" s="91"/>
      <c r="AP28" s="91"/>
      <c r="AQ28" s="91"/>
      <c r="AS28" s="3" t="s">
        <v>523</v>
      </c>
      <c r="AT28" s="52" t="s">
        <v>498</v>
      </c>
      <c r="AV28"/>
      <c r="AW28"/>
      <c r="AX28"/>
      <c r="AY28"/>
    </row>
    <row r="29" spans="1:51" s="3" customFormat="1" x14ac:dyDescent="0.25">
      <c r="A29" s="3">
        <v>175</v>
      </c>
      <c r="B29" s="33" t="s">
        <v>478</v>
      </c>
      <c r="C29" s="33">
        <v>32</v>
      </c>
      <c r="E29" s="3" t="s">
        <v>484</v>
      </c>
      <c r="F29" s="33" t="s">
        <v>486</v>
      </c>
      <c r="G29" s="33" t="s">
        <v>118</v>
      </c>
      <c r="H29" s="33" t="s">
        <v>119</v>
      </c>
      <c r="I29" s="33" t="s">
        <v>55</v>
      </c>
      <c r="J29" s="33" t="s">
        <v>120</v>
      </c>
      <c r="L29" s="3" t="s">
        <v>121</v>
      </c>
      <c r="M29" s="33" t="s">
        <v>121</v>
      </c>
      <c r="N29" s="33" t="s">
        <v>74</v>
      </c>
      <c r="O29" s="33">
        <v>48</v>
      </c>
      <c r="P29" s="33" t="s">
        <v>59</v>
      </c>
      <c r="Q29" s="33" t="s">
        <v>86</v>
      </c>
      <c r="R29" s="33"/>
      <c r="S29" s="33" t="s">
        <v>61</v>
      </c>
      <c r="T29" s="33" t="s">
        <v>61</v>
      </c>
      <c r="U29" s="34">
        <v>1040</v>
      </c>
      <c r="W29" s="35" t="str">
        <f t="shared" si="0"/>
        <v>NEC</v>
      </c>
      <c r="X29" s="33">
        <v>1</v>
      </c>
      <c r="Y29" s="34">
        <f>U29</f>
        <v>1040</v>
      </c>
      <c r="Z29" s="36" t="str">
        <f t="shared" si="2"/>
        <v>Chronic</v>
      </c>
      <c r="AA29" s="33">
        <v>1</v>
      </c>
      <c r="AB29" s="33">
        <f t="shared" si="7"/>
        <v>1040</v>
      </c>
      <c r="AD29" s="3" t="s">
        <v>495</v>
      </c>
      <c r="AE29" s="33" t="str">
        <f t="shared" si="3"/>
        <v>NEC</v>
      </c>
      <c r="AF29" s="36" t="s">
        <v>62</v>
      </c>
      <c r="AG29" s="33" t="str">
        <f t="shared" si="4"/>
        <v>Chronic</v>
      </c>
      <c r="AH29" s="36" t="str">
        <f t="shared" si="10"/>
        <v>y</v>
      </c>
      <c r="AI29" s="37" t="str">
        <f t="shared" si="5"/>
        <v>embryo development</v>
      </c>
      <c r="AJ29" s="33" t="s">
        <v>87</v>
      </c>
      <c r="AK29" s="33">
        <f t="shared" si="8"/>
        <v>48</v>
      </c>
      <c r="AL29" s="64" t="s">
        <v>497</v>
      </c>
      <c r="AN29" s="64">
        <f t="shared" si="6"/>
        <v>1040</v>
      </c>
      <c r="AO29" s="33">
        <f>AN29</f>
        <v>1040</v>
      </c>
      <c r="AP29" s="33">
        <f>AO29</f>
        <v>1040</v>
      </c>
      <c r="AQ29" s="64">
        <f>AP29</f>
        <v>1040</v>
      </c>
      <c r="AS29" s="3" t="s">
        <v>523</v>
      </c>
      <c r="AT29" s="3" t="s">
        <v>533</v>
      </c>
      <c r="AV29"/>
      <c r="AW29"/>
      <c r="AX29"/>
      <c r="AY29"/>
    </row>
    <row r="30" spans="1:51" s="3" customFormat="1" x14ac:dyDescent="0.25">
      <c r="A30" s="3">
        <v>18</v>
      </c>
      <c r="B30" s="33" t="s">
        <v>68</v>
      </c>
      <c r="C30" s="33">
        <v>6</v>
      </c>
      <c r="D30" s="33"/>
      <c r="E30" s="33" t="s">
        <v>52</v>
      </c>
      <c r="F30" s="33" t="s">
        <v>69</v>
      </c>
      <c r="G30" s="33" t="s">
        <v>70</v>
      </c>
      <c r="H30" s="33" t="s">
        <v>71</v>
      </c>
      <c r="I30" s="33" t="s">
        <v>55</v>
      </c>
      <c r="J30" s="33" t="s">
        <v>72</v>
      </c>
      <c r="K30" s="33"/>
      <c r="L30" s="33" t="s">
        <v>57</v>
      </c>
      <c r="M30" s="33" t="s">
        <v>57</v>
      </c>
      <c r="N30" s="33" t="s">
        <v>73</v>
      </c>
      <c r="O30" s="33">
        <v>24</v>
      </c>
      <c r="P30" s="33" t="s">
        <v>59</v>
      </c>
      <c r="Q30" s="33" t="s">
        <v>60</v>
      </c>
      <c r="R30" s="33"/>
      <c r="S30" s="33" t="s">
        <v>61</v>
      </c>
      <c r="T30" s="33" t="s">
        <v>61</v>
      </c>
      <c r="U30" s="34">
        <v>75000</v>
      </c>
      <c r="W30" s="35" t="str">
        <f t="shared" si="0"/>
        <v>LC50</v>
      </c>
      <c r="X30" s="33">
        <v>1</v>
      </c>
      <c r="Y30" s="33">
        <f>U30/X30</f>
        <v>75000</v>
      </c>
      <c r="Z30" s="36" t="str">
        <f t="shared" si="2"/>
        <v>Acute</v>
      </c>
      <c r="AA30" s="93">
        <v>10</v>
      </c>
      <c r="AB30" s="48">
        <f t="shared" si="7"/>
        <v>7500</v>
      </c>
      <c r="AD30" s="89" t="s">
        <v>357</v>
      </c>
      <c r="AE30" s="35" t="str">
        <f t="shared" si="3"/>
        <v>LC50</v>
      </c>
      <c r="AF30" s="36" t="s">
        <v>62</v>
      </c>
      <c r="AG30" s="36" t="str">
        <f t="shared" si="4"/>
        <v>Acute</v>
      </c>
      <c r="AH30" s="36" t="str">
        <f t="shared" si="10"/>
        <v>n</v>
      </c>
      <c r="AI30" s="37" t="str">
        <f t="shared" si="5"/>
        <v>Mortality</v>
      </c>
      <c r="AJ30" s="38" t="s">
        <v>63</v>
      </c>
      <c r="AK30" s="39">
        <f t="shared" si="8"/>
        <v>24</v>
      </c>
      <c r="AL30" s="45" t="s">
        <v>88</v>
      </c>
      <c r="AM30" s="36"/>
      <c r="AN30" s="94">
        <f t="shared" si="6"/>
        <v>7500</v>
      </c>
      <c r="AO30" s="42"/>
      <c r="AP30" s="94"/>
      <c r="AQ30" s="42"/>
      <c r="AS30" s="43" t="s">
        <v>523</v>
      </c>
      <c r="AT30" s="44" t="s">
        <v>537</v>
      </c>
      <c r="AV30"/>
      <c r="AW30"/>
      <c r="AX30"/>
      <c r="AY30"/>
    </row>
    <row r="31" spans="1:51" s="3" customFormat="1" x14ac:dyDescent="0.25">
      <c r="A31" s="3">
        <v>19</v>
      </c>
      <c r="B31" s="33" t="s">
        <v>75</v>
      </c>
      <c r="C31" s="33">
        <v>6</v>
      </c>
      <c r="D31" s="33"/>
      <c r="E31" s="33" t="s">
        <v>52</v>
      </c>
      <c r="F31" s="33" t="s">
        <v>69</v>
      </c>
      <c r="G31" s="33" t="s">
        <v>70</v>
      </c>
      <c r="H31" s="33" t="s">
        <v>71</v>
      </c>
      <c r="I31" s="33" t="s">
        <v>55</v>
      </c>
      <c r="J31" s="33" t="s">
        <v>72</v>
      </c>
      <c r="K31" s="33"/>
      <c r="L31" s="33" t="s">
        <v>57</v>
      </c>
      <c r="M31" s="33" t="s">
        <v>57</v>
      </c>
      <c r="N31" s="33" t="s">
        <v>73</v>
      </c>
      <c r="O31" s="33">
        <v>48</v>
      </c>
      <c r="P31" s="33" t="s">
        <v>59</v>
      </c>
      <c r="Q31" s="33" t="s">
        <v>60</v>
      </c>
      <c r="R31" s="33"/>
      <c r="S31" s="33" t="s">
        <v>61</v>
      </c>
      <c r="T31" s="33" t="s">
        <v>61</v>
      </c>
      <c r="U31" s="34">
        <v>51800</v>
      </c>
      <c r="W31" s="35" t="str">
        <f t="shared" si="0"/>
        <v>LC50</v>
      </c>
      <c r="X31" s="33">
        <v>1</v>
      </c>
      <c r="Y31" s="33">
        <f>U31/X31</f>
        <v>51800</v>
      </c>
      <c r="Z31" s="36" t="str">
        <f t="shared" si="2"/>
        <v>Acute</v>
      </c>
      <c r="AA31" s="93">
        <v>10</v>
      </c>
      <c r="AB31" s="48">
        <f t="shared" si="7"/>
        <v>5180</v>
      </c>
      <c r="AD31" s="89" t="s">
        <v>357</v>
      </c>
      <c r="AE31" s="35" t="str">
        <f t="shared" si="3"/>
        <v>LC50</v>
      </c>
      <c r="AF31" s="36" t="s">
        <v>62</v>
      </c>
      <c r="AG31" s="36" t="str">
        <f t="shared" si="4"/>
        <v>Acute</v>
      </c>
      <c r="AH31" s="36" t="str">
        <f t="shared" si="10"/>
        <v>n</v>
      </c>
      <c r="AI31" s="37" t="str">
        <f t="shared" si="5"/>
        <v>Mortality</v>
      </c>
      <c r="AJ31" s="38" t="s">
        <v>63</v>
      </c>
      <c r="AK31" s="39">
        <f t="shared" si="8"/>
        <v>48</v>
      </c>
      <c r="AL31" s="45" t="s">
        <v>259</v>
      </c>
      <c r="AN31" s="94">
        <f t="shared" si="6"/>
        <v>5180</v>
      </c>
      <c r="AO31" s="42"/>
      <c r="AP31" s="94"/>
      <c r="AQ31" s="94"/>
      <c r="AS31" s="43" t="s">
        <v>523</v>
      </c>
      <c r="AT31" s="44" t="s">
        <v>537</v>
      </c>
      <c r="AV31"/>
      <c r="AW31"/>
      <c r="AX31"/>
      <c r="AY31"/>
    </row>
    <row r="32" spans="1:51" s="3" customFormat="1" x14ac:dyDescent="0.25">
      <c r="A32" s="3">
        <v>23</v>
      </c>
      <c r="B32" s="33" t="s">
        <v>77</v>
      </c>
      <c r="C32" s="33" t="s">
        <v>78</v>
      </c>
      <c r="D32" s="33"/>
      <c r="E32" s="33" t="s">
        <v>79</v>
      </c>
      <c r="F32" s="33" t="s">
        <v>80</v>
      </c>
      <c r="G32" s="33" t="s">
        <v>81</v>
      </c>
      <c r="H32" s="33" t="s">
        <v>82</v>
      </c>
      <c r="I32" s="33" t="s">
        <v>83</v>
      </c>
      <c r="J32" s="33" t="s">
        <v>84</v>
      </c>
      <c r="K32" s="33"/>
      <c r="L32" s="33" t="s">
        <v>85</v>
      </c>
      <c r="M32" s="33" t="s">
        <v>85</v>
      </c>
      <c r="N32" s="33" t="s">
        <v>67</v>
      </c>
      <c r="O32" s="33">
        <v>72</v>
      </c>
      <c r="P32" s="33" t="s">
        <v>59</v>
      </c>
      <c r="Q32" s="33" t="s">
        <v>86</v>
      </c>
      <c r="R32" s="33"/>
      <c r="S32" s="33">
        <v>88.3</v>
      </c>
      <c r="T32" s="33">
        <v>54.938000000000002</v>
      </c>
      <c r="U32" s="34">
        <v>4851</v>
      </c>
      <c r="W32" s="35" t="str">
        <f t="shared" si="0"/>
        <v>EC50</v>
      </c>
      <c r="X32" s="33">
        <v>5</v>
      </c>
      <c r="Y32" s="33">
        <f>U32/X32</f>
        <v>970.2</v>
      </c>
      <c r="Z32" s="36" t="str">
        <f t="shared" si="2"/>
        <v>Chronic</v>
      </c>
      <c r="AA32" s="33">
        <v>1</v>
      </c>
      <c r="AB32" s="33">
        <f t="shared" si="7"/>
        <v>970.2</v>
      </c>
      <c r="AD32" s="89" t="s">
        <v>360</v>
      </c>
      <c r="AE32" s="35" t="str">
        <f t="shared" si="3"/>
        <v>EC50</v>
      </c>
      <c r="AF32" s="36" t="s">
        <v>191</v>
      </c>
      <c r="AG32" s="36" t="str">
        <f t="shared" si="4"/>
        <v>Chronic</v>
      </c>
      <c r="AH32" s="36" t="str">
        <f t="shared" si="10"/>
        <v>y</v>
      </c>
      <c r="AI32" s="37" t="str">
        <f t="shared" si="5"/>
        <v>Growth rate</v>
      </c>
      <c r="AJ32" s="46" t="s">
        <v>87</v>
      </c>
      <c r="AK32" s="39">
        <f t="shared" si="8"/>
        <v>72</v>
      </c>
      <c r="AL32" s="45" t="s">
        <v>88</v>
      </c>
      <c r="AM32" s="41"/>
      <c r="AN32" s="42">
        <f t="shared" si="6"/>
        <v>970.2</v>
      </c>
      <c r="AO32" s="58"/>
      <c r="AP32" s="58"/>
      <c r="AQ32" s="90"/>
      <c r="AS32" s="43" t="s">
        <v>523</v>
      </c>
      <c r="AT32" s="52" t="s">
        <v>538</v>
      </c>
      <c r="AV32"/>
      <c r="AW32"/>
      <c r="AX32"/>
      <c r="AY32"/>
    </row>
    <row r="33" spans="1:51" s="3" customFormat="1" x14ac:dyDescent="0.25">
      <c r="A33" s="3">
        <v>163</v>
      </c>
      <c r="B33" s="33" t="s">
        <v>466</v>
      </c>
      <c r="C33" s="33">
        <v>32</v>
      </c>
      <c r="E33" s="3" t="s">
        <v>484</v>
      </c>
      <c r="F33" s="33" t="s">
        <v>487</v>
      </c>
      <c r="G33" s="33" t="s">
        <v>118</v>
      </c>
      <c r="H33" s="33" t="s">
        <v>119</v>
      </c>
      <c r="I33" s="33" t="s">
        <v>55</v>
      </c>
      <c r="J33" s="33" t="s">
        <v>120</v>
      </c>
      <c r="L33" s="3" t="s">
        <v>121</v>
      </c>
      <c r="M33" s="33" t="s">
        <v>121</v>
      </c>
      <c r="N33" s="33" t="s">
        <v>67</v>
      </c>
      <c r="O33" s="33">
        <v>48</v>
      </c>
      <c r="P33" s="33" t="s">
        <v>59</v>
      </c>
      <c r="Q33" s="33" t="s">
        <v>86</v>
      </c>
      <c r="R33" s="33"/>
      <c r="S33" s="33" t="s">
        <v>61</v>
      </c>
      <c r="T33" s="33" t="s">
        <v>61</v>
      </c>
      <c r="U33" s="34">
        <v>7030</v>
      </c>
      <c r="W33" s="35" t="str">
        <f t="shared" si="0"/>
        <v>EC50</v>
      </c>
      <c r="X33" s="33">
        <v>5</v>
      </c>
      <c r="Y33" s="34">
        <f>U33</f>
        <v>7030</v>
      </c>
      <c r="Z33" s="36" t="str">
        <f t="shared" si="2"/>
        <v>Chronic</v>
      </c>
      <c r="AA33" s="33">
        <v>1</v>
      </c>
      <c r="AB33" s="33">
        <f t="shared" si="7"/>
        <v>7030</v>
      </c>
      <c r="AD33" s="3" t="s">
        <v>495</v>
      </c>
      <c r="AE33" s="33" t="str">
        <f t="shared" si="3"/>
        <v>EC50</v>
      </c>
      <c r="AF33" s="36" t="s">
        <v>62</v>
      </c>
      <c r="AG33" s="33" t="str">
        <f t="shared" si="4"/>
        <v>Chronic</v>
      </c>
      <c r="AH33" s="36" t="str">
        <f t="shared" si="10"/>
        <v>y</v>
      </c>
      <c r="AI33" s="37" t="str">
        <f t="shared" si="5"/>
        <v>embryo development</v>
      </c>
      <c r="AJ33" s="33" t="s">
        <v>87</v>
      </c>
      <c r="AK33" s="33">
        <f t="shared" si="8"/>
        <v>48</v>
      </c>
      <c r="AL33" s="67" t="s">
        <v>496</v>
      </c>
      <c r="AN33" s="67">
        <f t="shared" si="6"/>
        <v>7030</v>
      </c>
      <c r="AO33" s="91"/>
      <c r="AP33" s="91"/>
      <c r="AQ33" s="91"/>
      <c r="AS33" s="43" t="s">
        <v>523</v>
      </c>
      <c r="AT33" s="52" t="s">
        <v>498</v>
      </c>
      <c r="AV33"/>
      <c r="AW33"/>
      <c r="AX33"/>
      <c r="AY33"/>
    </row>
    <row r="34" spans="1:51" s="3" customFormat="1" x14ac:dyDescent="0.25">
      <c r="A34" s="3">
        <v>178</v>
      </c>
      <c r="B34" s="33" t="s">
        <v>481</v>
      </c>
      <c r="C34" s="33">
        <v>32</v>
      </c>
      <c r="E34" s="3" t="s">
        <v>484</v>
      </c>
      <c r="F34" s="33" t="s">
        <v>487</v>
      </c>
      <c r="G34" s="33" t="s">
        <v>118</v>
      </c>
      <c r="H34" s="33" t="s">
        <v>119</v>
      </c>
      <c r="I34" s="33" t="s">
        <v>55</v>
      </c>
      <c r="J34" s="33" t="s">
        <v>120</v>
      </c>
      <c r="L34" s="3" t="s">
        <v>121</v>
      </c>
      <c r="M34" s="33" t="s">
        <v>121</v>
      </c>
      <c r="N34" s="33" t="s">
        <v>74</v>
      </c>
      <c r="O34" s="33">
        <v>48</v>
      </c>
      <c r="P34" s="33" t="s">
        <v>59</v>
      </c>
      <c r="Q34" s="33" t="s">
        <v>86</v>
      </c>
      <c r="R34" s="33"/>
      <c r="S34" s="33" t="s">
        <v>61</v>
      </c>
      <c r="T34" s="33" t="s">
        <v>61</v>
      </c>
      <c r="U34" s="34">
        <v>1780</v>
      </c>
      <c r="W34" s="35" t="str">
        <f t="shared" si="0"/>
        <v>NEC</v>
      </c>
      <c r="X34" s="33">
        <v>1</v>
      </c>
      <c r="Y34" s="34">
        <f>U34</f>
        <v>1780</v>
      </c>
      <c r="Z34" s="36" t="str">
        <f t="shared" si="2"/>
        <v>Chronic</v>
      </c>
      <c r="AA34" s="33">
        <v>1</v>
      </c>
      <c r="AB34" s="33">
        <f t="shared" si="7"/>
        <v>1780</v>
      </c>
      <c r="AD34" s="3" t="s">
        <v>495</v>
      </c>
      <c r="AE34" s="33" t="str">
        <f t="shared" si="3"/>
        <v>NEC</v>
      </c>
      <c r="AF34" s="36" t="s">
        <v>62</v>
      </c>
      <c r="AG34" s="33" t="str">
        <f t="shared" si="4"/>
        <v>Chronic</v>
      </c>
      <c r="AH34" s="36" t="str">
        <f t="shared" si="10"/>
        <v>y</v>
      </c>
      <c r="AI34" s="37" t="str">
        <f t="shared" si="5"/>
        <v>embryo development</v>
      </c>
      <c r="AJ34" s="33" t="s">
        <v>87</v>
      </c>
      <c r="AK34" s="33">
        <f t="shared" si="8"/>
        <v>48</v>
      </c>
      <c r="AL34" s="64" t="s">
        <v>497</v>
      </c>
      <c r="AN34" s="64">
        <f t="shared" si="6"/>
        <v>1780</v>
      </c>
      <c r="AO34" s="33">
        <f>AN34</f>
        <v>1780</v>
      </c>
      <c r="AP34" s="33">
        <f>AO34</f>
        <v>1780</v>
      </c>
      <c r="AQ34" s="64">
        <f>AP34</f>
        <v>1780</v>
      </c>
      <c r="AS34" s="43" t="s">
        <v>523</v>
      </c>
      <c r="AT34" s="3" t="s">
        <v>533</v>
      </c>
      <c r="AV34"/>
      <c r="AW34"/>
      <c r="AX34"/>
      <c r="AY34"/>
    </row>
    <row r="35" spans="1:51" s="3" customFormat="1" x14ac:dyDescent="0.25">
      <c r="A35" s="3">
        <v>61</v>
      </c>
      <c r="B35" s="33" t="s">
        <v>90</v>
      </c>
      <c r="C35" s="33" t="s">
        <v>51</v>
      </c>
      <c r="D35" s="33"/>
      <c r="E35" s="33" t="s">
        <v>52</v>
      </c>
      <c r="F35" s="33" t="s">
        <v>91</v>
      </c>
      <c r="G35" s="33" t="s">
        <v>70</v>
      </c>
      <c r="H35" s="33" t="s">
        <v>71</v>
      </c>
      <c r="I35" s="33" t="s">
        <v>55</v>
      </c>
      <c r="J35" s="33" t="s">
        <v>92</v>
      </c>
      <c r="K35" s="33"/>
      <c r="L35" s="33" t="s">
        <v>57</v>
      </c>
      <c r="M35" s="33" t="s">
        <v>57</v>
      </c>
      <c r="N35" s="33" t="s">
        <v>93</v>
      </c>
      <c r="O35" s="33">
        <v>48</v>
      </c>
      <c r="P35" s="33" t="s">
        <v>59</v>
      </c>
      <c r="Q35" s="33" t="s">
        <v>60</v>
      </c>
      <c r="R35" s="33"/>
      <c r="S35" s="33" t="s">
        <v>61</v>
      </c>
      <c r="T35" s="33" t="s">
        <v>61</v>
      </c>
      <c r="U35" s="34">
        <v>1100</v>
      </c>
      <c r="W35" s="35" t="str">
        <f t="shared" si="0"/>
        <v>LC10</v>
      </c>
      <c r="X35" s="33">
        <v>1</v>
      </c>
      <c r="Y35" s="33">
        <f t="shared" ref="Y35:Y50" si="11">U35/X35</f>
        <v>1100</v>
      </c>
      <c r="Z35" s="36" t="str">
        <f t="shared" si="2"/>
        <v>Acute</v>
      </c>
      <c r="AA35" s="33">
        <v>1</v>
      </c>
      <c r="AB35" s="33">
        <f t="shared" si="7"/>
        <v>1100</v>
      </c>
      <c r="AD35" s="89" t="s">
        <v>362</v>
      </c>
      <c r="AE35" s="35" t="str">
        <f t="shared" si="3"/>
        <v>LC10</v>
      </c>
      <c r="AF35" s="36" t="s">
        <v>62</v>
      </c>
      <c r="AG35" s="36" t="str">
        <f t="shared" si="4"/>
        <v>Acute</v>
      </c>
      <c r="AH35" s="36" t="str">
        <f t="shared" si="10"/>
        <v>n</v>
      </c>
      <c r="AI35" s="37" t="str">
        <f t="shared" si="5"/>
        <v>Mortality</v>
      </c>
      <c r="AJ35" s="38" t="s">
        <v>63</v>
      </c>
      <c r="AK35" s="39">
        <f t="shared" si="8"/>
        <v>48</v>
      </c>
      <c r="AL35" s="45" t="s">
        <v>88</v>
      </c>
      <c r="AN35" s="42">
        <f t="shared" si="6"/>
        <v>1100</v>
      </c>
      <c r="AO35" s="42"/>
      <c r="AP35" s="42"/>
      <c r="AQ35" s="42"/>
      <c r="AS35" s="43" t="s">
        <v>523</v>
      </c>
      <c r="AT35" s="44" t="s">
        <v>518</v>
      </c>
      <c r="AV35"/>
      <c r="AW35"/>
      <c r="AX35"/>
      <c r="AY35"/>
    </row>
    <row r="36" spans="1:51" s="3" customFormat="1" x14ac:dyDescent="0.25">
      <c r="A36" s="3">
        <v>62</v>
      </c>
      <c r="B36" s="33" t="s">
        <v>94</v>
      </c>
      <c r="C36" s="33" t="s">
        <v>51</v>
      </c>
      <c r="D36" s="33"/>
      <c r="E36" s="33" t="s">
        <v>52</v>
      </c>
      <c r="F36" s="33" t="s">
        <v>91</v>
      </c>
      <c r="G36" s="33" t="s">
        <v>70</v>
      </c>
      <c r="H36" s="33" t="s">
        <v>71</v>
      </c>
      <c r="I36" s="33" t="s">
        <v>55</v>
      </c>
      <c r="J36" s="33" t="s">
        <v>92</v>
      </c>
      <c r="K36" s="33"/>
      <c r="L36" s="33" t="s">
        <v>57</v>
      </c>
      <c r="M36" s="33" t="s">
        <v>57</v>
      </c>
      <c r="N36" s="33" t="s">
        <v>73</v>
      </c>
      <c r="O36" s="33">
        <v>48</v>
      </c>
      <c r="P36" s="33" t="s">
        <v>59</v>
      </c>
      <c r="Q36" s="33" t="s">
        <v>60</v>
      </c>
      <c r="R36" s="33"/>
      <c r="S36" s="33" t="s">
        <v>61</v>
      </c>
      <c r="T36" s="33" t="s">
        <v>61</v>
      </c>
      <c r="U36" s="33">
        <v>5600</v>
      </c>
      <c r="W36" s="35" t="str">
        <f t="shared" si="0"/>
        <v>LC50</v>
      </c>
      <c r="X36" s="33">
        <v>1</v>
      </c>
      <c r="Y36" s="33">
        <f t="shared" si="11"/>
        <v>5600</v>
      </c>
      <c r="Z36" s="36" t="str">
        <f t="shared" si="2"/>
        <v>Acute</v>
      </c>
      <c r="AA36" s="93">
        <v>10</v>
      </c>
      <c r="AB36" s="48">
        <f t="shared" si="7"/>
        <v>560</v>
      </c>
      <c r="AD36" s="89" t="s">
        <v>362</v>
      </c>
      <c r="AE36" s="35" t="str">
        <f t="shared" si="3"/>
        <v>LC50</v>
      </c>
      <c r="AF36" s="36" t="s">
        <v>62</v>
      </c>
      <c r="AG36" s="36" t="str">
        <f t="shared" si="4"/>
        <v>Acute</v>
      </c>
      <c r="AH36" s="36" t="str">
        <f t="shared" si="10"/>
        <v>n</v>
      </c>
      <c r="AI36" s="37" t="str">
        <f t="shared" si="5"/>
        <v>Mortality</v>
      </c>
      <c r="AJ36" s="38" t="s">
        <v>63</v>
      </c>
      <c r="AK36" s="39">
        <f t="shared" si="8"/>
        <v>48</v>
      </c>
      <c r="AL36" s="45" t="s">
        <v>88</v>
      </c>
      <c r="AN36" s="94">
        <f t="shared" si="6"/>
        <v>560</v>
      </c>
      <c r="AO36" s="42"/>
      <c r="AP36" s="42"/>
      <c r="AQ36" s="94"/>
      <c r="AS36" s="43" t="s">
        <v>523</v>
      </c>
      <c r="AT36" s="44" t="s">
        <v>539</v>
      </c>
      <c r="AV36"/>
      <c r="AW36"/>
      <c r="AX36"/>
      <c r="AY36"/>
    </row>
    <row r="37" spans="1:51" s="3" customFormat="1" x14ac:dyDescent="0.25">
      <c r="A37" s="3">
        <v>183</v>
      </c>
      <c r="B37" s="103" t="s">
        <v>570</v>
      </c>
      <c r="C37" s="33" t="s">
        <v>51</v>
      </c>
      <c r="D37" s="33"/>
      <c r="E37" s="33" t="s">
        <v>52</v>
      </c>
      <c r="F37" s="33" t="s">
        <v>572</v>
      </c>
      <c r="G37" s="33" t="s">
        <v>70</v>
      </c>
      <c r="H37" s="33" t="s">
        <v>71</v>
      </c>
      <c r="I37" s="33" t="s">
        <v>55</v>
      </c>
      <c r="J37" s="33" t="s">
        <v>120</v>
      </c>
      <c r="K37" s="33"/>
      <c r="L37" s="33" t="s">
        <v>573</v>
      </c>
      <c r="M37" s="33" t="s">
        <v>573</v>
      </c>
      <c r="N37" s="33" t="s">
        <v>113</v>
      </c>
      <c r="O37" s="33">
        <v>168</v>
      </c>
      <c r="P37" s="33" t="s">
        <v>59</v>
      </c>
      <c r="Q37" s="33" t="s">
        <v>86</v>
      </c>
      <c r="R37" s="33"/>
      <c r="S37" s="33" t="s">
        <v>61</v>
      </c>
      <c r="T37" s="33" t="s">
        <v>61</v>
      </c>
      <c r="U37" s="34" t="s">
        <v>575</v>
      </c>
      <c r="W37" s="35" t="str">
        <f t="shared" ref="W37:W38" si="12">N37</f>
        <v>ND</v>
      </c>
      <c r="X37" s="33">
        <v>1</v>
      </c>
      <c r="Y37" s="33" t="s">
        <v>113</v>
      </c>
      <c r="Z37" s="36" t="str">
        <f t="shared" ref="Z37:Z38" si="13">Q37</f>
        <v>Chronic</v>
      </c>
      <c r="AA37" s="33">
        <v>1</v>
      </c>
      <c r="AB37" s="33" t="s">
        <v>113</v>
      </c>
      <c r="AD37" s="89" t="s">
        <v>577</v>
      </c>
      <c r="AE37" s="35" t="str">
        <f t="shared" ref="AE37:AE38" si="14">N37</f>
        <v>ND</v>
      </c>
      <c r="AF37" s="36" t="s">
        <v>62</v>
      </c>
      <c r="AG37" s="36" t="str">
        <f t="shared" ref="AG37:AG38" si="15">Q37</f>
        <v>Chronic</v>
      </c>
      <c r="AH37" s="36" t="str">
        <f t="shared" ref="AH37:AH38" si="16">IF(AG37="chronic","y","n")</f>
        <v>y</v>
      </c>
      <c r="AI37" s="37" t="str">
        <f t="shared" ref="AI37:AI38" si="17">M37</f>
        <v>Embryo mortality</v>
      </c>
      <c r="AJ37" s="38" t="s">
        <v>63</v>
      </c>
      <c r="AK37" s="39">
        <f t="shared" ref="AK37:AK38" si="18">O37</f>
        <v>168</v>
      </c>
      <c r="AL37" s="45"/>
      <c r="AN37" s="42" t="str">
        <f t="shared" ref="AN37:AN38" si="19">AB37</f>
        <v>ND</v>
      </c>
      <c r="AO37" s="42"/>
      <c r="AP37" s="42"/>
      <c r="AQ37" s="42"/>
      <c r="AS37" s="43" t="s">
        <v>523</v>
      </c>
      <c r="AT37" s="44" t="s">
        <v>578</v>
      </c>
      <c r="AV37"/>
      <c r="AW37"/>
      <c r="AX37"/>
      <c r="AY37"/>
    </row>
    <row r="38" spans="1:51" s="3" customFormat="1" x14ac:dyDescent="0.25">
      <c r="A38" s="3">
        <v>184</v>
      </c>
      <c r="B38" s="103" t="s">
        <v>571</v>
      </c>
      <c r="C38" s="33" t="s">
        <v>51</v>
      </c>
      <c r="D38" s="33"/>
      <c r="E38" s="33" t="s">
        <v>52</v>
      </c>
      <c r="F38" s="33" t="s">
        <v>572</v>
      </c>
      <c r="G38" s="33" t="s">
        <v>70</v>
      </c>
      <c r="H38" s="33" t="s">
        <v>71</v>
      </c>
      <c r="I38" s="33" t="s">
        <v>55</v>
      </c>
      <c r="J38" s="33" t="s">
        <v>120</v>
      </c>
      <c r="K38" s="33"/>
      <c r="L38" s="33" t="s">
        <v>574</v>
      </c>
      <c r="M38" s="33" t="s">
        <v>574</v>
      </c>
      <c r="N38" s="33" t="s">
        <v>113</v>
      </c>
      <c r="O38" s="33">
        <v>168</v>
      </c>
      <c r="P38" s="33" t="s">
        <v>59</v>
      </c>
      <c r="Q38" s="33" t="s">
        <v>86</v>
      </c>
      <c r="R38" s="33"/>
      <c r="S38" s="33" t="s">
        <v>61</v>
      </c>
      <c r="T38" s="33" t="s">
        <v>61</v>
      </c>
      <c r="U38" s="34" t="s">
        <v>576</v>
      </c>
      <c r="W38" s="35" t="str">
        <f t="shared" si="12"/>
        <v>ND</v>
      </c>
      <c r="X38" s="33">
        <v>1</v>
      </c>
      <c r="Y38" s="33" t="s">
        <v>113</v>
      </c>
      <c r="Z38" s="36" t="str">
        <f t="shared" si="13"/>
        <v>Chronic</v>
      </c>
      <c r="AA38" s="33">
        <v>1</v>
      </c>
      <c r="AB38" s="33" t="s">
        <v>113</v>
      </c>
      <c r="AD38" s="89" t="s">
        <v>577</v>
      </c>
      <c r="AE38" s="35" t="str">
        <f t="shared" si="14"/>
        <v>ND</v>
      </c>
      <c r="AF38" s="36" t="s">
        <v>62</v>
      </c>
      <c r="AG38" s="36" t="str">
        <f t="shared" si="15"/>
        <v>Chronic</v>
      </c>
      <c r="AH38" s="36" t="str">
        <f t="shared" si="16"/>
        <v>y</v>
      </c>
      <c r="AI38" s="37" t="str">
        <f t="shared" si="17"/>
        <v>Hatching success</v>
      </c>
      <c r="AJ38" s="38" t="s">
        <v>63</v>
      </c>
      <c r="AK38" s="39">
        <f t="shared" si="18"/>
        <v>168</v>
      </c>
      <c r="AL38" s="45"/>
      <c r="AN38" s="42" t="str">
        <f t="shared" si="19"/>
        <v>ND</v>
      </c>
      <c r="AO38" s="42"/>
      <c r="AP38" s="42"/>
      <c r="AQ38" s="42"/>
      <c r="AS38" s="43" t="s">
        <v>523</v>
      </c>
      <c r="AT38" s="44" t="s">
        <v>579</v>
      </c>
      <c r="AV38"/>
      <c r="AW38"/>
      <c r="AX38"/>
      <c r="AY38"/>
    </row>
    <row r="39" spans="1:51" s="3" customFormat="1" x14ac:dyDescent="0.25">
      <c r="A39" s="3">
        <v>49</v>
      </c>
      <c r="B39" s="33" t="s">
        <v>95</v>
      </c>
      <c r="C39" s="33" t="s">
        <v>51</v>
      </c>
      <c r="D39" s="33"/>
      <c r="E39" s="33" t="s">
        <v>52</v>
      </c>
      <c r="F39" s="33" t="s">
        <v>96</v>
      </c>
      <c r="G39" s="33" t="s">
        <v>53</v>
      </c>
      <c r="H39" s="33" t="s">
        <v>97</v>
      </c>
      <c r="I39" s="33" t="s">
        <v>55</v>
      </c>
      <c r="J39" s="33" t="s">
        <v>56</v>
      </c>
      <c r="K39" s="33"/>
      <c r="L39" s="33" t="s">
        <v>57</v>
      </c>
      <c r="M39" s="33" t="s">
        <v>57</v>
      </c>
      <c r="N39" s="33" t="s">
        <v>58</v>
      </c>
      <c r="O39" s="33">
        <v>96</v>
      </c>
      <c r="P39" s="33" t="s">
        <v>59</v>
      </c>
      <c r="Q39" s="33" t="s">
        <v>60</v>
      </c>
      <c r="R39" s="33"/>
      <c r="S39" s="33" t="s">
        <v>61</v>
      </c>
      <c r="T39" s="33" t="s">
        <v>61</v>
      </c>
      <c r="U39" s="34">
        <v>53000</v>
      </c>
      <c r="W39" s="35" t="str">
        <f t="shared" si="0"/>
        <v>EC10</v>
      </c>
      <c r="X39" s="33">
        <v>1</v>
      </c>
      <c r="Y39" s="33">
        <f t="shared" si="11"/>
        <v>53000</v>
      </c>
      <c r="Z39" s="36" t="str">
        <f t="shared" si="2"/>
        <v>Acute</v>
      </c>
      <c r="AA39" s="33">
        <v>1</v>
      </c>
      <c r="AB39" s="33">
        <f t="shared" si="7"/>
        <v>53000</v>
      </c>
      <c r="AD39" s="89" t="s">
        <v>362</v>
      </c>
      <c r="AE39" s="35" t="str">
        <f t="shared" si="3"/>
        <v>EC10</v>
      </c>
      <c r="AF39" s="36" t="s">
        <v>62</v>
      </c>
      <c r="AG39" s="36" t="str">
        <f t="shared" si="4"/>
        <v>Acute</v>
      </c>
      <c r="AH39" s="36" t="str">
        <f t="shared" si="10"/>
        <v>n</v>
      </c>
      <c r="AI39" s="37" t="str">
        <f t="shared" si="5"/>
        <v>Mortality</v>
      </c>
      <c r="AJ39" s="38" t="s">
        <v>63</v>
      </c>
      <c r="AK39" s="39">
        <f t="shared" si="8"/>
        <v>96</v>
      </c>
      <c r="AL39" s="45"/>
      <c r="AN39" s="42">
        <f t="shared" si="6"/>
        <v>53000</v>
      </c>
      <c r="AO39" s="42"/>
      <c r="AP39" s="42"/>
      <c r="AQ39" s="42"/>
      <c r="AS39" s="43" t="s">
        <v>523</v>
      </c>
      <c r="AT39" s="44" t="s">
        <v>65</v>
      </c>
      <c r="AV39"/>
      <c r="AW39"/>
      <c r="AX39"/>
      <c r="AY39"/>
    </row>
    <row r="40" spans="1:51" s="3" customFormat="1" x14ac:dyDescent="0.25">
      <c r="A40" s="3">
        <v>51</v>
      </c>
      <c r="B40" s="33" t="s">
        <v>98</v>
      </c>
      <c r="C40" s="33" t="s">
        <v>51</v>
      </c>
      <c r="D40" s="33"/>
      <c r="E40" s="33" t="s">
        <v>52</v>
      </c>
      <c r="F40" s="33" t="s">
        <v>96</v>
      </c>
      <c r="G40" s="33" t="s">
        <v>53</v>
      </c>
      <c r="H40" s="33" t="s">
        <v>97</v>
      </c>
      <c r="I40" s="33" t="s">
        <v>55</v>
      </c>
      <c r="J40" s="33" t="s">
        <v>56</v>
      </c>
      <c r="K40" s="33"/>
      <c r="L40" s="33" t="s">
        <v>57</v>
      </c>
      <c r="M40" s="33" t="s">
        <v>57</v>
      </c>
      <c r="N40" s="33" t="s">
        <v>58</v>
      </c>
      <c r="O40" s="33">
        <v>240</v>
      </c>
      <c r="P40" s="33" t="s">
        <v>59</v>
      </c>
      <c r="Q40" s="33" t="s">
        <v>60</v>
      </c>
      <c r="R40" s="33"/>
      <c r="S40" s="33" t="s">
        <v>61</v>
      </c>
      <c r="T40" s="33" t="s">
        <v>61</v>
      </c>
      <c r="U40" s="34">
        <v>46200</v>
      </c>
      <c r="W40" s="35" t="str">
        <f t="shared" si="0"/>
        <v>EC10</v>
      </c>
      <c r="X40" s="33">
        <v>1</v>
      </c>
      <c r="Y40" s="33">
        <f t="shared" si="11"/>
        <v>46200</v>
      </c>
      <c r="Z40" s="36" t="str">
        <f t="shared" si="2"/>
        <v>Acute</v>
      </c>
      <c r="AA40" s="33">
        <v>1</v>
      </c>
      <c r="AB40" s="33">
        <f t="shared" si="7"/>
        <v>46200</v>
      </c>
      <c r="AD40" s="89" t="s">
        <v>362</v>
      </c>
      <c r="AE40" s="35" t="str">
        <f t="shared" si="3"/>
        <v>EC10</v>
      </c>
      <c r="AF40" s="36" t="s">
        <v>62</v>
      </c>
      <c r="AG40" s="36" t="str">
        <f t="shared" si="4"/>
        <v>Acute</v>
      </c>
      <c r="AH40" s="36" t="str">
        <f t="shared" si="10"/>
        <v>n</v>
      </c>
      <c r="AI40" s="37" t="str">
        <f t="shared" si="5"/>
        <v>Mortality</v>
      </c>
      <c r="AJ40" s="38" t="s">
        <v>63</v>
      </c>
      <c r="AK40" s="39">
        <f t="shared" si="8"/>
        <v>240</v>
      </c>
      <c r="AL40" s="45"/>
      <c r="AN40" s="42">
        <f t="shared" si="6"/>
        <v>46200</v>
      </c>
      <c r="AO40" s="42"/>
      <c r="AP40" s="42"/>
      <c r="AQ40" s="42"/>
      <c r="AS40" s="43" t="s">
        <v>523</v>
      </c>
      <c r="AT40" s="44" t="s">
        <v>65</v>
      </c>
      <c r="AV40"/>
      <c r="AW40"/>
      <c r="AX40"/>
      <c r="AY40"/>
    </row>
    <row r="41" spans="1:51" s="3" customFormat="1" x14ac:dyDescent="0.25">
      <c r="A41" s="3">
        <v>50</v>
      </c>
      <c r="B41" s="33" t="s">
        <v>99</v>
      </c>
      <c r="C41" s="33" t="s">
        <v>51</v>
      </c>
      <c r="D41" s="33"/>
      <c r="E41" s="33" t="s">
        <v>52</v>
      </c>
      <c r="F41" s="33" t="s">
        <v>96</v>
      </c>
      <c r="G41" s="33" t="s">
        <v>53</v>
      </c>
      <c r="H41" s="33" t="s">
        <v>97</v>
      </c>
      <c r="I41" s="33" t="s">
        <v>55</v>
      </c>
      <c r="J41" s="33" t="s">
        <v>56</v>
      </c>
      <c r="K41" s="33"/>
      <c r="L41" s="33" t="s">
        <v>57</v>
      </c>
      <c r="M41" s="33" t="s">
        <v>57</v>
      </c>
      <c r="N41" s="33" t="s">
        <v>67</v>
      </c>
      <c r="O41" s="33">
        <v>96</v>
      </c>
      <c r="P41" s="33" t="s">
        <v>59</v>
      </c>
      <c r="Q41" s="33" t="s">
        <v>60</v>
      </c>
      <c r="R41" s="33"/>
      <c r="S41" s="33" t="s">
        <v>61</v>
      </c>
      <c r="T41" s="33" t="s">
        <v>61</v>
      </c>
      <c r="U41" s="34">
        <v>89700</v>
      </c>
      <c r="W41" s="35" t="str">
        <f t="shared" si="0"/>
        <v>EC50</v>
      </c>
      <c r="X41" s="33">
        <v>1</v>
      </c>
      <c r="Y41" s="33">
        <f t="shared" si="11"/>
        <v>89700</v>
      </c>
      <c r="Z41" s="36" t="str">
        <f t="shared" si="2"/>
        <v>Acute</v>
      </c>
      <c r="AA41" s="93">
        <v>10</v>
      </c>
      <c r="AB41" s="33">
        <f t="shared" si="7"/>
        <v>8970</v>
      </c>
      <c r="AD41" s="89" t="s">
        <v>362</v>
      </c>
      <c r="AE41" s="35" t="str">
        <f t="shared" si="3"/>
        <v>EC50</v>
      </c>
      <c r="AF41" s="36" t="s">
        <v>62</v>
      </c>
      <c r="AG41" s="36" t="str">
        <f t="shared" si="4"/>
        <v>Acute</v>
      </c>
      <c r="AH41" s="36" t="str">
        <f t="shared" si="10"/>
        <v>n</v>
      </c>
      <c r="AI41" s="37" t="str">
        <f t="shared" si="5"/>
        <v>Mortality</v>
      </c>
      <c r="AJ41" s="38" t="s">
        <v>63</v>
      </c>
      <c r="AK41" s="39">
        <f t="shared" si="8"/>
        <v>96</v>
      </c>
      <c r="AL41" s="45" t="s">
        <v>88</v>
      </c>
      <c r="AN41" s="42">
        <f t="shared" si="6"/>
        <v>8970</v>
      </c>
      <c r="AO41" s="42"/>
      <c r="AP41" s="42"/>
      <c r="AQ41" s="42"/>
      <c r="AS41" s="43" t="s">
        <v>523</v>
      </c>
      <c r="AT41" s="44" t="s">
        <v>539</v>
      </c>
      <c r="AV41"/>
      <c r="AW41"/>
      <c r="AX41"/>
      <c r="AY41"/>
    </row>
    <row r="42" spans="1:51" s="3" customFormat="1" x14ac:dyDescent="0.25">
      <c r="A42" s="3">
        <v>52</v>
      </c>
      <c r="B42" s="33" t="s">
        <v>100</v>
      </c>
      <c r="C42" s="33" t="s">
        <v>51</v>
      </c>
      <c r="D42" s="33"/>
      <c r="E42" s="33" t="s">
        <v>52</v>
      </c>
      <c r="F42" s="33" t="s">
        <v>96</v>
      </c>
      <c r="G42" s="33" t="s">
        <v>53</v>
      </c>
      <c r="H42" s="33" t="s">
        <v>97</v>
      </c>
      <c r="I42" s="33" t="s">
        <v>55</v>
      </c>
      <c r="J42" s="33" t="s">
        <v>56</v>
      </c>
      <c r="K42" s="33"/>
      <c r="L42" s="33" t="s">
        <v>57</v>
      </c>
      <c r="M42" s="33" t="s">
        <v>57</v>
      </c>
      <c r="N42" s="33" t="s">
        <v>67</v>
      </c>
      <c r="O42" s="33">
        <v>240</v>
      </c>
      <c r="P42" s="33" t="s">
        <v>59</v>
      </c>
      <c r="Q42" s="33" t="s">
        <v>60</v>
      </c>
      <c r="R42" s="33"/>
      <c r="S42" s="33" t="s">
        <v>61</v>
      </c>
      <c r="T42" s="33" t="s">
        <v>61</v>
      </c>
      <c r="U42" s="34">
        <v>61900</v>
      </c>
      <c r="W42" s="35" t="str">
        <f t="shared" si="0"/>
        <v>EC50</v>
      </c>
      <c r="X42" s="33">
        <v>1</v>
      </c>
      <c r="Y42" s="33">
        <f t="shared" si="11"/>
        <v>61900</v>
      </c>
      <c r="Z42" s="36" t="str">
        <f t="shared" si="2"/>
        <v>Acute</v>
      </c>
      <c r="AA42" s="93">
        <v>10</v>
      </c>
      <c r="AB42" s="48">
        <f t="shared" si="7"/>
        <v>6190</v>
      </c>
      <c r="AD42" s="89" t="s">
        <v>362</v>
      </c>
      <c r="AE42" s="35" t="str">
        <f t="shared" si="3"/>
        <v>EC50</v>
      </c>
      <c r="AF42" s="36" t="s">
        <v>62</v>
      </c>
      <c r="AG42" s="36" t="str">
        <f t="shared" si="4"/>
        <v>Acute</v>
      </c>
      <c r="AH42" s="36" t="str">
        <f t="shared" si="10"/>
        <v>n</v>
      </c>
      <c r="AI42" s="37" t="str">
        <f t="shared" si="5"/>
        <v>Mortality</v>
      </c>
      <c r="AJ42" s="38" t="s">
        <v>63</v>
      </c>
      <c r="AK42" s="39">
        <f t="shared" si="8"/>
        <v>240</v>
      </c>
      <c r="AL42" s="45" t="s">
        <v>259</v>
      </c>
      <c r="AN42" s="94">
        <f t="shared" si="6"/>
        <v>6190</v>
      </c>
      <c r="AO42" s="42"/>
      <c r="AP42" s="94"/>
      <c r="AQ42" s="94"/>
      <c r="AS42" s="43" t="s">
        <v>523</v>
      </c>
      <c r="AT42" s="44" t="s">
        <v>539</v>
      </c>
      <c r="AV42"/>
      <c r="AW42"/>
      <c r="AX42"/>
      <c r="AY42"/>
    </row>
    <row r="43" spans="1:51" s="3" customFormat="1" x14ac:dyDescent="0.25">
      <c r="A43" s="3">
        <v>71</v>
      </c>
      <c r="B43" s="33" t="s">
        <v>101</v>
      </c>
      <c r="C43" s="33" t="s">
        <v>102</v>
      </c>
      <c r="D43" s="33"/>
      <c r="E43" s="33" t="s">
        <v>103</v>
      </c>
      <c r="F43" s="33" t="s">
        <v>104</v>
      </c>
      <c r="G43" s="33" t="s">
        <v>81</v>
      </c>
      <c r="H43" s="33" t="s">
        <v>105</v>
      </c>
      <c r="I43" s="33" t="s">
        <v>83</v>
      </c>
      <c r="J43" s="33" t="s">
        <v>84</v>
      </c>
      <c r="K43" s="33"/>
      <c r="L43" s="33" t="s">
        <v>106</v>
      </c>
      <c r="M43" s="33" t="s">
        <v>106</v>
      </c>
      <c r="N43" s="33" t="s">
        <v>67</v>
      </c>
      <c r="O43" s="33">
        <v>96</v>
      </c>
      <c r="P43" s="33" t="s">
        <v>59</v>
      </c>
      <c r="Q43" s="33" t="s">
        <v>86</v>
      </c>
      <c r="R43" s="33"/>
      <c r="S43" s="33" t="s">
        <v>61</v>
      </c>
      <c r="T43" s="33" t="s">
        <v>61</v>
      </c>
      <c r="U43" s="34">
        <v>18600</v>
      </c>
      <c r="W43" s="35" t="str">
        <f t="shared" si="0"/>
        <v>EC50</v>
      </c>
      <c r="X43" s="33">
        <v>5</v>
      </c>
      <c r="Y43" s="33">
        <f t="shared" si="11"/>
        <v>3720</v>
      </c>
      <c r="Z43" s="36" t="str">
        <f t="shared" si="2"/>
        <v>Chronic</v>
      </c>
      <c r="AA43" s="33">
        <v>1</v>
      </c>
      <c r="AB43" s="33">
        <f t="shared" si="7"/>
        <v>3720</v>
      </c>
      <c r="AD43" s="89" t="s">
        <v>364</v>
      </c>
      <c r="AE43" s="35" t="str">
        <f t="shared" si="3"/>
        <v>EC50</v>
      </c>
      <c r="AF43" s="36" t="s">
        <v>191</v>
      </c>
      <c r="AG43" s="36" t="str">
        <f t="shared" si="4"/>
        <v>Chronic</v>
      </c>
      <c r="AH43" s="36" t="str">
        <f t="shared" si="10"/>
        <v>y</v>
      </c>
      <c r="AI43" s="37" t="str">
        <f t="shared" si="5"/>
        <v>Cell Yield</v>
      </c>
      <c r="AJ43" s="46" t="s">
        <v>87</v>
      </c>
      <c r="AK43" s="39">
        <f t="shared" si="8"/>
        <v>96</v>
      </c>
      <c r="AL43" s="45" t="s">
        <v>88</v>
      </c>
      <c r="AN43" s="42">
        <f t="shared" si="6"/>
        <v>3720</v>
      </c>
      <c r="AO43" s="58"/>
      <c r="AP43" s="58"/>
      <c r="AQ43" s="90"/>
      <c r="AS43" s="43" t="s">
        <v>523</v>
      </c>
      <c r="AT43" s="52" t="s">
        <v>581</v>
      </c>
      <c r="AV43"/>
      <c r="AW43"/>
      <c r="AX43"/>
      <c r="AY43"/>
    </row>
    <row r="44" spans="1:51" s="3" customFormat="1" x14ac:dyDescent="0.25">
      <c r="A44" s="3">
        <v>72</v>
      </c>
      <c r="B44" s="33" t="s">
        <v>107</v>
      </c>
      <c r="C44" s="33" t="s">
        <v>102</v>
      </c>
      <c r="D44" s="33"/>
      <c r="E44" s="33" t="s">
        <v>103</v>
      </c>
      <c r="F44" s="33" t="s">
        <v>104</v>
      </c>
      <c r="G44" s="33" t="s">
        <v>81</v>
      </c>
      <c r="H44" s="33" t="s">
        <v>105</v>
      </c>
      <c r="I44" s="33" t="s">
        <v>83</v>
      </c>
      <c r="J44" s="33" t="s">
        <v>84</v>
      </c>
      <c r="K44" s="33"/>
      <c r="L44" s="33" t="s">
        <v>106</v>
      </c>
      <c r="M44" s="33" t="s">
        <v>106</v>
      </c>
      <c r="N44" s="33" t="s">
        <v>67</v>
      </c>
      <c r="O44" s="33">
        <v>96</v>
      </c>
      <c r="P44" s="33" t="s">
        <v>59</v>
      </c>
      <c r="Q44" s="33" t="s">
        <v>86</v>
      </c>
      <c r="R44" s="33"/>
      <c r="S44" s="33" t="s">
        <v>61</v>
      </c>
      <c r="T44" s="33" t="s">
        <v>61</v>
      </c>
      <c r="U44" s="34">
        <v>19200</v>
      </c>
      <c r="W44" s="35" t="str">
        <f t="shared" ref="W44:W75" si="20">N44</f>
        <v>EC50</v>
      </c>
      <c r="X44" s="33">
        <v>5</v>
      </c>
      <c r="Y44" s="33">
        <f t="shared" si="11"/>
        <v>3840</v>
      </c>
      <c r="Z44" s="36" t="str">
        <f t="shared" ref="Z44:Z75" si="21">Q44</f>
        <v>Chronic</v>
      </c>
      <c r="AA44" s="33">
        <v>1</v>
      </c>
      <c r="AB44" s="33">
        <f t="shared" ref="AB44:AB75" si="22">Y44/AA44</f>
        <v>3840</v>
      </c>
      <c r="AD44" s="89" t="s">
        <v>364</v>
      </c>
      <c r="AE44" s="35" t="str">
        <f t="shared" ref="AE44:AE75" si="23">N44</f>
        <v>EC50</v>
      </c>
      <c r="AF44" s="36" t="s">
        <v>191</v>
      </c>
      <c r="AG44" s="36" t="str">
        <f t="shared" ref="AG44:AG75" si="24">Q44</f>
        <v>Chronic</v>
      </c>
      <c r="AH44" s="36" t="str">
        <f t="shared" si="10"/>
        <v>y</v>
      </c>
      <c r="AI44" s="37" t="str">
        <f t="shared" ref="AI44:AI75" si="25">M44</f>
        <v>Cell Yield</v>
      </c>
      <c r="AJ44" s="46" t="s">
        <v>87</v>
      </c>
      <c r="AK44" s="39">
        <f t="shared" si="8"/>
        <v>96</v>
      </c>
      <c r="AL44" s="45" t="s">
        <v>88</v>
      </c>
      <c r="AN44" s="42">
        <f t="shared" ref="AN44:AN75" si="26">AB44</f>
        <v>3840</v>
      </c>
      <c r="AO44" s="42"/>
      <c r="AP44" s="42"/>
      <c r="AQ44" s="42"/>
      <c r="AS44" s="43" t="s">
        <v>523</v>
      </c>
      <c r="AT44" s="52" t="s">
        <v>581</v>
      </c>
      <c r="AV44"/>
      <c r="AW44"/>
      <c r="AX44"/>
      <c r="AY44"/>
    </row>
    <row r="45" spans="1:51" s="3" customFormat="1" x14ac:dyDescent="0.25">
      <c r="A45" s="3">
        <v>120</v>
      </c>
      <c r="B45" s="33" t="s">
        <v>108</v>
      </c>
      <c r="C45" s="33" t="s">
        <v>109</v>
      </c>
      <c r="D45" s="33"/>
      <c r="E45" s="33" t="s">
        <v>110</v>
      </c>
      <c r="F45" s="61" t="s">
        <v>111</v>
      </c>
      <c r="G45" s="33" t="s">
        <v>112</v>
      </c>
      <c r="H45" s="33" t="s">
        <v>82</v>
      </c>
      <c r="I45" s="33" t="s">
        <v>83</v>
      </c>
      <c r="J45" s="33" t="s">
        <v>113</v>
      </c>
      <c r="K45" s="33"/>
      <c r="L45" s="33" t="s">
        <v>114</v>
      </c>
      <c r="M45" s="33" t="s">
        <v>114</v>
      </c>
      <c r="N45" s="33" t="s">
        <v>67</v>
      </c>
      <c r="O45" s="33">
        <v>432</v>
      </c>
      <c r="P45" s="33" t="s">
        <v>59</v>
      </c>
      <c r="Q45" s="33" t="s">
        <v>86</v>
      </c>
      <c r="R45" s="33"/>
      <c r="S45" s="33" t="s">
        <v>61</v>
      </c>
      <c r="T45" s="33" t="s">
        <v>61</v>
      </c>
      <c r="U45" s="33">
        <v>50000</v>
      </c>
      <c r="W45" s="35" t="str">
        <f t="shared" si="20"/>
        <v>EC50</v>
      </c>
      <c r="X45" s="33">
        <v>5</v>
      </c>
      <c r="Y45" s="33">
        <f t="shared" si="11"/>
        <v>10000</v>
      </c>
      <c r="Z45" s="36" t="str">
        <f t="shared" si="21"/>
        <v>Chronic</v>
      </c>
      <c r="AA45" s="33">
        <v>1</v>
      </c>
      <c r="AB45" s="33">
        <f t="shared" si="22"/>
        <v>10000</v>
      </c>
      <c r="AD45" s="89" t="s">
        <v>370</v>
      </c>
      <c r="AE45" s="35" t="str">
        <f t="shared" si="23"/>
        <v>EC50</v>
      </c>
      <c r="AF45" s="36" t="s">
        <v>191</v>
      </c>
      <c r="AG45" s="36" t="str">
        <f t="shared" si="24"/>
        <v>Chronic</v>
      </c>
      <c r="AH45" s="36" t="str">
        <f t="shared" si="10"/>
        <v>y</v>
      </c>
      <c r="AI45" s="37" t="str">
        <f t="shared" si="25"/>
        <v>Algal cell volume</v>
      </c>
      <c r="AJ45" s="46" t="s">
        <v>87</v>
      </c>
      <c r="AK45" s="39">
        <f t="shared" si="8"/>
        <v>432</v>
      </c>
      <c r="AL45" s="46" t="s">
        <v>88</v>
      </c>
      <c r="AM45" s="41"/>
      <c r="AN45" s="47">
        <f t="shared" si="26"/>
        <v>10000</v>
      </c>
      <c r="AO45" s="48"/>
      <c r="AP45" s="48"/>
      <c r="AQ45" s="51"/>
      <c r="AS45" s="43" t="s">
        <v>523</v>
      </c>
      <c r="AT45" s="52" t="s">
        <v>584</v>
      </c>
      <c r="AV45"/>
      <c r="AW45"/>
      <c r="AX45"/>
      <c r="AY45"/>
    </row>
    <row r="46" spans="1:51" s="3" customFormat="1" x14ac:dyDescent="0.25">
      <c r="A46" s="3">
        <v>3</v>
      </c>
      <c r="B46" s="37" t="s">
        <v>115</v>
      </c>
      <c r="C46" s="37" t="s">
        <v>116</v>
      </c>
      <c r="D46" s="37"/>
      <c r="E46" s="53" t="s">
        <v>103</v>
      </c>
      <c r="F46" s="37" t="s">
        <v>117</v>
      </c>
      <c r="G46" s="33" t="s">
        <v>118</v>
      </c>
      <c r="H46" s="33" t="s">
        <v>119</v>
      </c>
      <c r="I46" s="33" t="s">
        <v>55</v>
      </c>
      <c r="J46" s="33" t="s">
        <v>120</v>
      </c>
      <c r="K46" s="33"/>
      <c r="L46" s="33" t="s">
        <v>121</v>
      </c>
      <c r="M46" s="33" t="s">
        <v>121</v>
      </c>
      <c r="N46" s="54" t="s">
        <v>67</v>
      </c>
      <c r="O46" s="33">
        <v>48</v>
      </c>
      <c r="P46" s="33" t="s">
        <v>59</v>
      </c>
      <c r="Q46" s="33" t="s">
        <v>86</v>
      </c>
      <c r="R46" s="33"/>
      <c r="S46" s="33" t="s">
        <v>61</v>
      </c>
      <c r="T46" s="33" t="s">
        <v>61</v>
      </c>
      <c r="U46" s="55">
        <v>16000</v>
      </c>
      <c r="W46" s="35" t="str">
        <f t="shared" si="20"/>
        <v>EC50</v>
      </c>
      <c r="X46" s="33">
        <v>5</v>
      </c>
      <c r="Y46" s="33">
        <f t="shared" si="11"/>
        <v>3200</v>
      </c>
      <c r="Z46" s="36" t="str">
        <f t="shared" si="21"/>
        <v>Chronic</v>
      </c>
      <c r="AA46" s="33">
        <v>1</v>
      </c>
      <c r="AB46" s="33">
        <f t="shared" si="22"/>
        <v>3200</v>
      </c>
      <c r="AD46" s="89" t="s">
        <v>354</v>
      </c>
      <c r="AE46" s="35" t="str">
        <f t="shared" si="23"/>
        <v>EC50</v>
      </c>
      <c r="AF46" s="36" t="s">
        <v>191</v>
      </c>
      <c r="AG46" s="36" t="str">
        <f t="shared" si="24"/>
        <v>Chronic</v>
      </c>
      <c r="AH46" s="36" t="str">
        <f t="shared" si="10"/>
        <v>y</v>
      </c>
      <c r="AI46" s="37" t="str">
        <f t="shared" si="25"/>
        <v>embryo development</v>
      </c>
      <c r="AJ46" s="46" t="s">
        <v>87</v>
      </c>
      <c r="AK46" s="39">
        <f t="shared" si="8"/>
        <v>48</v>
      </c>
      <c r="AL46" s="45" t="s">
        <v>88</v>
      </c>
      <c r="AN46" s="42">
        <f t="shared" si="26"/>
        <v>3200</v>
      </c>
      <c r="AO46" s="58">
        <f>AN46</f>
        <v>3200</v>
      </c>
      <c r="AP46" s="58"/>
      <c r="AQ46" s="58"/>
      <c r="AS46" s="43" t="s">
        <v>523</v>
      </c>
      <c r="AT46" s="52" t="s">
        <v>580</v>
      </c>
      <c r="AV46"/>
      <c r="AW46"/>
      <c r="AX46"/>
      <c r="AY46"/>
    </row>
    <row r="47" spans="1:51" s="3" customFormat="1" x14ac:dyDescent="0.25">
      <c r="A47" s="3">
        <v>4</v>
      </c>
      <c r="B47" s="37" t="s">
        <v>122</v>
      </c>
      <c r="C47" s="37" t="s">
        <v>116</v>
      </c>
      <c r="D47" s="37"/>
      <c r="E47" s="53" t="s">
        <v>103</v>
      </c>
      <c r="F47" s="37" t="s">
        <v>117</v>
      </c>
      <c r="G47" s="33" t="s">
        <v>118</v>
      </c>
      <c r="H47" s="33" t="s">
        <v>119</v>
      </c>
      <c r="I47" s="33" t="s">
        <v>55</v>
      </c>
      <c r="J47" s="33" t="s">
        <v>120</v>
      </c>
      <c r="K47" s="33"/>
      <c r="L47" s="33" t="s">
        <v>121</v>
      </c>
      <c r="M47" s="33" t="s">
        <v>121</v>
      </c>
      <c r="N47" s="54" t="s">
        <v>76</v>
      </c>
      <c r="O47" s="33">
        <v>48</v>
      </c>
      <c r="P47" s="33" t="s">
        <v>59</v>
      </c>
      <c r="Q47" s="33" t="s">
        <v>86</v>
      </c>
      <c r="R47" s="33"/>
      <c r="S47" s="33" t="s">
        <v>61</v>
      </c>
      <c r="T47" s="33" t="s">
        <v>61</v>
      </c>
      <c r="U47" s="37">
        <v>5000</v>
      </c>
      <c r="W47" s="35" t="str">
        <f t="shared" si="20"/>
        <v>NOEC</v>
      </c>
      <c r="X47" s="33">
        <v>1</v>
      </c>
      <c r="Y47" s="33">
        <f t="shared" si="11"/>
        <v>5000</v>
      </c>
      <c r="Z47" s="36" t="str">
        <f t="shared" si="21"/>
        <v>Chronic</v>
      </c>
      <c r="AA47" s="33">
        <v>1</v>
      </c>
      <c r="AB47" s="33">
        <f t="shared" si="22"/>
        <v>5000</v>
      </c>
      <c r="AD47" s="89" t="s">
        <v>354</v>
      </c>
      <c r="AE47" s="35" t="str">
        <f t="shared" si="23"/>
        <v>NOEC</v>
      </c>
      <c r="AF47" s="36" t="s">
        <v>62</v>
      </c>
      <c r="AG47" s="36" t="str">
        <f t="shared" si="24"/>
        <v>Chronic</v>
      </c>
      <c r="AH47" s="36" t="str">
        <f t="shared" si="10"/>
        <v>y</v>
      </c>
      <c r="AI47" s="37" t="str">
        <f t="shared" si="25"/>
        <v>embryo development</v>
      </c>
      <c r="AJ47" s="46" t="s">
        <v>87</v>
      </c>
      <c r="AK47" s="39">
        <f t="shared" si="8"/>
        <v>48</v>
      </c>
      <c r="AL47" s="46" t="s">
        <v>88</v>
      </c>
      <c r="AN47" s="47">
        <f t="shared" si="26"/>
        <v>5000</v>
      </c>
      <c r="AO47" s="48">
        <f>AN47</f>
        <v>5000</v>
      </c>
      <c r="AP47" s="56"/>
      <c r="AQ47" s="68"/>
      <c r="AS47" s="43" t="s">
        <v>523</v>
      </c>
      <c r="AT47" s="52" t="s">
        <v>580</v>
      </c>
      <c r="AV47"/>
      <c r="AW47"/>
      <c r="AX47"/>
      <c r="AY47"/>
    </row>
    <row r="48" spans="1:51" s="3" customFormat="1" x14ac:dyDescent="0.25">
      <c r="A48" s="3">
        <v>55</v>
      </c>
      <c r="B48" s="33" t="s">
        <v>123</v>
      </c>
      <c r="C48" s="33" t="s">
        <v>51</v>
      </c>
      <c r="D48" s="33"/>
      <c r="E48" s="33" t="s">
        <v>52</v>
      </c>
      <c r="F48" s="33" t="s">
        <v>124</v>
      </c>
      <c r="G48" s="33" t="s">
        <v>125</v>
      </c>
      <c r="H48" s="33" t="s">
        <v>126</v>
      </c>
      <c r="I48" s="33" t="s">
        <v>55</v>
      </c>
      <c r="J48" s="33" t="s">
        <v>56</v>
      </c>
      <c r="K48" s="33"/>
      <c r="L48" s="33" t="s">
        <v>57</v>
      </c>
      <c r="M48" s="33" t="s">
        <v>57</v>
      </c>
      <c r="N48" s="33" t="s">
        <v>93</v>
      </c>
      <c r="O48" s="33">
        <v>240</v>
      </c>
      <c r="P48" s="33" t="s">
        <v>59</v>
      </c>
      <c r="Q48" s="33" t="s">
        <v>60</v>
      </c>
      <c r="R48" s="33"/>
      <c r="S48" s="33" t="s">
        <v>61</v>
      </c>
      <c r="T48" s="33" t="s">
        <v>61</v>
      </c>
      <c r="U48" s="34">
        <v>70500</v>
      </c>
      <c r="W48" s="35" t="str">
        <f t="shared" si="20"/>
        <v>LC10</v>
      </c>
      <c r="X48" s="33">
        <v>1</v>
      </c>
      <c r="Y48" s="33">
        <f t="shared" si="11"/>
        <v>70500</v>
      </c>
      <c r="Z48" s="36" t="str">
        <f t="shared" si="21"/>
        <v>Acute</v>
      </c>
      <c r="AA48" s="33">
        <v>1</v>
      </c>
      <c r="AB48" s="33">
        <f t="shared" si="22"/>
        <v>70500</v>
      </c>
      <c r="AD48" s="89" t="s">
        <v>362</v>
      </c>
      <c r="AE48" s="35" t="str">
        <f t="shared" si="23"/>
        <v>LC10</v>
      </c>
      <c r="AF48" s="36" t="s">
        <v>62</v>
      </c>
      <c r="AG48" s="36" t="str">
        <f t="shared" si="24"/>
        <v>Acute</v>
      </c>
      <c r="AH48" s="36" t="str">
        <f t="shared" si="10"/>
        <v>n</v>
      </c>
      <c r="AI48" s="37" t="str">
        <f t="shared" si="25"/>
        <v>Mortality</v>
      </c>
      <c r="AJ48" s="38" t="s">
        <v>63</v>
      </c>
      <c r="AK48" s="39">
        <f t="shared" ref="AK48:AK79" si="27">O48</f>
        <v>240</v>
      </c>
      <c r="AL48" s="45" t="s">
        <v>88</v>
      </c>
      <c r="AN48" s="42">
        <f t="shared" si="26"/>
        <v>70500</v>
      </c>
      <c r="AO48" s="42"/>
      <c r="AP48" s="42"/>
      <c r="AQ48" s="42"/>
      <c r="AS48" s="43" t="s">
        <v>523</v>
      </c>
      <c r="AT48" s="44" t="s">
        <v>519</v>
      </c>
      <c r="AV48"/>
      <c r="AW48"/>
      <c r="AX48"/>
      <c r="AY48"/>
    </row>
    <row r="49" spans="1:51" s="3" customFormat="1" x14ac:dyDescent="0.25">
      <c r="A49" s="3">
        <v>56</v>
      </c>
      <c r="B49" s="33" t="s">
        <v>127</v>
      </c>
      <c r="C49" s="33" t="s">
        <v>51</v>
      </c>
      <c r="D49" s="33"/>
      <c r="E49" s="33" t="s">
        <v>52</v>
      </c>
      <c r="F49" s="33" t="s">
        <v>124</v>
      </c>
      <c r="G49" s="33" t="s">
        <v>125</v>
      </c>
      <c r="H49" s="33" t="s">
        <v>126</v>
      </c>
      <c r="I49" s="33" t="s">
        <v>55</v>
      </c>
      <c r="J49" s="33" t="s">
        <v>56</v>
      </c>
      <c r="K49" s="33"/>
      <c r="L49" s="33" t="s">
        <v>57</v>
      </c>
      <c r="M49" s="33" t="s">
        <v>57</v>
      </c>
      <c r="N49" s="33" t="s">
        <v>73</v>
      </c>
      <c r="O49" s="33">
        <v>240</v>
      </c>
      <c r="P49" s="33" t="s">
        <v>59</v>
      </c>
      <c r="Q49" s="33" t="s">
        <v>60</v>
      </c>
      <c r="R49" s="33"/>
      <c r="S49" s="33" t="s">
        <v>61</v>
      </c>
      <c r="T49" s="33" t="s">
        <v>61</v>
      </c>
      <c r="U49" s="34">
        <v>165300</v>
      </c>
      <c r="W49" s="35" t="str">
        <f t="shared" si="20"/>
        <v>LC50</v>
      </c>
      <c r="X49" s="33">
        <v>1</v>
      </c>
      <c r="Y49" s="33">
        <f t="shared" si="11"/>
        <v>165300</v>
      </c>
      <c r="Z49" s="36" t="str">
        <f t="shared" si="21"/>
        <v>Acute</v>
      </c>
      <c r="AA49" s="93">
        <v>10</v>
      </c>
      <c r="AB49" s="48">
        <f t="shared" si="22"/>
        <v>16530</v>
      </c>
      <c r="AD49" s="89" t="s">
        <v>362</v>
      </c>
      <c r="AE49" s="35" t="str">
        <f t="shared" si="23"/>
        <v>LC50</v>
      </c>
      <c r="AF49" s="36" t="s">
        <v>62</v>
      </c>
      <c r="AG49" s="36" t="str">
        <f t="shared" si="24"/>
        <v>Acute</v>
      </c>
      <c r="AH49" s="36" t="str">
        <f t="shared" si="10"/>
        <v>n</v>
      </c>
      <c r="AI49" s="37" t="str">
        <f t="shared" si="25"/>
        <v>Mortality</v>
      </c>
      <c r="AJ49" s="38" t="s">
        <v>63</v>
      </c>
      <c r="AK49" s="39">
        <f t="shared" si="27"/>
        <v>240</v>
      </c>
      <c r="AL49" s="98" t="s">
        <v>88</v>
      </c>
      <c r="AN49" s="94">
        <f t="shared" si="26"/>
        <v>16530</v>
      </c>
      <c r="AO49" s="94"/>
      <c r="AP49" s="94"/>
      <c r="AQ49" s="94"/>
      <c r="AS49" s="43" t="s">
        <v>523</v>
      </c>
      <c r="AT49" s="44" t="s">
        <v>539</v>
      </c>
      <c r="AV49"/>
      <c r="AW49"/>
      <c r="AX49"/>
      <c r="AY49"/>
    </row>
    <row r="50" spans="1:51" s="3" customFormat="1" ht="39" x14ac:dyDescent="0.25">
      <c r="A50" s="3">
        <v>2</v>
      </c>
      <c r="B50" s="37" t="s">
        <v>128</v>
      </c>
      <c r="C50" s="37" t="s">
        <v>129</v>
      </c>
      <c r="D50" s="37"/>
      <c r="E50" s="53" t="s">
        <v>130</v>
      </c>
      <c r="F50" s="62" t="s">
        <v>131</v>
      </c>
      <c r="G50" s="33" t="s">
        <v>81</v>
      </c>
      <c r="H50" s="33" t="s">
        <v>82</v>
      </c>
      <c r="I50" s="33" t="s">
        <v>83</v>
      </c>
      <c r="J50" s="33" t="s">
        <v>132</v>
      </c>
      <c r="K50" s="33"/>
      <c r="L50" s="33" t="s">
        <v>133</v>
      </c>
      <c r="M50" s="33" t="s">
        <v>133</v>
      </c>
      <c r="N50" s="54" t="s">
        <v>67</v>
      </c>
      <c r="O50" s="33">
        <v>120</v>
      </c>
      <c r="P50" s="33" t="s">
        <v>59</v>
      </c>
      <c r="Q50" s="33" t="s">
        <v>86</v>
      </c>
      <c r="R50" s="33"/>
      <c r="S50" s="33" t="s">
        <v>61</v>
      </c>
      <c r="T50" s="33" t="s">
        <v>61</v>
      </c>
      <c r="U50" s="55">
        <v>1500</v>
      </c>
      <c r="W50" s="35" t="str">
        <f t="shared" si="20"/>
        <v>EC50</v>
      </c>
      <c r="X50" s="33">
        <v>5</v>
      </c>
      <c r="Y50" s="33">
        <f t="shared" si="11"/>
        <v>300</v>
      </c>
      <c r="Z50" s="36" t="str">
        <f t="shared" si="21"/>
        <v>Chronic</v>
      </c>
      <c r="AA50" s="33">
        <v>1</v>
      </c>
      <c r="AB50" s="33">
        <f t="shared" si="22"/>
        <v>300</v>
      </c>
      <c r="AD50" s="89" t="s">
        <v>353</v>
      </c>
      <c r="AE50" s="35" t="str">
        <f t="shared" si="23"/>
        <v>EC50</v>
      </c>
      <c r="AF50" s="36" t="s">
        <v>191</v>
      </c>
      <c r="AG50" s="36" t="str">
        <f t="shared" si="24"/>
        <v>Chronic</v>
      </c>
      <c r="AH50" s="36" t="str">
        <f t="shared" si="10"/>
        <v>y</v>
      </c>
      <c r="AI50" s="37" t="str">
        <f t="shared" si="25"/>
        <v>Growth</v>
      </c>
      <c r="AJ50" s="47" t="s">
        <v>87</v>
      </c>
      <c r="AK50" s="39">
        <f t="shared" si="27"/>
        <v>120</v>
      </c>
      <c r="AL50" s="42" t="s">
        <v>88</v>
      </c>
      <c r="AN50" s="42">
        <f t="shared" si="26"/>
        <v>300</v>
      </c>
      <c r="AO50" s="58">
        <f>AN50</f>
        <v>300</v>
      </c>
      <c r="AP50" s="58"/>
      <c r="AQ50" s="65"/>
      <c r="AS50" s="43" t="s">
        <v>523</v>
      </c>
      <c r="AT50" s="52" t="s">
        <v>134</v>
      </c>
      <c r="AV50"/>
      <c r="AW50"/>
      <c r="AX50"/>
      <c r="AY50"/>
    </row>
    <row r="51" spans="1:51" s="3" customFormat="1" x14ac:dyDescent="0.25">
      <c r="A51" s="3">
        <v>160</v>
      </c>
      <c r="B51" s="33" t="s">
        <v>457</v>
      </c>
      <c r="C51" s="33">
        <v>33</v>
      </c>
      <c r="E51" s="33" t="s">
        <v>157</v>
      </c>
      <c r="F51" s="33" t="s">
        <v>462</v>
      </c>
      <c r="G51" s="33" t="s">
        <v>181</v>
      </c>
      <c r="H51" s="33" t="s">
        <v>182</v>
      </c>
      <c r="I51" s="33" t="s">
        <v>55</v>
      </c>
      <c r="J51" s="33" t="s">
        <v>56</v>
      </c>
      <c r="L51" s="33" t="s">
        <v>57</v>
      </c>
      <c r="M51" s="33" t="s">
        <v>57</v>
      </c>
      <c r="N51" s="33" t="s">
        <v>73</v>
      </c>
      <c r="O51" s="33">
        <v>96</v>
      </c>
      <c r="P51" s="33" t="s">
        <v>59</v>
      </c>
      <c r="Q51" s="33" t="s">
        <v>60</v>
      </c>
      <c r="S51" s="33" t="s">
        <v>61</v>
      </c>
      <c r="T51" s="33" t="s">
        <v>61</v>
      </c>
      <c r="U51" s="34">
        <v>12220</v>
      </c>
      <c r="W51" s="35" t="str">
        <f t="shared" si="20"/>
        <v>LC50</v>
      </c>
      <c r="X51" s="33">
        <v>1</v>
      </c>
      <c r="Y51" s="34">
        <f>U51</f>
        <v>12220</v>
      </c>
      <c r="Z51" s="36" t="str">
        <f t="shared" si="21"/>
        <v>Acute</v>
      </c>
      <c r="AA51" s="93">
        <v>10</v>
      </c>
      <c r="AB51" s="48">
        <f t="shared" si="22"/>
        <v>1222</v>
      </c>
      <c r="AD51" s="3" t="s">
        <v>463</v>
      </c>
      <c r="AE51" s="64" t="str">
        <f t="shared" si="23"/>
        <v>LC50</v>
      </c>
      <c r="AF51" s="36" t="s">
        <v>62</v>
      </c>
      <c r="AG51" s="36" t="str">
        <f t="shared" si="24"/>
        <v>Acute</v>
      </c>
      <c r="AH51" s="36" t="str">
        <f t="shared" si="10"/>
        <v>n</v>
      </c>
      <c r="AI51" s="37" t="str">
        <f t="shared" si="25"/>
        <v>Mortality</v>
      </c>
      <c r="AJ51" s="38" t="s">
        <v>63</v>
      </c>
      <c r="AK51" s="39">
        <f t="shared" si="27"/>
        <v>96</v>
      </c>
      <c r="AL51" s="45" t="s">
        <v>88</v>
      </c>
      <c r="AN51" s="90">
        <f t="shared" si="26"/>
        <v>1222</v>
      </c>
      <c r="AO51" s="91"/>
      <c r="AP51" s="91"/>
      <c r="AQ51" s="90"/>
      <c r="AS51" s="43" t="s">
        <v>523</v>
      </c>
      <c r="AT51" s="44" t="s">
        <v>539</v>
      </c>
      <c r="AV51"/>
      <c r="AW51"/>
      <c r="AX51"/>
      <c r="AY51"/>
    </row>
    <row r="52" spans="1:51" s="3" customFormat="1" x14ac:dyDescent="0.25">
      <c r="A52" s="3">
        <v>149</v>
      </c>
      <c r="B52" s="33" t="s">
        <v>444</v>
      </c>
      <c r="C52" s="33">
        <v>31</v>
      </c>
      <c r="D52" s="33"/>
      <c r="E52" s="33" t="s">
        <v>343</v>
      </c>
      <c r="F52" s="33" t="s">
        <v>454</v>
      </c>
      <c r="G52" s="33" t="s">
        <v>53</v>
      </c>
      <c r="H52" s="33" t="s">
        <v>54</v>
      </c>
      <c r="I52" s="33" t="s">
        <v>55</v>
      </c>
      <c r="J52" s="89" t="s">
        <v>455</v>
      </c>
      <c r="K52" s="33"/>
      <c r="L52" s="33" t="s">
        <v>57</v>
      </c>
      <c r="M52" s="33" t="s">
        <v>57</v>
      </c>
      <c r="N52" s="33" t="s">
        <v>93</v>
      </c>
      <c r="O52" s="33">
        <v>48</v>
      </c>
      <c r="P52" s="33" t="s">
        <v>59</v>
      </c>
      <c r="Q52" s="33" t="s">
        <v>60</v>
      </c>
      <c r="R52" s="33"/>
      <c r="S52" s="33" t="s">
        <v>61</v>
      </c>
      <c r="T52" s="33" t="s">
        <v>61</v>
      </c>
      <c r="U52" s="34">
        <v>118200</v>
      </c>
      <c r="V52" s="33"/>
      <c r="W52" s="35" t="str">
        <f t="shared" si="20"/>
        <v>LC10</v>
      </c>
      <c r="X52" s="33">
        <v>1</v>
      </c>
      <c r="Y52" s="33">
        <f t="shared" ref="Y52:Y72" si="28">U52/X52</f>
        <v>118200</v>
      </c>
      <c r="Z52" s="36" t="str">
        <f t="shared" si="21"/>
        <v>Acute</v>
      </c>
      <c r="AA52" s="33">
        <v>1</v>
      </c>
      <c r="AB52" s="33">
        <f t="shared" si="22"/>
        <v>118200</v>
      </c>
      <c r="AC52" s="33"/>
      <c r="AD52" s="89" t="s">
        <v>456</v>
      </c>
      <c r="AE52" s="35" t="str">
        <f t="shared" si="23"/>
        <v>LC10</v>
      </c>
      <c r="AF52" s="36" t="s">
        <v>62</v>
      </c>
      <c r="AG52" s="36" t="str">
        <f t="shared" si="24"/>
        <v>Acute</v>
      </c>
      <c r="AH52" s="36" t="str">
        <f t="shared" si="10"/>
        <v>n</v>
      </c>
      <c r="AI52" s="37" t="str">
        <f t="shared" si="25"/>
        <v>Mortality</v>
      </c>
      <c r="AJ52" s="38" t="s">
        <v>63</v>
      </c>
      <c r="AK52" s="39">
        <f t="shared" si="27"/>
        <v>48</v>
      </c>
      <c r="AL52" s="97"/>
      <c r="AN52" s="42">
        <f t="shared" si="26"/>
        <v>118200</v>
      </c>
      <c r="AO52" s="91"/>
      <c r="AP52" s="91"/>
      <c r="AQ52" s="91"/>
      <c r="AS52" s="43" t="s">
        <v>523</v>
      </c>
      <c r="AT52" s="44" t="s">
        <v>539</v>
      </c>
      <c r="AV52"/>
      <c r="AW52"/>
      <c r="AX52"/>
      <c r="AY52"/>
    </row>
    <row r="53" spans="1:51" s="3" customFormat="1" x14ac:dyDescent="0.25">
      <c r="A53" s="3">
        <v>151</v>
      </c>
      <c r="B53" s="33" t="s">
        <v>446</v>
      </c>
      <c r="C53" s="33">
        <v>31</v>
      </c>
      <c r="D53" s="33"/>
      <c r="E53" s="33" t="s">
        <v>343</v>
      </c>
      <c r="F53" s="33" t="s">
        <v>454</v>
      </c>
      <c r="G53" s="33" t="s">
        <v>53</v>
      </c>
      <c r="H53" s="33" t="s">
        <v>54</v>
      </c>
      <c r="I53" s="33" t="s">
        <v>55</v>
      </c>
      <c r="J53" s="89" t="s">
        <v>455</v>
      </c>
      <c r="K53" s="33"/>
      <c r="L53" s="33" t="s">
        <v>57</v>
      </c>
      <c r="M53" s="33" t="s">
        <v>57</v>
      </c>
      <c r="N53" s="33" t="s">
        <v>93</v>
      </c>
      <c r="O53" s="33">
        <v>72</v>
      </c>
      <c r="P53" s="33" t="s">
        <v>59</v>
      </c>
      <c r="Q53" s="33" t="s">
        <v>60</v>
      </c>
      <c r="R53" s="33"/>
      <c r="S53" s="33" t="s">
        <v>61</v>
      </c>
      <c r="T53" s="33" t="s">
        <v>61</v>
      </c>
      <c r="U53" s="34">
        <v>102800</v>
      </c>
      <c r="V53" s="33"/>
      <c r="W53" s="35" t="str">
        <f t="shared" si="20"/>
        <v>LC10</v>
      </c>
      <c r="X53" s="33">
        <v>1</v>
      </c>
      <c r="Y53" s="33">
        <f t="shared" si="28"/>
        <v>102800</v>
      </c>
      <c r="Z53" s="36" t="str">
        <f t="shared" si="21"/>
        <v>Acute</v>
      </c>
      <c r="AA53" s="33">
        <v>1</v>
      </c>
      <c r="AB53" s="33">
        <f t="shared" si="22"/>
        <v>102800</v>
      </c>
      <c r="AC53" s="33"/>
      <c r="AD53" s="89" t="s">
        <v>456</v>
      </c>
      <c r="AE53" s="35" t="str">
        <f t="shared" si="23"/>
        <v>LC10</v>
      </c>
      <c r="AF53" s="36" t="s">
        <v>62</v>
      </c>
      <c r="AG53" s="36" t="str">
        <f t="shared" si="24"/>
        <v>Acute</v>
      </c>
      <c r="AH53" s="36" t="str">
        <f t="shared" si="10"/>
        <v>n</v>
      </c>
      <c r="AI53" s="37" t="str">
        <f t="shared" si="25"/>
        <v>Mortality</v>
      </c>
      <c r="AJ53" s="38" t="s">
        <v>63</v>
      </c>
      <c r="AK53" s="39">
        <f t="shared" si="27"/>
        <v>72</v>
      </c>
      <c r="AL53" s="97"/>
      <c r="AN53" s="42">
        <f t="shared" si="26"/>
        <v>102800</v>
      </c>
      <c r="AO53" s="91"/>
      <c r="AP53" s="91"/>
      <c r="AQ53" s="91"/>
      <c r="AS53" s="43" t="s">
        <v>523</v>
      </c>
      <c r="AT53" s="44" t="s">
        <v>544</v>
      </c>
      <c r="AV53"/>
      <c r="AW53"/>
      <c r="AX53"/>
      <c r="AY53"/>
    </row>
    <row r="54" spans="1:51" s="3" customFormat="1" x14ac:dyDescent="0.25">
      <c r="A54" s="3">
        <v>153</v>
      </c>
      <c r="B54" s="33" t="s">
        <v>448</v>
      </c>
      <c r="C54" s="33">
        <v>31</v>
      </c>
      <c r="D54" s="33"/>
      <c r="E54" s="33" t="s">
        <v>343</v>
      </c>
      <c r="F54" s="33" t="s">
        <v>454</v>
      </c>
      <c r="G54" s="33" t="s">
        <v>53</v>
      </c>
      <c r="H54" s="33" t="s">
        <v>54</v>
      </c>
      <c r="I54" s="33" t="s">
        <v>55</v>
      </c>
      <c r="J54" s="89" t="s">
        <v>455</v>
      </c>
      <c r="K54" s="33"/>
      <c r="L54" s="33" t="s">
        <v>57</v>
      </c>
      <c r="M54" s="33" t="s">
        <v>57</v>
      </c>
      <c r="N54" s="33" t="s">
        <v>93</v>
      </c>
      <c r="O54" s="33">
        <v>96</v>
      </c>
      <c r="P54" s="33" t="s">
        <v>59</v>
      </c>
      <c r="Q54" s="33" t="s">
        <v>60</v>
      </c>
      <c r="R54" s="33"/>
      <c r="S54" s="33" t="s">
        <v>61</v>
      </c>
      <c r="T54" s="33" t="s">
        <v>61</v>
      </c>
      <c r="U54" s="34">
        <v>75800</v>
      </c>
      <c r="V54" s="33"/>
      <c r="W54" s="35" t="str">
        <f t="shared" si="20"/>
        <v>LC10</v>
      </c>
      <c r="X54" s="33">
        <v>1</v>
      </c>
      <c r="Y54" s="33">
        <f t="shared" si="28"/>
        <v>75800</v>
      </c>
      <c r="Z54" s="36" t="str">
        <f t="shared" si="21"/>
        <v>Acute</v>
      </c>
      <c r="AA54" s="33">
        <v>1</v>
      </c>
      <c r="AB54" s="33">
        <f t="shared" si="22"/>
        <v>75800</v>
      </c>
      <c r="AC54" s="33"/>
      <c r="AD54" s="89" t="s">
        <v>456</v>
      </c>
      <c r="AE54" s="35" t="str">
        <f t="shared" si="23"/>
        <v>LC10</v>
      </c>
      <c r="AF54" s="36" t="s">
        <v>62</v>
      </c>
      <c r="AG54" s="36" t="str">
        <f t="shared" si="24"/>
        <v>Acute</v>
      </c>
      <c r="AH54" s="36" t="str">
        <f t="shared" si="10"/>
        <v>n</v>
      </c>
      <c r="AI54" s="37" t="str">
        <f t="shared" si="25"/>
        <v>Mortality</v>
      </c>
      <c r="AJ54" s="38" t="s">
        <v>63</v>
      </c>
      <c r="AK54" s="39">
        <f t="shared" si="27"/>
        <v>96</v>
      </c>
      <c r="AL54" s="97"/>
      <c r="AN54" s="42">
        <f t="shared" si="26"/>
        <v>75800</v>
      </c>
      <c r="AO54" s="91"/>
      <c r="AP54" s="91"/>
      <c r="AQ54" s="91"/>
      <c r="AS54" s="43" t="s">
        <v>523</v>
      </c>
      <c r="AT54" s="44" t="s">
        <v>544</v>
      </c>
      <c r="AV54"/>
      <c r="AW54"/>
      <c r="AX54"/>
      <c r="AY54"/>
    </row>
    <row r="55" spans="1:51" s="3" customFormat="1" x14ac:dyDescent="0.25">
      <c r="A55" s="3">
        <v>155</v>
      </c>
      <c r="B55" s="33" t="s">
        <v>450</v>
      </c>
      <c r="C55" s="33">
        <v>31</v>
      </c>
      <c r="D55" s="33"/>
      <c r="E55" s="33" t="s">
        <v>343</v>
      </c>
      <c r="F55" s="33" t="s">
        <v>454</v>
      </c>
      <c r="G55" s="33" t="s">
        <v>53</v>
      </c>
      <c r="H55" s="33" t="s">
        <v>54</v>
      </c>
      <c r="I55" s="33" t="s">
        <v>55</v>
      </c>
      <c r="J55" s="89" t="s">
        <v>455</v>
      </c>
      <c r="K55" s="33"/>
      <c r="L55" s="33" t="s">
        <v>57</v>
      </c>
      <c r="M55" s="33" t="s">
        <v>57</v>
      </c>
      <c r="N55" s="33" t="s">
        <v>93</v>
      </c>
      <c r="O55" s="33">
        <f>24*5</f>
        <v>120</v>
      </c>
      <c r="P55" s="33" t="s">
        <v>59</v>
      </c>
      <c r="Q55" s="33" t="s">
        <v>60</v>
      </c>
      <c r="R55" s="33"/>
      <c r="S55" s="33" t="s">
        <v>61</v>
      </c>
      <c r="T55" s="33" t="s">
        <v>61</v>
      </c>
      <c r="U55" s="34">
        <v>71700</v>
      </c>
      <c r="V55" s="33"/>
      <c r="W55" s="35" t="str">
        <f t="shared" si="20"/>
        <v>LC10</v>
      </c>
      <c r="X55" s="33">
        <v>1</v>
      </c>
      <c r="Y55" s="33">
        <f t="shared" si="28"/>
        <v>71700</v>
      </c>
      <c r="Z55" s="36" t="str">
        <f t="shared" si="21"/>
        <v>Acute</v>
      </c>
      <c r="AA55" s="33">
        <v>1</v>
      </c>
      <c r="AB55" s="33">
        <f t="shared" si="22"/>
        <v>71700</v>
      </c>
      <c r="AC55" s="33"/>
      <c r="AD55" s="89" t="s">
        <v>456</v>
      </c>
      <c r="AE55" s="35" t="str">
        <f t="shared" si="23"/>
        <v>LC10</v>
      </c>
      <c r="AF55" s="36" t="s">
        <v>62</v>
      </c>
      <c r="AG55" s="36" t="str">
        <f t="shared" si="24"/>
        <v>Acute</v>
      </c>
      <c r="AH55" s="36" t="str">
        <f t="shared" si="10"/>
        <v>n</v>
      </c>
      <c r="AI55" s="37" t="str">
        <f t="shared" si="25"/>
        <v>Mortality</v>
      </c>
      <c r="AJ55" s="38" t="s">
        <v>63</v>
      </c>
      <c r="AK55" s="39">
        <f t="shared" si="27"/>
        <v>120</v>
      </c>
      <c r="AL55" s="97"/>
      <c r="AN55" s="42">
        <f t="shared" si="26"/>
        <v>71700</v>
      </c>
      <c r="AO55" s="91"/>
      <c r="AP55" s="91"/>
      <c r="AQ55" s="91"/>
      <c r="AS55" s="43" t="s">
        <v>523</v>
      </c>
      <c r="AT55" s="44" t="s">
        <v>544</v>
      </c>
      <c r="AV55"/>
      <c r="AW55"/>
      <c r="AX55"/>
      <c r="AY55"/>
    </row>
    <row r="56" spans="1:51" s="3" customFormat="1" x14ac:dyDescent="0.25">
      <c r="A56" s="3">
        <v>157</v>
      </c>
      <c r="B56" s="33" t="s">
        <v>452</v>
      </c>
      <c r="C56" s="33">
        <v>31</v>
      </c>
      <c r="D56" s="33"/>
      <c r="E56" s="33" t="s">
        <v>343</v>
      </c>
      <c r="F56" s="33" t="s">
        <v>454</v>
      </c>
      <c r="G56" s="33" t="s">
        <v>53</v>
      </c>
      <c r="H56" s="33" t="s">
        <v>54</v>
      </c>
      <c r="I56" s="33" t="s">
        <v>55</v>
      </c>
      <c r="J56" s="89" t="s">
        <v>455</v>
      </c>
      <c r="K56" s="33"/>
      <c r="L56" s="33" t="s">
        <v>57</v>
      </c>
      <c r="M56" s="33" t="s">
        <v>57</v>
      </c>
      <c r="N56" s="33" t="s">
        <v>93</v>
      </c>
      <c r="O56" s="33">
        <f>24*14</f>
        <v>336</v>
      </c>
      <c r="P56" s="33" t="s">
        <v>59</v>
      </c>
      <c r="Q56" s="33" t="s">
        <v>86</v>
      </c>
      <c r="R56" s="33"/>
      <c r="S56" s="33" t="s">
        <v>61</v>
      </c>
      <c r="T56" s="33" t="s">
        <v>61</v>
      </c>
      <c r="U56" s="34">
        <v>41800</v>
      </c>
      <c r="V56" s="33"/>
      <c r="W56" s="35" t="str">
        <f t="shared" si="20"/>
        <v>LC10</v>
      </c>
      <c r="X56" s="33">
        <v>1</v>
      </c>
      <c r="Y56" s="33">
        <f t="shared" si="28"/>
        <v>41800</v>
      </c>
      <c r="Z56" s="36" t="str">
        <f t="shared" si="21"/>
        <v>Chronic</v>
      </c>
      <c r="AA56" s="33">
        <v>1</v>
      </c>
      <c r="AB56" s="33">
        <f t="shared" si="22"/>
        <v>41800</v>
      </c>
      <c r="AC56" s="33"/>
      <c r="AD56" s="89" t="s">
        <v>456</v>
      </c>
      <c r="AE56" s="35" t="str">
        <f t="shared" si="23"/>
        <v>LC10</v>
      </c>
      <c r="AF56" s="36" t="s">
        <v>62</v>
      </c>
      <c r="AG56" s="36" t="str">
        <f t="shared" si="24"/>
        <v>Chronic</v>
      </c>
      <c r="AH56" s="36" t="str">
        <f t="shared" si="10"/>
        <v>y</v>
      </c>
      <c r="AI56" s="37" t="str">
        <f t="shared" si="25"/>
        <v>Mortality</v>
      </c>
      <c r="AJ56" s="33" t="s">
        <v>149</v>
      </c>
      <c r="AK56" s="39">
        <f t="shared" si="27"/>
        <v>336</v>
      </c>
      <c r="AL56" s="45" t="s">
        <v>513</v>
      </c>
      <c r="AN56" s="42">
        <f t="shared" si="26"/>
        <v>41800</v>
      </c>
      <c r="AO56" s="91"/>
      <c r="AP56" s="63"/>
      <c r="AQ56" s="67"/>
      <c r="AS56" s="43" t="s">
        <v>523</v>
      </c>
      <c r="AT56" s="44" t="s">
        <v>538</v>
      </c>
      <c r="AV56"/>
      <c r="AW56"/>
      <c r="AX56"/>
      <c r="AY56"/>
    </row>
    <row r="57" spans="1:51" s="3" customFormat="1" x14ac:dyDescent="0.25">
      <c r="A57" s="3">
        <v>150</v>
      </c>
      <c r="B57" s="33" t="s">
        <v>445</v>
      </c>
      <c r="C57" s="33">
        <v>31</v>
      </c>
      <c r="D57" s="33"/>
      <c r="E57" s="33" t="s">
        <v>343</v>
      </c>
      <c r="F57" s="33" t="s">
        <v>454</v>
      </c>
      <c r="G57" s="33" t="s">
        <v>53</v>
      </c>
      <c r="H57" s="33" t="s">
        <v>54</v>
      </c>
      <c r="I57" s="33" t="s">
        <v>55</v>
      </c>
      <c r="J57" s="89" t="s">
        <v>455</v>
      </c>
      <c r="K57" s="33"/>
      <c r="L57" s="33" t="s">
        <v>57</v>
      </c>
      <c r="M57" s="33" t="s">
        <v>57</v>
      </c>
      <c r="N57" s="33" t="s">
        <v>73</v>
      </c>
      <c r="O57" s="33">
        <v>48</v>
      </c>
      <c r="P57" s="33" t="s">
        <v>59</v>
      </c>
      <c r="Q57" s="33" t="s">
        <v>60</v>
      </c>
      <c r="R57" s="33"/>
      <c r="S57" s="33" t="s">
        <v>61</v>
      </c>
      <c r="T57" s="33" t="s">
        <v>61</v>
      </c>
      <c r="U57" s="34">
        <v>141000</v>
      </c>
      <c r="V57" s="33"/>
      <c r="W57" s="35" t="str">
        <f t="shared" si="20"/>
        <v>LC50</v>
      </c>
      <c r="X57" s="33">
        <v>1</v>
      </c>
      <c r="Y57" s="33">
        <f t="shared" si="28"/>
        <v>141000</v>
      </c>
      <c r="Z57" s="36" t="str">
        <f t="shared" si="21"/>
        <v>Acute</v>
      </c>
      <c r="AA57" s="93">
        <v>10</v>
      </c>
      <c r="AB57" s="33">
        <f t="shared" si="22"/>
        <v>14100</v>
      </c>
      <c r="AC57" s="33"/>
      <c r="AD57" s="89" t="s">
        <v>456</v>
      </c>
      <c r="AE57" s="35" t="str">
        <f t="shared" si="23"/>
        <v>LC50</v>
      </c>
      <c r="AF57" s="36" t="s">
        <v>62</v>
      </c>
      <c r="AG57" s="36" t="str">
        <f t="shared" si="24"/>
        <v>Acute</v>
      </c>
      <c r="AH57" s="36" t="str">
        <f t="shared" si="10"/>
        <v>n</v>
      </c>
      <c r="AI57" s="37" t="str">
        <f t="shared" si="25"/>
        <v>Mortality</v>
      </c>
      <c r="AJ57" s="38" t="s">
        <v>63</v>
      </c>
      <c r="AK57" s="39">
        <f t="shared" si="27"/>
        <v>48</v>
      </c>
      <c r="AL57" s="45" t="s">
        <v>374</v>
      </c>
      <c r="AN57" s="42">
        <f t="shared" si="26"/>
        <v>14100</v>
      </c>
      <c r="AO57" s="91"/>
      <c r="AP57" s="91"/>
      <c r="AQ57" s="91"/>
      <c r="AS57" s="43" t="s">
        <v>523</v>
      </c>
      <c r="AT57" s="44" t="s">
        <v>549</v>
      </c>
      <c r="AV57"/>
      <c r="AW57"/>
      <c r="AX57"/>
      <c r="AY57"/>
    </row>
    <row r="58" spans="1:51" s="3" customFormat="1" x14ac:dyDescent="0.25">
      <c r="A58" s="3">
        <v>152</v>
      </c>
      <c r="B58" s="33" t="s">
        <v>447</v>
      </c>
      <c r="C58" s="33">
        <v>31</v>
      </c>
      <c r="D58" s="33"/>
      <c r="E58" s="33" t="s">
        <v>343</v>
      </c>
      <c r="F58" s="33" t="s">
        <v>454</v>
      </c>
      <c r="G58" s="33" t="s">
        <v>53</v>
      </c>
      <c r="H58" s="33" t="s">
        <v>54</v>
      </c>
      <c r="I58" s="33" t="s">
        <v>55</v>
      </c>
      <c r="J58" s="89" t="s">
        <v>455</v>
      </c>
      <c r="K58" s="33"/>
      <c r="L58" s="33" t="s">
        <v>57</v>
      </c>
      <c r="M58" s="33" t="s">
        <v>57</v>
      </c>
      <c r="N58" s="33" t="s">
        <v>73</v>
      </c>
      <c r="O58" s="33">
        <v>72</v>
      </c>
      <c r="P58" s="33" t="s">
        <v>59</v>
      </c>
      <c r="Q58" s="33" t="s">
        <v>60</v>
      </c>
      <c r="R58" s="33"/>
      <c r="S58" s="33" t="s">
        <v>61</v>
      </c>
      <c r="T58" s="33" t="s">
        <v>61</v>
      </c>
      <c r="U58" s="34">
        <v>122700</v>
      </c>
      <c r="V58" s="33"/>
      <c r="W58" s="35" t="str">
        <f t="shared" si="20"/>
        <v>LC50</v>
      </c>
      <c r="X58" s="33">
        <v>1</v>
      </c>
      <c r="Y58" s="33">
        <f t="shared" si="28"/>
        <v>122700</v>
      </c>
      <c r="Z58" s="36" t="str">
        <f t="shared" si="21"/>
        <v>Acute</v>
      </c>
      <c r="AA58" s="93">
        <v>10</v>
      </c>
      <c r="AB58" s="33">
        <f t="shared" si="22"/>
        <v>12270</v>
      </c>
      <c r="AC58" s="33"/>
      <c r="AD58" s="89" t="s">
        <v>456</v>
      </c>
      <c r="AE58" s="35" t="str">
        <f t="shared" si="23"/>
        <v>LC50</v>
      </c>
      <c r="AF58" s="36" t="s">
        <v>62</v>
      </c>
      <c r="AG58" s="36" t="str">
        <f t="shared" si="24"/>
        <v>Acute</v>
      </c>
      <c r="AH58" s="36" t="str">
        <f t="shared" si="10"/>
        <v>n</v>
      </c>
      <c r="AI58" s="37" t="str">
        <f t="shared" si="25"/>
        <v>Mortality</v>
      </c>
      <c r="AJ58" s="38" t="s">
        <v>63</v>
      </c>
      <c r="AK58" s="39">
        <f t="shared" si="27"/>
        <v>72</v>
      </c>
      <c r="AL58" s="45" t="s">
        <v>375</v>
      </c>
      <c r="AN58" s="42">
        <f t="shared" si="26"/>
        <v>12270</v>
      </c>
      <c r="AO58" s="91"/>
      <c r="AP58" s="91"/>
      <c r="AQ58" s="91"/>
      <c r="AS58" s="43" t="s">
        <v>523</v>
      </c>
      <c r="AT58" s="44" t="s">
        <v>549</v>
      </c>
      <c r="AV58"/>
      <c r="AW58"/>
      <c r="AX58"/>
      <c r="AY58"/>
    </row>
    <row r="59" spans="1:51" s="3" customFormat="1" x14ac:dyDescent="0.25">
      <c r="A59" s="3">
        <v>154</v>
      </c>
      <c r="B59" s="33" t="s">
        <v>449</v>
      </c>
      <c r="C59" s="33">
        <v>31</v>
      </c>
      <c r="D59" s="33"/>
      <c r="E59" s="33" t="s">
        <v>343</v>
      </c>
      <c r="F59" s="33" t="s">
        <v>454</v>
      </c>
      <c r="G59" s="33" t="s">
        <v>53</v>
      </c>
      <c r="H59" s="33" t="s">
        <v>54</v>
      </c>
      <c r="I59" s="33" t="s">
        <v>55</v>
      </c>
      <c r="J59" s="89" t="s">
        <v>455</v>
      </c>
      <c r="K59" s="33"/>
      <c r="L59" s="33" t="s">
        <v>57</v>
      </c>
      <c r="M59" s="33" t="s">
        <v>57</v>
      </c>
      <c r="N59" s="33" t="s">
        <v>73</v>
      </c>
      <c r="O59" s="33">
        <v>96</v>
      </c>
      <c r="P59" s="33" t="s">
        <v>59</v>
      </c>
      <c r="Q59" s="33" t="s">
        <v>60</v>
      </c>
      <c r="R59" s="33"/>
      <c r="S59" s="33" t="s">
        <v>61</v>
      </c>
      <c r="T59" s="33" t="s">
        <v>61</v>
      </c>
      <c r="U59" s="34">
        <v>118100</v>
      </c>
      <c r="V59" s="33"/>
      <c r="W59" s="35" t="str">
        <f t="shared" si="20"/>
        <v>LC50</v>
      </c>
      <c r="X59" s="33">
        <v>1</v>
      </c>
      <c r="Y59" s="33">
        <f t="shared" si="28"/>
        <v>118100</v>
      </c>
      <c r="Z59" s="36" t="str">
        <f t="shared" si="21"/>
        <v>Acute</v>
      </c>
      <c r="AA59" s="93">
        <v>10</v>
      </c>
      <c r="AB59" s="48">
        <f t="shared" si="22"/>
        <v>11810</v>
      </c>
      <c r="AC59" s="33"/>
      <c r="AD59" s="89" t="s">
        <v>456</v>
      </c>
      <c r="AE59" s="35" t="str">
        <f t="shared" si="23"/>
        <v>LC50</v>
      </c>
      <c r="AF59" s="36" t="s">
        <v>62</v>
      </c>
      <c r="AG59" s="36" t="str">
        <f t="shared" si="24"/>
        <v>Acute</v>
      </c>
      <c r="AH59" s="36" t="str">
        <f t="shared" si="10"/>
        <v>n</v>
      </c>
      <c r="AI59" s="37" t="str">
        <f t="shared" si="25"/>
        <v>Mortality</v>
      </c>
      <c r="AJ59" s="38" t="s">
        <v>63</v>
      </c>
      <c r="AK59" s="39">
        <f t="shared" si="27"/>
        <v>96</v>
      </c>
      <c r="AL59" s="45" t="s">
        <v>150</v>
      </c>
      <c r="AN59" s="94">
        <f t="shared" si="26"/>
        <v>11810</v>
      </c>
      <c r="AO59" s="91"/>
      <c r="AP59" s="91"/>
      <c r="AQ59" s="91"/>
      <c r="AS59" s="43" t="s">
        <v>523</v>
      </c>
      <c r="AT59" s="44" t="s">
        <v>549</v>
      </c>
      <c r="AV59"/>
      <c r="AW59"/>
      <c r="AX59"/>
      <c r="AY59"/>
    </row>
    <row r="60" spans="1:51" s="3" customFormat="1" x14ac:dyDescent="0.25">
      <c r="A60" s="3">
        <v>156</v>
      </c>
      <c r="B60" s="33" t="s">
        <v>451</v>
      </c>
      <c r="C60" s="33">
        <v>31</v>
      </c>
      <c r="D60" s="33"/>
      <c r="E60" s="33" t="s">
        <v>343</v>
      </c>
      <c r="F60" s="33" t="s">
        <v>454</v>
      </c>
      <c r="G60" s="33" t="s">
        <v>53</v>
      </c>
      <c r="H60" s="33" t="s">
        <v>54</v>
      </c>
      <c r="I60" s="33" t="s">
        <v>55</v>
      </c>
      <c r="J60" s="89" t="s">
        <v>455</v>
      </c>
      <c r="K60" s="33"/>
      <c r="L60" s="33" t="s">
        <v>57</v>
      </c>
      <c r="M60" s="33" t="s">
        <v>57</v>
      </c>
      <c r="N60" s="33" t="s">
        <v>73</v>
      </c>
      <c r="O60" s="33">
        <f>24*5</f>
        <v>120</v>
      </c>
      <c r="P60" s="33" t="s">
        <v>59</v>
      </c>
      <c r="Q60" s="33" t="s">
        <v>60</v>
      </c>
      <c r="R60" s="33"/>
      <c r="S60" s="33" t="s">
        <v>61</v>
      </c>
      <c r="T60" s="33" t="s">
        <v>61</v>
      </c>
      <c r="U60" s="34">
        <v>114400</v>
      </c>
      <c r="V60" s="33"/>
      <c r="W60" s="35" t="str">
        <f t="shared" si="20"/>
        <v>LC50</v>
      </c>
      <c r="X60" s="33">
        <v>1</v>
      </c>
      <c r="Y60" s="33">
        <f t="shared" si="28"/>
        <v>114400</v>
      </c>
      <c r="Z60" s="36" t="str">
        <f t="shared" si="21"/>
        <v>Acute</v>
      </c>
      <c r="AA60" s="93">
        <v>10</v>
      </c>
      <c r="AB60" s="48">
        <f t="shared" si="22"/>
        <v>11440</v>
      </c>
      <c r="AC60" s="33"/>
      <c r="AD60" s="89" t="s">
        <v>456</v>
      </c>
      <c r="AE60" s="35" t="str">
        <f t="shared" si="23"/>
        <v>LC50</v>
      </c>
      <c r="AF60" s="36" t="s">
        <v>62</v>
      </c>
      <c r="AG60" s="36" t="str">
        <f t="shared" si="24"/>
        <v>Acute</v>
      </c>
      <c r="AH60" s="36" t="str">
        <f t="shared" si="10"/>
        <v>n</v>
      </c>
      <c r="AI60" s="37" t="str">
        <f t="shared" si="25"/>
        <v>Mortality</v>
      </c>
      <c r="AJ60" s="38" t="s">
        <v>63</v>
      </c>
      <c r="AK60" s="39">
        <f t="shared" si="27"/>
        <v>120</v>
      </c>
      <c r="AL60" s="45" t="s">
        <v>512</v>
      </c>
      <c r="AN60" s="94">
        <f t="shared" si="26"/>
        <v>11440</v>
      </c>
      <c r="AO60" s="91"/>
      <c r="AP60" s="58"/>
      <c r="AQ60" s="91"/>
      <c r="AS60" s="43" t="s">
        <v>523</v>
      </c>
      <c r="AT60" s="44" t="s">
        <v>549</v>
      </c>
      <c r="AV60"/>
      <c r="AW60"/>
      <c r="AX60"/>
      <c r="AY60"/>
    </row>
    <row r="61" spans="1:51" s="3" customFormat="1" x14ac:dyDescent="0.25">
      <c r="A61" s="3">
        <v>158</v>
      </c>
      <c r="B61" s="33" t="s">
        <v>453</v>
      </c>
      <c r="C61" s="33">
        <v>31</v>
      </c>
      <c r="D61" s="33"/>
      <c r="E61" s="33" t="s">
        <v>343</v>
      </c>
      <c r="F61" s="33" t="s">
        <v>454</v>
      </c>
      <c r="G61" s="33" t="s">
        <v>53</v>
      </c>
      <c r="H61" s="33" t="s">
        <v>54</v>
      </c>
      <c r="I61" s="33" t="s">
        <v>55</v>
      </c>
      <c r="J61" s="89" t="s">
        <v>455</v>
      </c>
      <c r="K61" s="33"/>
      <c r="L61" s="33" t="s">
        <v>57</v>
      </c>
      <c r="M61" s="33" t="s">
        <v>57</v>
      </c>
      <c r="N61" s="33" t="s">
        <v>73</v>
      </c>
      <c r="O61" s="33">
        <f>24*14</f>
        <v>336</v>
      </c>
      <c r="P61" s="33" t="s">
        <v>59</v>
      </c>
      <c r="Q61" s="33" t="s">
        <v>86</v>
      </c>
      <c r="R61" s="33"/>
      <c r="S61" s="33" t="s">
        <v>61</v>
      </c>
      <c r="T61" s="33" t="s">
        <v>61</v>
      </c>
      <c r="U61" s="34">
        <v>102900</v>
      </c>
      <c r="V61" s="33"/>
      <c r="W61" s="35" t="str">
        <f t="shared" si="20"/>
        <v>LC50</v>
      </c>
      <c r="X61" s="33">
        <v>5</v>
      </c>
      <c r="Y61" s="33">
        <f t="shared" si="28"/>
        <v>20580</v>
      </c>
      <c r="Z61" s="36" t="str">
        <f t="shared" si="21"/>
        <v>Chronic</v>
      </c>
      <c r="AA61" s="33">
        <v>1</v>
      </c>
      <c r="AB61" s="33">
        <f t="shared" si="22"/>
        <v>20580</v>
      </c>
      <c r="AC61" s="33"/>
      <c r="AD61" s="89" t="s">
        <v>456</v>
      </c>
      <c r="AE61" s="35" t="str">
        <f t="shared" si="23"/>
        <v>LC50</v>
      </c>
      <c r="AF61" s="36" t="s">
        <v>62</v>
      </c>
      <c r="AG61" s="36" t="str">
        <f t="shared" si="24"/>
        <v>Chronic</v>
      </c>
      <c r="AH61" s="36" t="str">
        <f t="shared" si="10"/>
        <v>y</v>
      </c>
      <c r="AI61" s="37" t="str">
        <f t="shared" si="25"/>
        <v>Mortality</v>
      </c>
      <c r="AJ61" s="33" t="s">
        <v>149</v>
      </c>
      <c r="AK61" s="39">
        <f t="shared" si="27"/>
        <v>336</v>
      </c>
      <c r="AL61" s="45" t="s">
        <v>514</v>
      </c>
      <c r="AN61" s="42">
        <f t="shared" si="26"/>
        <v>20580</v>
      </c>
      <c r="AO61" s="91"/>
      <c r="AP61" s="91"/>
      <c r="AQ61" s="91"/>
      <c r="AS61" s="43" t="s">
        <v>523</v>
      </c>
      <c r="AT61" s="44" t="s">
        <v>548</v>
      </c>
      <c r="AV61"/>
      <c r="AW61"/>
      <c r="AX61"/>
      <c r="AY61"/>
    </row>
    <row r="62" spans="1:51" s="3" customFormat="1" x14ac:dyDescent="0.25">
      <c r="A62" s="3">
        <v>148</v>
      </c>
      <c r="B62" s="33" t="s">
        <v>443</v>
      </c>
      <c r="C62" s="33">
        <v>31</v>
      </c>
      <c r="D62" s="33"/>
      <c r="E62" s="33" t="s">
        <v>343</v>
      </c>
      <c r="F62" s="33" t="s">
        <v>454</v>
      </c>
      <c r="G62" s="33" t="s">
        <v>53</v>
      </c>
      <c r="H62" s="33" t="s">
        <v>54</v>
      </c>
      <c r="I62" s="33" t="s">
        <v>55</v>
      </c>
      <c r="J62" s="89" t="s">
        <v>455</v>
      </c>
      <c r="K62" s="33"/>
      <c r="L62" s="33" t="s">
        <v>350</v>
      </c>
      <c r="M62" s="33" t="s">
        <v>350</v>
      </c>
      <c r="N62" s="33" t="s">
        <v>89</v>
      </c>
      <c r="O62" s="33">
        <f>24*24</f>
        <v>576</v>
      </c>
      <c r="P62" s="33" t="s">
        <v>59</v>
      </c>
      <c r="Q62" s="33" t="s">
        <v>86</v>
      </c>
      <c r="R62" s="33"/>
      <c r="S62" s="33" t="s">
        <v>61</v>
      </c>
      <c r="T62" s="33" t="s">
        <v>61</v>
      </c>
      <c r="U62" s="34">
        <v>460</v>
      </c>
      <c r="V62" s="33"/>
      <c r="W62" s="35" t="str">
        <f t="shared" si="20"/>
        <v>LOEC</v>
      </c>
      <c r="X62" s="33">
        <v>2.5</v>
      </c>
      <c r="Y62" s="33">
        <f t="shared" si="28"/>
        <v>184</v>
      </c>
      <c r="Z62" s="36" t="str">
        <f t="shared" si="21"/>
        <v>Chronic</v>
      </c>
      <c r="AA62" s="33">
        <v>1</v>
      </c>
      <c r="AB62" s="33">
        <f t="shared" si="22"/>
        <v>184</v>
      </c>
      <c r="AC62" s="33"/>
      <c r="AD62" s="89" t="s">
        <v>456</v>
      </c>
      <c r="AE62" s="35" t="str">
        <f t="shared" si="23"/>
        <v>LOEC</v>
      </c>
      <c r="AF62" s="36" t="s">
        <v>62</v>
      </c>
      <c r="AG62" s="36" t="str">
        <f t="shared" si="24"/>
        <v>Chronic</v>
      </c>
      <c r="AH62" s="36" t="str">
        <f t="shared" ref="AH62:AH93" si="29">IF(AG62="chronic","y","n")</f>
        <v>y</v>
      </c>
      <c r="AI62" s="37" t="str">
        <f t="shared" si="25"/>
        <v>Tentacle retraction</v>
      </c>
      <c r="AJ62" s="33" t="s">
        <v>87</v>
      </c>
      <c r="AK62" s="39">
        <f t="shared" si="27"/>
        <v>576</v>
      </c>
      <c r="AL62" s="45" t="s">
        <v>88</v>
      </c>
      <c r="AN62" s="42">
        <f t="shared" si="26"/>
        <v>184</v>
      </c>
      <c r="AO62" s="91"/>
      <c r="AP62" s="63"/>
      <c r="AQ62" s="91"/>
      <c r="AS62" s="43" t="s">
        <v>523</v>
      </c>
      <c r="AT62" s="44" t="s">
        <v>547</v>
      </c>
      <c r="AV62"/>
      <c r="AW62"/>
      <c r="AX62"/>
      <c r="AY62"/>
    </row>
    <row r="63" spans="1:51" s="3" customFormat="1" x14ac:dyDescent="0.25">
      <c r="A63" s="3">
        <v>159</v>
      </c>
      <c r="B63" s="33" t="s">
        <v>458</v>
      </c>
      <c r="C63" s="33">
        <v>34</v>
      </c>
      <c r="D63" s="33"/>
      <c r="E63" s="33" t="s">
        <v>343</v>
      </c>
      <c r="F63" s="33" t="s">
        <v>454</v>
      </c>
      <c r="G63" s="33" t="s">
        <v>53</v>
      </c>
      <c r="H63" s="33" t="s">
        <v>54</v>
      </c>
      <c r="I63" s="33" t="s">
        <v>55</v>
      </c>
      <c r="J63" s="89" t="s">
        <v>459</v>
      </c>
      <c r="K63" s="33"/>
      <c r="L63" s="33" t="s">
        <v>350</v>
      </c>
      <c r="M63" s="33" t="s">
        <v>350</v>
      </c>
      <c r="N63" s="33" t="s">
        <v>76</v>
      </c>
      <c r="O63" s="33">
        <f>24*12</f>
        <v>288</v>
      </c>
      <c r="P63" s="33" t="s">
        <v>59</v>
      </c>
      <c r="Q63" s="33" t="s">
        <v>60</v>
      </c>
      <c r="R63" s="33"/>
      <c r="S63" s="33" t="s">
        <v>61</v>
      </c>
      <c r="T63" s="33" t="s">
        <v>61</v>
      </c>
      <c r="U63" s="34">
        <v>9210</v>
      </c>
      <c r="V63" s="33"/>
      <c r="W63" s="35" t="str">
        <f t="shared" si="20"/>
        <v>NOEC</v>
      </c>
      <c r="X63" s="33">
        <v>1</v>
      </c>
      <c r="Y63" s="33">
        <f t="shared" si="28"/>
        <v>9210</v>
      </c>
      <c r="Z63" s="36" t="str">
        <f t="shared" si="21"/>
        <v>Acute</v>
      </c>
      <c r="AA63" s="33">
        <v>1</v>
      </c>
      <c r="AB63" s="33">
        <f t="shared" si="22"/>
        <v>9210</v>
      </c>
      <c r="AC63" s="33"/>
      <c r="AD63" s="89" t="s">
        <v>460</v>
      </c>
      <c r="AE63" s="35" t="str">
        <f t="shared" si="23"/>
        <v>NOEC</v>
      </c>
      <c r="AF63" s="36" t="s">
        <v>317</v>
      </c>
      <c r="AG63" s="36" t="str">
        <f t="shared" si="24"/>
        <v>Acute</v>
      </c>
      <c r="AH63" s="36" t="str">
        <f t="shared" si="29"/>
        <v>n</v>
      </c>
      <c r="AI63" s="37" t="str">
        <f t="shared" si="25"/>
        <v>Tentacle retraction</v>
      </c>
      <c r="AJ63" s="38" t="s">
        <v>63</v>
      </c>
      <c r="AK63" s="39">
        <f t="shared" si="27"/>
        <v>288</v>
      </c>
      <c r="AL63" s="97"/>
      <c r="AN63" s="42">
        <f t="shared" si="26"/>
        <v>9210</v>
      </c>
      <c r="AO63" s="91"/>
      <c r="AP63" s="91"/>
      <c r="AQ63" s="91"/>
      <c r="AS63" s="43" t="s">
        <v>523</v>
      </c>
      <c r="AT63" s="44" t="s">
        <v>539</v>
      </c>
      <c r="AV63"/>
      <c r="AW63"/>
      <c r="AX63"/>
      <c r="AY63"/>
    </row>
    <row r="64" spans="1:51" s="3" customFormat="1" x14ac:dyDescent="0.25">
      <c r="A64" s="3">
        <v>127</v>
      </c>
      <c r="B64" s="33" t="s">
        <v>324</v>
      </c>
      <c r="C64" s="33">
        <v>29</v>
      </c>
      <c r="D64" s="33"/>
      <c r="E64" s="33" t="s">
        <v>343</v>
      </c>
      <c r="F64" s="33" t="s">
        <v>461</v>
      </c>
      <c r="G64" s="33" t="s">
        <v>53</v>
      </c>
      <c r="H64" s="33" t="s">
        <v>54</v>
      </c>
      <c r="I64" s="33" t="s">
        <v>55</v>
      </c>
      <c r="J64" s="33" t="s">
        <v>348</v>
      </c>
      <c r="K64" s="33"/>
      <c r="L64" s="33" t="s">
        <v>351</v>
      </c>
      <c r="M64" s="33" t="s">
        <v>351</v>
      </c>
      <c r="N64" s="33" t="s">
        <v>76</v>
      </c>
      <c r="O64" s="33">
        <v>288</v>
      </c>
      <c r="P64" s="33" t="s">
        <v>59</v>
      </c>
      <c r="Q64" s="33" t="s">
        <v>60</v>
      </c>
      <c r="R64" s="33"/>
      <c r="S64" s="33" t="s">
        <v>61</v>
      </c>
      <c r="T64" s="33" t="s">
        <v>61</v>
      </c>
      <c r="U64" s="34">
        <v>54000</v>
      </c>
      <c r="V64" s="33"/>
      <c r="W64" s="35" t="str">
        <f t="shared" si="20"/>
        <v>NOEC</v>
      </c>
      <c r="X64" s="33">
        <v>1</v>
      </c>
      <c r="Y64" s="33">
        <f t="shared" si="28"/>
        <v>54000</v>
      </c>
      <c r="Z64" s="36" t="str">
        <f t="shared" si="21"/>
        <v>Acute</v>
      </c>
      <c r="AA64" s="33">
        <v>1</v>
      </c>
      <c r="AB64" s="33">
        <f t="shared" si="22"/>
        <v>54000</v>
      </c>
      <c r="AC64" s="33"/>
      <c r="AD64" s="89" t="s">
        <v>371</v>
      </c>
      <c r="AE64" s="35" t="str">
        <f t="shared" si="23"/>
        <v>NOEC</v>
      </c>
      <c r="AF64" s="36" t="s">
        <v>62</v>
      </c>
      <c r="AG64" s="36" t="str">
        <f t="shared" si="24"/>
        <v>Acute</v>
      </c>
      <c r="AH64" s="36" t="str">
        <f t="shared" si="29"/>
        <v>n</v>
      </c>
      <c r="AI64" s="37" t="str">
        <f t="shared" si="25"/>
        <v>Asexual reproduction</v>
      </c>
      <c r="AJ64" s="38" t="s">
        <v>63</v>
      </c>
      <c r="AK64" s="39">
        <f t="shared" si="27"/>
        <v>288</v>
      </c>
      <c r="AL64" s="97"/>
      <c r="AN64" s="42">
        <f t="shared" si="26"/>
        <v>54000</v>
      </c>
      <c r="AO64" s="91"/>
      <c r="AP64" s="91"/>
      <c r="AQ64" s="91"/>
      <c r="AS64" s="3" t="s">
        <v>523</v>
      </c>
      <c r="AT64" s="44" t="s">
        <v>539</v>
      </c>
      <c r="AV64"/>
      <c r="AW64"/>
      <c r="AX64"/>
      <c r="AY64"/>
    </row>
    <row r="65" spans="1:51" s="3" customFormat="1" x14ac:dyDescent="0.25">
      <c r="A65" s="3">
        <v>57</v>
      </c>
      <c r="B65" s="33" t="s">
        <v>50</v>
      </c>
      <c r="C65" s="33" t="s">
        <v>51</v>
      </c>
      <c r="D65" s="33"/>
      <c r="E65" s="33" t="s">
        <v>52</v>
      </c>
      <c r="F65" s="33" t="s">
        <v>461</v>
      </c>
      <c r="G65" s="33" t="s">
        <v>53</v>
      </c>
      <c r="H65" s="33" t="s">
        <v>54</v>
      </c>
      <c r="I65" s="33" t="s">
        <v>55</v>
      </c>
      <c r="J65" s="33" t="s">
        <v>56</v>
      </c>
      <c r="K65" s="33"/>
      <c r="L65" s="33" t="s">
        <v>57</v>
      </c>
      <c r="M65" s="33" t="s">
        <v>57</v>
      </c>
      <c r="N65" s="33" t="s">
        <v>58</v>
      </c>
      <c r="O65" s="33">
        <v>96</v>
      </c>
      <c r="P65" s="33" t="s">
        <v>59</v>
      </c>
      <c r="Q65" s="33" t="s">
        <v>60</v>
      </c>
      <c r="R65" s="33"/>
      <c r="S65" s="33" t="s">
        <v>61</v>
      </c>
      <c r="T65" s="33" t="s">
        <v>61</v>
      </c>
      <c r="U65" s="34">
        <v>224800</v>
      </c>
      <c r="W65" s="35" t="str">
        <f t="shared" si="20"/>
        <v>EC10</v>
      </c>
      <c r="X65" s="33">
        <v>1</v>
      </c>
      <c r="Y65" s="33">
        <f t="shared" si="28"/>
        <v>224800</v>
      </c>
      <c r="Z65" s="36" t="str">
        <f t="shared" si="21"/>
        <v>Acute</v>
      </c>
      <c r="AA65" s="33">
        <v>1</v>
      </c>
      <c r="AB65" s="33">
        <f t="shared" si="22"/>
        <v>224800</v>
      </c>
      <c r="AD65" s="89" t="s">
        <v>362</v>
      </c>
      <c r="AE65" s="35" t="str">
        <f t="shared" si="23"/>
        <v>EC10</v>
      </c>
      <c r="AF65" s="36" t="s">
        <v>62</v>
      </c>
      <c r="AG65" s="36" t="str">
        <f t="shared" si="24"/>
        <v>Acute</v>
      </c>
      <c r="AH65" s="36" t="str">
        <f t="shared" si="29"/>
        <v>n</v>
      </c>
      <c r="AI65" s="37" t="str">
        <f t="shared" si="25"/>
        <v>Mortality</v>
      </c>
      <c r="AJ65" s="38" t="s">
        <v>63</v>
      </c>
      <c r="AK65" s="39">
        <f t="shared" si="27"/>
        <v>96</v>
      </c>
      <c r="AL65" s="40"/>
      <c r="AM65" s="41"/>
      <c r="AN65" s="42">
        <f t="shared" si="26"/>
        <v>224800</v>
      </c>
      <c r="AO65" s="42"/>
      <c r="AP65" s="42"/>
      <c r="AQ65" s="42"/>
      <c r="AR65" s="43" t="s">
        <v>64</v>
      </c>
      <c r="AS65" s="3" t="s">
        <v>523</v>
      </c>
      <c r="AT65" s="44" t="s">
        <v>539</v>
      </c>
      <c r="AV65"/>
      <c r="AW65"/>
      <c r="AX65"/>
      <c r="AY65"/>
    </row>
    <row r="66" spans="1:51" s="3" customFormat="1" x14ac:dyDescent="0.25">
      <c r="A66" s="3">
        <v>58</v>
      </c>
      <c r="B66" s="33" t="s">
        <v>66</v>
      </c>
      <c r="C66" s="33" t="s">
        <v>51</v>
      </c>
      <c r="D66" s="33"/>
      <c r="E66" s="33" t="s">
        <v>52</v>
      </c>
      <c r="F66" s="33" t="s">
        <v>461</v>
      </c>
      <c r="G66" s="33" t="s">
        <v>53</v>
      </c>
      <c r="H66" s="33" t="s">
        <v>54</v>
      </c>
      <c r="I66" s="33" t="s">
        <v>55</v>
      </c>
      <c r="J66" s="33" t="s">
        <v>56</v>
      </c>
      <c r="K66" s="33"/>
      <c r="L66" s="33" t="s">
        <v>57</v>
      </c>
      <c r="M66" s="33" t="s">
        <v>57</v>
      </c>
      <c r="N66" s="33" t="s">
        <v>67</v>
      </c>
      <c r="O66" s="33">
        <v>96</v>
      </c>
      <c r="P66" s="33" t="s">
        <v>59</v>
      </c>
      <c r="Q66" s="33" t="s">
        <v>60</v>
      </c>
      <c r="R66" s="33"/>
      <c r="S66" s="33" t="s">
        <v>61</v>
      </c>
      <c r="T66" s="33" t="s">
        <v>61</v>
      </c>
      <c r="U66" s="34">
        <v>354300</v>
      </c>
      <c r="W66" s="35" t="str">
        <f t="shared" si="20"/>
        <v>EC50</v>
      </c>
      <c r="X66" s="33">
        <v>1</v>
      </c>
      <c r="Y66" s="33">
        <f t="shared" si="28"/>
        <v>354300</v>
      </c>
      <c r="Z66" s="36" t="str">
        <f t="shared" si="21"/>
        <v>Acute</v>
      </c>
      <c r="AA66" s="93">
        <v>10</v>
      </c>
      <c r="AB66" s="33">
        <f t="shared" si="22"/>
        <v>35430</v>
      </c>
      <c r="AD66" s="89" t="s">
        <v>362</v>
      </c>
      <c r="AE66" s="35" t="str">
        <f t="shared" si="23"/>
        <v>EC50</v>
      </c>
      <c r="AF66" s="36" t="s">
        <v>62</v>
      </c>
      <c r="AG66" s="36" t="str">
        <f t="shared" si="24"/>
        <v>Acute</v>
      </c>
      <c r="AH66" s="36" t="str">
        <f t="shared" si="29"/>
        <v>n</v>
      </c>
      <c r="AI66" s="37" t="str">
        <f t="shared" si="25"/>
        <v>Mortality</v>
      </c>
      <c r="AJ66" s="38" t="s">
        <v>63</v>
      </c>
      <c r="AK66" s="39">
        <f t="shared" si="27"/>
        <v>96</v>
      </c>
      <c r="AL66" s="45" t="s">
        <v>150</v>
      </c>
      <c r="AM66" s="36"/>
      <c r="AN66" s="42">
        <f t="shared" si="26"/>
        <v>35430</v>
      </c>
      <c r="AO66" s="94"/>
      <c r="AP66" s="95"/>
      <c r="AQ66" s="42"/>
      <c r="AS66" s="3" t="s">
        <v>523</v>
      </c>
      <c r="AT66" s="44" t="s">
        <v>550</v>
      </c>
      <c r="AV66"/>
      <c r="AW66"/>
      <c r="AX66"/>
      <c r="AY66"/>
    </row>
    <row r="67" spans="1:51" s="3" customFormat="1" x14ac:dyDescent="0.25">
      <c r="A67" s="3">
        <v>123</v>
      </c>
      <c r="B67" s="33" t="s">
        <v>320</v>
      </c>
      <c r="C67" s="33">
        <v>29</v>
      </c>
      <c r="D67" s="33"/>
      <c r="E67" s="33" t="s">
        <v>343</v>
      </c>
      <c r="F67" s="33" t="s">
        <v>461</v>
      </c>
      <c r="G67" s="33" t="s">
        <v>53</v>
      </c>
      <c r="H67" s="33" t="s">
        <v>54</v>
      </c>
      <c r="I67" s="33" t="s">
        <v>55</v>
      </c>
      <c r="J67" s="33" t="s">
        <v>348</v>
      </c>
      <c r="K67" s="33"/>
      <c r="L67" s="33" t="s">
        <v>57</v>
      </c>
      <c r="M67" s="33" t="s">
        <v>57</v>
      </c>
      <c r="N67" s="33" t="s">
        <v>76</v>
      </c>
      <c r="O67" s="33">
        <v>12</v>
      </c>
      <c r="P67" s="33" t="s">
        <v>59</v>
      </c>
      <c r="Q67" s="33" t="s">
        <v>60</v>
      </c>
      <c r="R67" s="33"/>
      <c r="S67" s="33" t="s">
        <v>61</v>
      </c>
      <c r="T67" s="33" t="s">
        <v>61</v>
      </c>
      <c r="U67" s="34">
        <v>54000</v>
      </c>
      <c r="V67" s="33"/>
      <c r="W67" s="35" t="str">
        <f t="shared" si="20"/>
        <v>NOEC</v>
      </c>
      <c r="X67" s="33">
        <v>1</v>
      </c>
      <c r="Y67" s="33">
        <f t="shared" si="28"/>
        <v>54000</v>
      </c>
      <c r="Z67" s="36" t="str">
        <f t="shared" si="21"/>
        <v>Acute</v>
      </c>
      <c r="AA67" s="33">
        <v>1</v>
      </c>
      <c r="AB67" s="33">
        <f t="shared" si="22"/>
        <v>54000</v>
      </c>
      <c r="AC67" s="33"/>
      <c r="AD67" s="89" t="s">
        <v>371</v>
      </c>
      <c r="AE67" s="35" t="str">
        <f t="shared" si="23"/>
        <v>NOEC</v>
      </c>
      <c r="AF67" s="36" t="s">
        <v>62</v>
      </c>
      <c r="AG67" s="36" t="str">
        <f t="shared" si="24"/>
        <v>Acute</v>
      </c>
      <c r="AH67" s="36" t="str">
        <f t="shared" si="29"/>
        <v>n</v>
      </c>
      <c r="AI67" s="37" t="str">
        <f t="shared" si="25"/>
        <v>Mortality</v>
      </c>
      <c r="AJ67" s="38" t="s">
        <v>63</v>
      </c>
      <c r="AK67" s="39">
        <f t="shared" si="27"/>
        <v>12</v>
      </c>
      <c r="AL67" s="97"/>
      <c r="AN67" s="42">
        <f t="shared" si="26"/>
        <v>54000</v>
      </c>
      <c r="AO67" s="91"/>
      <c r="AP67" s="91"/>
      <c r="AQ67" s="91"/>
      <c r="AS67" s="3" t="s">
        <v>523</v>
      </c>
      <c r="AT67" s="44" t="s">
        <v>539</v>
      </c>
      <c r="AV67"/>
      <c r="AW67"/>
      <c r="AX67"/>
      <c r="AY67"/>
    </row>
    <row r="68" spans="1:51" s="3" customFormat="1" x14ac:dyDescent="0.25">
      <c r="A68" s="3">
        <v>124</v>
      </c>
      <c r="B68" s="33" t="s">
        <v>321</v>
      </c>
      <c r="C68" s="33">
        <v>29</v>
      </c>
      <c r="D68" s="33"/>
      <c r="E68" s="33" t="s">
        <v>343</v>
      </c>
      <c r="F68" s="33" t="s">
        <v>461</v>
      </c>
      <c r="G68" s="33" t="s">
        <v>53</v>
      </c>
      <c r="H68" s="33" t="s">
        <v>54</v>
      </c>
      <c r="I68" s="33" t="s">
        <v>55</v>
      </c>
      <c r="J68" s="33" t="s">
        <v>348</v>
      </c>
      <c r="K68" s="33"/>
      <c r="L68" s="33" t="s">
        <v>57</v>
      </c>
      <c r="M68" s="33" t="s">
        <v>57</v>
      </c>
      <c r="N68" s="33" t="s">
        <v>76</v>
      </c>
      <c r="O68" s="33">
        <v>96</v>
      </c>
      <c r="P68" s="33" t="s">
        <v>59</v>
      </c>
      <c r="Q68" s="33" t="s">
        <v>60</v>
      </c>
      <c r="R68" s="33"/>
      <c r="S68" s="33" t="s">
        <v>61</v>
      </c>
      <c r="T68" s="33" t="s">
        <v>61</v>
      </c>
      <c r="U68" s="34">
        <v>54000</v>
      </c>
      <c r="V68" s="33"/>
      <c r="W68" s="35" t="str">
        <f t="shared" si="20"/>
        <v>NOEC</v>
      </c>
      <c r="X68" s="33">
        <v>1</v>
      </c>
      <c r="Y68" s="33">
        <f t="shared" si="28"/>
        <v>54000</v>
      </c>
      <c r="Z68" s="36" t="str">
        <f t="shared" si="21"/>
        <v>Acute</v>
      </c>
      <c r="AA68" s="33">
        <v>1</v>
      </c>
      <c r="AB68" s="33">
        <f t="shared" si="22"/>
        <v>54000</v>
      </c>
      <c r="AC68" s="33"/>
      <c r="AD68" s="89" t="s">
        <v>371</v>
      </c>
      <c r="AE68" s="35" t="str">
        <f t="shared" si="23"/>
        <v>NOEC</v>
      </c>
      <c r="AF68" s="36" t="s">
        <v>62</v>
      </c>
      <c r="AG68" s="36" t="str">
        <f t="shared" si="24"/>
        <v>Acute</v>
      </c>
      <c r="AH68" s="36" t="str">
        <f t="shared" si="29"/>
        <v>n</v>
      </c>
      <c r="AI68" s="37" t="str">
        <f t="shared" si="25"/>
        <v>Mortality</v>
      </c>
      <c r="AJ68" s="38" t="s">
        <v>63</v>
      </c>
      <c r="AK68" s="39">
        <f t="shared" si="27"/>
        <v>96</v>
      </c>
      <c r="AL68" s="97"/>
      <c r="AN68" s="42">
        <f t="shared" si="26"/>
        <v>54000</v>
      </c>
      <c r="AO68" s="91"/>
      <c r="AP68" s="91"/>
      <c r="AQ68" s="91"/>
      <c r="AS68" s="3" t="s">
        <v>523</v>
      </c>
      <c r="AT68" s="44" t="s">
        <v>539</v>
      </c>
      <c r="AV68"/>
      <c r="AW68"/>
      <c r="AX68"/>
      <c r="AY68"/>
    </row>
    <row r="69" spans="1:51" s="3" customFormat="1" x14ac:dyDescent="0.25">
      <c r="A69" s="3">
        <v>122</v>
      </c>
      <c r="B69" s="33" t="s">
        <v>319</v>
      </c>
      <c r="C69" s="33">
        <v>29</v>
      </c>
      <c r="D69" s="33"/>
      <c r="E69" s="33" t="s">
        <v>343</v>
      </c>
      <c r="F69" s="33" t="s">
        <v>461</v>
      </c>
      <c r="G69" s="33" t="s">
        <v>53</v>
      </c>
      <c r="H69" s="33" t="s">
        <v>54</v>
      </c>
      <c r="I69" s="33" t="s">
        <v>55</v>
      </c>
      <c r="J69" s="33" t="s">
        <v>347</v>
      </c>
      <c r="K69" s="33"/>
      <c r="L69" s="33" t="s">
        <v>57</v>
      </c>
      <c r="M69" s="33" t="s">
        <v>57</v>
      </c>
      <c r="N69" s="33" t="s">
        <v>76</v>
      </c>
      <c r="O69" s="33">
        <v>216</v>
      </c>
      <c r="P69" s="33" t="s">
        <v>59</v>
      </c>
      <c r="Q69" s="33" t="s">
        <v>60</v>
      </c>
      <c r="R69" s="33"/>
      <c r="S69" s="33" t="s">
        <v>61</v>
      </c>
      <c r="T69" s="33" t="s">
        <v>61</v>
      </c>
      <c r="U69" s="34">
        <v>55000</v>
      </c>
      <c r="V69" s="33"/>
      <c r="W69" s="35" t="str">
        <f t="shared" si="20"/>
        <v>NOEC</v>
      </c>
      <c r="X69" s="33">
        <v>1</v>
      </c>
      <c r="Y69" s="33">
        <f t="shared" si="28"/>
        <v>55000</v>
      </c>
      <c r="Z69" s="36" t="str">
        <f t="shared" si="21"/>
        <v>Acute</v>
      </c>
      <c r="AA69" s="33">
        <v>1</v>
      </c>
      <c r="AB69" s="33">
        <f t="shared" si="22"/>
        <v>55000</v>
      </c>
      <c r="AC69" s="33"/>
      <c r="AD69" s="89" t="s">
        <v>371</v>
      </c>
      <c r="AE69" s="35" t="str">
        <f t="shared" si="23"/>
        <v>NOEC</v>
      </c>
      <c r="AF69" s="36" t="s">
        <v>62</v>
      </c>
      <c r="AG69" s="36" t="str">
        <f t="shared" si="24"/>
        <v>Acute</v>
      </c>
      <c r="AH69" s="36" t="str">
        <f t="shared" si="29"/>
        <v>n</v>
      </c>
      <c r="AI69" s="37" t="str">
        <f t="shared" si="25"/>
        <v>Mortality</v>
      </c>
      <c r="AJ69" s="38" t="s">
        <v>63</v>
      </c>
      <c r="AK69" s="39">
        <f t="shared" si="27"/>
        <v>216</v>
      </c>
      <c r="AL69" s="97"/>
      <c r="AN69" s="42">
        <f t="shared" si="26"/>
        <v>55000</v>
      </c>
      <c r="AO69" s="91"/>
      <c r="AP69" s="91"/>
      <c r="AQ69" s="91"/>
      <c r="AS69" s="3" t="s">
        <v>523</v>
      </c>
      <c r="AT69" s="44" t="s">
        <v>539</v>
      </c>
      <c r="AV69"/>
      <c r="AW69"/>
      <c r="AX69"/>
      <c r="AY69"/>
    </row>
    <row r="70" spans="1:51" s="3" customFormat="1" x14ac:dyDescent="0.25">
      <c r="A70" s="3">
        <v>125</v>
      </c>
      <c r="B70" s="33" t="s">
        <v>322</v>
      </c>
      <c r="C70" s="33">
        <v>29</v>
      </c>
      <c r="D70" s="33"/>
      <c r="E70" s="33" t="s">
        <v>343</v>
      </c>
      <c r="F70" s="33" t="s">
        <v>461</v>
      </c>
      <c r="G70" s="33" t="s">
        <v>53</v>
      </c>
      <c r="H70" s="33" t="s">
        <v>54</v>
      </c>
      <c r="I70" s="33" t="s">
        <v>55</v>
      </c>
      <c r="J70" s="33" t="s">
        <v>348</v>
      </c>
      <c r="K70" s="33"/>
      <c r="L70" s="33" t="s">
        <v>350</v>
      </c>
      <c r="M70" s="33" t="s">
        <v>350</v>
      </c>
      <c r="N70" s="33" t="s">
        <v>76</v>
      </c>
      <c r="O70" s="33">
        <v>96</v>
      </c>
      <c r="P70" s="33" t="s">
        <v>59</v>
      </c>
      <c r="Q70" s="33" t="s">
        <v>60</v>
      </c>
      <c r="R70" s="33"/>
      <c r="S70" s="33" t="s">
        <v>61</v>
      </c>
      <c r="T70" s="33" t="s">
        <v>61</v>
      </c>
      <c r="U70" s="34">
        <v>54000</v>
      </c>
      <c r="V70" s="33"/>
      <c r="W70" s="35" t="str">
        <f t="shared" si="20"/>
        <v>NOEC</v>
      </c>
      <c r="X70" s="33">
        <v>1</v>
      </c>
      <c r="Y70" s="33">
        <f t="shared" si="28"/>
        <v>54000</v>
      </c>
      <c r="Z70" s="36" t="str">
        <f t="shared" si="21"/>
        <v>Acute</v>
      </c>
      <c r="AA70" s="33">
        <v>1</v>
      </c>
      <c r="AB70" s="33">
        <f t="shared" si="22"/>
        <v>54000</v>
      </c>
      <c r="AC70" s="33"/>
      <c r="AD70" s="89" t="s">
        <v>371</v>
      </c>
      <c r="AE70" s="35" t="str">
        <f t="shared" si="23"/>
        <v>NOEC</v>
      </c>
      <c r="AF70" s="36" t="s">
        <v>62</v>
      </c>
      <c r="AG70" s="36" t="str">
        <f t="shared" si="24"/>
        <v>Acute</v>
      </c>
      <c r="AH70" s="36" t="str">
        <f t="shared" si="29"/>
        <v>n</v>
      </c>
      <c r="AI70" s="37" t="str">
        <f t="shared" si="25"/>
        <v>Tentacle retraction</v>
      </c>
      <c r="AJ70" s="38" t="s">
        <v>63</v>
      </c>
      <c r="AK70" s="39">
        <f t="shared" si="27"/>
        <v>96</v>
      </c>
      <c r="AL70" s="97"/>
      <c r="AN70" s="42">
        <f t="shared" si="26"/>
        <v>54000</v>
      </c>
      <c r="AO70" s="91"/>
      <c r="AP70" s="91"/>
      <c r="AQ70" s="91"/>
      <c r="AS70" s="3" t="s">
        <v>523</v>
      </c>
      <c r="AT70" s="44" t="s">
        <v>539</v>
      </c>
      <c r="AV70"/>
      <c r="AW70"/>
      <c r="AX70"/>
      <c r="AY70"/>
    </row>
    <row r="71" spans="1:51" s="3" customFormat="1" x14ac:dyDescent="0.25">
      <c r="A71" s="3">
        <v>121</v>
      </c>
      <c r="B71" s="33" t="s">
        <v>318</v>
      </c>
      <c r="C71" s="33">
        <v>29</v>
      </c>
      <c r="D71" s="33"/>
      <c r="E71" s="33" t="s">
        <v>343</v>
      </c>
      <c r="F71" s="33" t="s">
        <v>461</v>
      </c>
      <c r="G71" s="33" t="s">
        <v>53</v>
      </c>
      <c r="H71" s="33" t="s">
        <v>54</v>
      </c>
      <c r="I71" s="33" t="s">
        <v>55</v>
      </c>
      <c r="J71" s="33" t="s">
        <v>347</v>
      </c>
      <c r="K71" s="33"/>
      <c r="L71" s="33" t="s">
        <v>350</v>
      </c>
      <c r="M71" s="33" t="s">
        <v>350</v>
      </c>
      <c r="N71" s="33" t="s">
        <v>76</v>
      </c>
      <c r="O71" s="33">
        <v>216</v>
      </c>
      <c r="P71" s="33" t="s">
        <v>59</v>
      </c>
      <c r="Q71" s="33" t="s">
        <v>60</v>
      </c>
      <c r="R71" s="33"/>
      <c r="S71" s="33" t="s">
        <v>61</v>
      </c>
      <c r="T71" s="33" t="s">
        <v>61</v>
      </c>
      <c r="U71" s="34">
        <v>55000</v>
      </c>
      <c r="V71" s="33"/>
      <c r="W71" s="35" t="str">
        <f t="shared" si="20"/>
        <v>NOEC</v>
      </c>
      <c r="X71" s="33">
        <v>1</v>
      </c>
      <c r="Y71" s="33">
        <f t="shared" si="28"/>
        <v>55000</v>
      </c>
      <c r="Z71" s="36" t="str">
        <f t="shared" si="21"/>
        <v>Acute</v>
      </c>
      <c r="AA71" s="33">
        <v>1</v>
      </c>
      <c r="AB71" s="33">
        <f t="shared" si="22"/>
        <v>55000</v>
      </c>
      <c r="AC71" s="33"/>
      <c r="AD71" s="89" t="s">
        <v>371</v>
      </c>
      <c r="AE71" s="35" t="str">
        <f t="shared" si="23"/>
        <v>NOEC</v>
      </c>
      <c r="AF71" s="36" t="s">
        <v>62</v>
      </c>
      <c r="AG71" s="36" t="str">
        <f t="shared" si="24"/>
        <v>Acute</v>
      </c>
      <c r="AH71" s="36" t="str">
        <f t="shared" si="29"/>
        <v>n</v>
      </c>
      <c r="AI71" s="37" t="str">
        <f t="shared" si="25"/>
        <v>Tentacle retraction</v>
      </c>
      <c r="AJ71" s="38" t="s">
        <v>63</v>
      </c>
      <c r="AK71" s="39">
        <f t="shared" si="27"/>
        <v>216</v>
      </c>
      <c r="AL71" s="97"/>
      <c r="AN71" s="42">
        <f t="shared" si="26"/>
        <v>55000</v>
      </c>
      <c r="AO71" s="91"/>
      <c r="AP71" s="91"/>
      <c r="AQ71" s="91"/>
      <c r="AS71" s="3" t="s">
        <v>523</v>
      </c>
      <c r="AT71" s="44" t="s">
        <v>539</v>
      </c>
      <c r="AV71"/>
      <c r="AW71"/>
      <c r="AX71"/>
      <c r="AY71"/>
    </row>
    <row r="72" spans="1:51" s="3" customFormat="1" x14ac:dyDescent="0.25">
      <c r="A72" s="3">
        <v>126</v>
      </c>
      <c r="B72" s="33" t="s">
        <v>323</v>
      </c>
      <c r="C72" s="33">
        <v>29</v>
      </c>
      <c r="D72" s="33"/>
      <c r="E72" s="33" t="s">
        <v>343</v>
      </c>
      <c r="F72" s="33" t="s">
        <v>461</v>
      </c>
      <c r="G72" s="33" t="s">
        <v>53</v>
      </c>
      <c r="H72" s="33" t="s">
        <v>54</v>
      </c>
      <c r="I72" s="33" t="s">
        <v>55</v>
      </c>
      <c r="J72" s="33" t="s">
        <v>348</v>
      </c>
      <c r="K72" s="33"/>
      <c r="L72" s="33" t="s">
        <v>350</v>
      </c>
      <c r="M72" s="33" t="s">
        <v>350</v>
      </c>
      <c r="N72" s="33" t="s">
        <v>76</v>
      </c>
      <c r="O72" s="33">
        <v>288</v>
      </c>
      <c r="P72" s="33" t="s">
        <v>59</v>
      </c>
      <c r="Q72" s="33" t="s">
        <v>60</v>
      </c>
      <c r="R72" s="33"/>
      <c r="S72" s="33" t="s">
        <v>61</v>
      </c>
      <c r="T72" s="33" t="s">
        <v>61</v>
      </c>
      <c r="U72" s="34">
        <v>54000</v>
      </c>
      <c r="V72" s="33"/>
      <c r="W72" s="35" t="str">
        <f t="shared" si="20"/>
        <v>NOEC</v>
      </c>
      <c r="X72" s="33">
        <v>1</v>
      </c>
      <c r="Y72" s="33">
        <f t="shared" si="28"/>
        <v>54000</v>
      </c>
      <c r="Z72" s="36" t="str">
        <f t="shared" si="21"/>
        <v>Acute</v>
      </c>
      <c r="AA72" s="33">
        <v>1</v>
      </c>
      <c r="AB72" s="33">
        <f t="shared" si="22"/>
        <v>54000</v>
      </c>
      <c r="AC72" s="33"/>
      <c r="AD72" s="89" t="s">
        <v>371</v>
      </c>
      <c r="AE72" s="35" t="str">
        <f t="shared" si="23"/>
        <v>NOEC</v>
      </c>
      <c r="AF72" s="36" t="s">
        <v>62</v>
      </c>
      <c r="AG72" s="36" t="str">
        <f t="shared" si="24"/>
        <v>Acute</v>
      </c>
      <c r="AH72" s="36" t="str">
        <f t="shared" si="29"/>
        <v>n</v>
      </c>
      <c r="AI72" s="37" t="str">
        <f t="shared" si="25"/>
        <v>Tentacle retraction</v>
      </c>
      <c r="AJ72" s="38" t="s">
        <v>63</v>
      </c>
      <c r="AK72" s="39">
        <f t="shared" si="27"/>
        <v>288</v>
      </c>
      <c r="AL72" s="97"/>
      <c r="AN72" s="42">
        <f t="shared" si="26"/>
        <v>54000</v>
      </c>
      <c r="AO72" s="91"/>
      <c r="AP72" s="91"/>
      <c r="AQ72" s="91"/>
      <c r="AS72" s="3" t="s">
        <v>523</v>
      </c>
      <c r="AT72" s="44" t="s">
        <v>539</v>
      </c>
      <c r="AV72"/>
      <c r="AW72"/>
      <c r="AX72"/>
      <c r="AY72"/>
    </row>
    <row r="73" spans="1:51" s="3" customFormat="1" x14ac:dyDescent="0.25">
      <c r="A73" s="3">
        <v>164</v>
      </c>
      <c r="B73" s="33" t="s">
        <v>467</v>
      </c>
      <c r="C73" s="33">
        <v>32</v>
      </c>
      <c r="E73" s="3" t="s">
        <v>484</v>
      </c>
      <c r="F73" s="33" t="s">
        <v>488</v>
      </c>
      <c r="G73" s="33" t="s">
        <v>118</v>
      </c>
      <c r="H73" s="33" t="s">
        <v>119</v>
      </c>
      <c r="I73" s="33" t="s">
        <v>55</v>
      </c>
      <c r="J73" s="33" t="s">
        <v>120</v>
      </c>
      <c r="L73" s="3" t="s">
        <v>121</v>
      </c>
      <c r="M73" s="33" t="s">
        <v>121</v>
      </c>
      <c r="N73" s="33" t="s">
        <v>67</v>
      </c>
      <c r="O73" s="33">
        <v>48</v>
      </c>
      <c r="P73" s="33" t="s">
        <v>59</v>
      </c>
      <c r="Q73" s="33" t="s">
        <v>86</v>
      </c>
      <c r="R73" s="33"/>
      <c r="S73" s="33" t="s">
        <v>61</v>
      </c>
      <c r="T73" s="33" t="s">
        <v>61</v>
      </c>
      <c r="U73" s="34">
        <v>5620</v>
      </c>
      <c r="W73" s="35" t="str">
        <f t="shared" si="20"/>
        <v>EC50</v>
      </c>
      <c r="X73" s="33">
        <v>5</v>
      </c>
      <c r="Y73" s="34">
        <f>U73</f>
        <v>5620</v>
      </c>
      <c r="Z73" s="36" t="str">
        <f t="shared" si="21"/>
        <v>Chronic</v>
      </c>
      <c r="AA73" s="33">
        <v>1</v>
      </c>
      <c r="AB73" s="33">
        <f t="shared" si="22"/>
        <v>5620</v>
      </c>
      <c r="AD73" s="3" t="s">
        <v>495</v>
      </c>
      <c r="AE73" s="33" t="str">
        <f t="shared" si="23"/>
        <v>EC50</v>
      </c>
      <c r="AF73" s="36" t="s">
        <v>62</v>
      </c>
      <c r="AG73" s="33" t="str">
        <f t="shared" si="24"/>
        <v>Chronic</v>
      </c>
      <c r="AH73" s="36" t="str">
        <f t="shared" si="29"/>
        <v>y</v>
      </c>
      <c r="AI73" s="37" t="str">
        <f t="shared" si="25"/>
        <v>embryo development</v>
      </c>
      <c r="AJ73" s="33" t="s">
        <v>87</v>
      </c>
      <c r="AK73" s="33">
        <f t="shared" si="27"/>
        <v>48</v>
      </c>
      <c r="AL73" s="67" t="s">
        <v>496</v>
      </c>
      <c r="AN73" s="67">
        <f t="shared" si="26"/>
        <v>5620</v>
      </c>
      <c r="AO73" s="91"/>
      <c r="AP73" s="91"/>
      <c r="AQ73" s="91"/>
      <c r="AS73" s="43" t="s">
        <v>523</v>
      </c>
      <c r="AT73" s="52" t="s">
        <v>498</v>
      </c>
      <c r="AV73"/>
      <c r="AW73"/>
      <c r="AX73"/>
      <c r="AY73"/>
    </row>
    <row r="74" spans="1:51" s="3" customFormat="1" x14ac:dyDescent="0.25">
      <c r="A74" s="3">
        <v>176</v>
      </c>
      <c r="B74" s="33" t="s">
        <v>479</v>
      </c>
      <c r="C74" s="33">
        <v>32</v>
      </c>
      <c r="E74" s="3" t="s">
        <v>484</v>
      </c>
      <c r="F74" s="33" t="s">
        <v>488</v>
      </c>
      <c r="G74" s="33" t="s">
        <v>118</v>
      </c>
      <c r="H74" s="33" t="s">
        <v>119</v>
      </c>
      <c r="I74" s="33" t="s">
        <v>55</v>
      </c>
      <c r="J74" s="33" t="s">
        <v>120</v>
      </c>
      <c r="L74" s="3" t="s">
        <v>121</v>
      </c>
      <c r="M74" s="33" t="s">
        <v>121</v>
      </c>
      <c r="N74" s="33" t="s">
        <v>74</v>
      </c>
      <c r="O74" s="33">
        <v>48</v>
      </c>
      <c r="P74" s="33" t="s">
        <v>59</v>
      </c>
      <c r="Q74" s="33" t="s">
        <v>86</v>
      </c>
      <c r="R74" s="33"/>
      <c r="S74" s="33" t="s">
        <v>61</v>
      </c>
      <c r="T74" s="33" t="s">
        <v>61</v>
      </c>
      <c r="U74" s="34">
        <v>1460</v>
      </c>
      <c r="W74" s="35" t="str">
        <f t="shared" si="20"/>
        <v>NEC</v>
      </c>
      <c r="X74" s="33">
        <v>1</v>
      </c>
      <c r="Y74" s="34">
        <f>U74</f>
        <v>1460</v>
      </c>
      <c r="Z74" s="36" t="str">
        <f t="shared" si="21"/>
        <v>Chronic</v>
      </c>
      <c r="AA74" s="33">
        <v>1</v>
      </c>
      <c r="AB74" s="33">
        <f t="shared" si="22"/>
        <v>1460</v>
      </c>
      <c r="AD74" s="3" t="s">
        <v>495</v>
      </c>
      <c r="AE74" s="33" t="str">
        <f t="shared" si="23"/>
        <v>NEC</v>
      </c>
      <c r="AF74" s="36" t="s">
        <v>62</v>
      </c>
      <c r="AG74" s="33" t="str">
        <f t="shared" si="24"/>
        <v>Chronic</v>
      </c>
      <c r="AH74" s="36" t="str">
        <f t="shared" si="29"/>
        <v>y</v>
      </c>
      <c r="AI74" s="37" t="str">
        <f t="shared" si="25"/>
        <v>embryo development</v>
      </c>
      <c r="AJ74" s="33" t="s">
        <v>87</v>
      </c>
      <c r="AK74" s="33">
        <f t="shared" si="27"/>
        <v>48</v>
      </c>
      <c r="AL74" s="64" t="s">
        <v>497</v>
      </c>
      <c r="AN74" s="64">
        <f t="shared" si="26"/>
        <v>1460</v>
      </c>
      <c r="AO74" s="33">
        <f>AN74</f>
        <v>1460</v>
      </c>
      <c r="AP74" s="33">
        <f>AO74</f>
        <v>1460</v>
      </c>
      <c r="AQ74" s="64">
        <f>AP74</f>
        <v>1460</v>
      </c>
      <c r="AS74" s="43" t="s">
        <v>523</v>
      </c>
      <c r="AT74" s="3" t="s">
        <v>533</v>
      </c>
      <c r="AV74"/>
      <c r="AW74"/>
      <c r="AX74"/>
      <c r="AY74"/>
    </row>
    <row r="75" spans="1:51" s="3" customFormat="1" x14ac:dyDescent="0.25">
      <c r="A75" s="3">
        <v>5</v>
      </c>
      <c r="B75" s="37" t="s">
        <v>155</v>
      </c>
      <c r="C75" s="37" t="s">
        <v>156</v>
      </c>
      <c r="D75" s="37"/>
      <c r="E75" s="53" t="s">
        <v>157</v>
      </c>
      <c r="F75" s="37" t="s">
        <v>137</v>
      </c>
      <c r="G75" s="33" t="s">
        <v>138</v>
      </c>
      <c r="H75" s="33" t="s">
        <v>139</v>
      </c>
      <c r="I75" s="33" t="s">
        <v>55</v>
      </c>
      <c r="J75" s="33" t="s">
        <v>120</v>
      </c>
      <c r="K75" s="33"/>
      <c r="L75" s="33" t="s">
        <v>121</v>
      </c>
      <c r="M75" s="33" t="s">
        <v>121</v>
      </c>
      <c r="N75" s="54" t="s">
        <v>67</v>
      </c>
      <c r="O75" s="33">
        <v>72</v>
      </c>
      <c r="P75" s="33" t="s">
        <v>59</v>
      </c>
      <c r="Q75" s="33" t="s">
        <v>86</v>
      </c>
      <c r="R75" s="33"/>
      <c r="S75" s="33" t="s">
        <v>61</v>
      </c>
      <c r="T75" s="33" t="s">
        <v>61</v>
      </c>
      <c r="U75" s="37">
        <v>5200</v>
      </c>
      <c r="W75" s="35" t="str">
        <f t="shared" si="20"/>
        <v>EC50</v>
      </c>
      <c r="X75" s="33">
        <v>5</v>
      </c>
      <c r="Y75" s="33">
        <f t="shared" ref="Y75:Y88" si="30">U75/X75</f>
        <v>1040</v>
      </c>
      <c r="Z75" s="36" t="str">
        <f t="shared" si="21"/>
        <v>Chronic</v>
      </c>
      <c r="AA75" s="33">
        <v>1</v>
      </c>
      <c r="AB75" s="33">
        <f t="shared" si="22"/>
        <v>1040</v>
      </c>
      <c r="AD75" s="89" t="s">
        <v>355</v>
      </c>
      <c r="AE75" s="35" t="str">
        <f t="shared" si="23"/>
        <v>EC50</v>
      </c>
      <c r="AF75" s="36" t="s">
        <v>62</v>
      </c>
      <c r="AG75" s="36" t="str">
        <f t="shared" si="24"/>
        <v>Chronic</v>
      </c>
      <c r="AH75" s="36" t="str">
        <f t="shared" si="29"/>
        <v>y</v>
      </c>
      <c r="AI75" s="37" t="str">
        <f t="shared" si="25"/>
        <v>embryo development</v>
      </c>
      <c r="AJ75" s="46" t="s">
        <v>87</v>
      </c>
      <c r="AK75" s="39">
        <f t="shared" si="27"/>
        <v>72</v>
      </c>
      <c r="AL75" s="45" t="s">
        <v>88</v>
      </c>
      <c r="AN75" s="42">
        <f t="shared" si="26"/>
        <v>1040</v>
      </c>
      <c r="AO75" s="58"/>
      <c r="AP75" s="58"/>
      <c r="AQ75" s="58"/>
      <c r="AS75" s="43" t="s">
        <v>523</v>
      </c>
      <c r="AT75" s="52" t="s">
        <v>378</v>
      </c>
      <c r="AV75"/>
      <c r="AW75"/>
      <c r="AX75"/>
      <c r="AY75"/>
    </row>
    <row r="76" spans="1:51" s="3" customFormat="1" x14ac:dyDescent="0.25">
      <c r="A76" s="3">
        <v>27</v>
      </c>
      <c r="B76" s="33" t="s">
        <v>135</v>
      </c>
      <c r="C76" s="33" t="s">
        <v>136</v>
      </c>
      <c r="D76" s="33"/>
      <c r="E76" s="33" t="s">
        <v>52</v>
      </c>
      <c r="F76" s="33" t="s">
        <v>137</v>
      </c>
      <c r="G76" s="33" t="s">
        <v>138</v>
      </c>
      <c r="H76" s="33" t="s">
        <v>139</v>
      </c>
      <c r="I76" s="33" t="s">
        <v>55</v>
      </c>
      <c r="J76" s="33" t="s">
        <v>120</v>
      </c>
      <c r="K76" s="33"/>
      <c r="L76" s="33" t="s">
        <v>121</v>
      </c>
      <c r="M76" s="33" t="s">
        <v>121</v>
      </c>
      <c r="N76" s="33" t="s">
        <v>67</v>
      </c>
      <c r="O76" s="33">
        <v>72</v>
      </c>
      <c r="P76" s="33" t="s">
        <v>59</v>
      </c>
      <c r="Q76" s="33" t="s">
        <v>86</v>
      </c>
      <c r="R76" s="33"/>
      <c r="S76" s="33" t="s">
        <v>61</v>
      </c>
      <c r="T76" s="33" t="s">
        <v>61</v>
      </c>
      <c r="U76" s="34">
        <v>6200</v>
      </c>
      <c r="W76" s="35" t="str">
        <f t="shared" ref="W76:W107" si="31">N76</f>
        <v>EC50</v>
      </c>
      <c r="X76" s="33">
        <v>5</v>
      </c>
      <c r="Y76" s="33">
        <f t="shared" si="30"/>
        <v>1240</v>
      </c>
      <c r="Z76" s="36" t="str">
        <f t="shared" ref="Z76:Z107" si="32">Q76</f>
        <v>Chronic</v>
      </c>
      <c r="AA76" s="33">
        <v>1</v>
      </c>
      <c r="AB76" s="33">
        <f t="shared" ref="AB76:AB107" si="33">Y76/AA76</f>
        <v>1240</v>
      </c>
      <c r="AD76" s="89" t="s">
        <v>508</v>
      </c>
      <c r="AE76" s="35" t="str">
        <f t="shared" ref="AE76:AE107" si="34">N76</f>
        <v>EC50</v>
      </c>
      <c r="AF76" s="36" t="s">
        <v>62</v>
      </c>
      <c r="AG76" s="36" t="str">
        <f t="shared" ref="AG76:AG107" si="35">Q76</f>
        <v>Chronic</v>
      </c>
      <c r="AH76" s="36" t="str">
        <f t="shared" si="29"/>
        <v>y</v>
      </c>
      <c r="AI76" s="37" t="str">
        <f t="shared" ref="AI76:AI107" si="36">M76</f>
        <v>embryo development</v>
      </c>
      <c r="AJ76" s="46" t="s">
        <v>87</v>
      </c>
      <c r="AK76" s="39">
        <f t="shared" si="27"/>
        <v>72</v>
      </c>
      <c r="AL76" s="45" t="s">
        <v>88</v>
      </c>
      <c r="AN76" s="42">
        <f t="shared" ref="AN76:AN107" si="37">AB76</f>
        <v>1240</v>
      </c>
      <c r="AO76" s="58"/>
      <c r="AP76" s="58"/>
      <c r="AQ76" s="58"/>
      <c r="AS76" s="43" t="s">
        <v>523</v>
      </c>
      <c r="AT76" s="52" t="s">
        <v>378</v>
      </c>
      <c r="AV76"/>
      <c r="AW76"/>
      <c r="AX76"/>
      <c r="AY76"/>
    </row>
    <row r="77" spans="1:51" s="3" customFormat="1" x14ac:dyDescent="0.25">
      <c r="A77" s="3">
        <v>85</v>
      </c>
      <c r="B77" s="33" t="s">
        <v>140</v>
      </c>
      <c r="C77" s="33" t="s">
        <v>141</v>
      </c>
      <c r="D77" s="33"/>
      <c r="E77" s="33" t="s">
        <v>52</v>
      </c>
      <c r="F77" s="33" t="s">
        <v>137</v>
      </c>
      <c r="G77" s="33" t="s">
        <v>138</v>
      </c>
      <c r="H77" s="33" t="s">
        <v>139</v>
      </c>
      <c r="I77" s="33" t="s">
        <v>55</v>
      </c>
      <c r="J77" s="33" t="s">
        <v>120</v>
      </c>
      <c r="K77" s="33"/>
      <c r="L77" s="33" t="s">
        <v>121</v>
      </c>
      <c r="M77" s="33" t="s">
        <v>121</v>
      </c>
      <c r="N77" s="33" t="s">
        <v>67</v>
      </c>
      <c r="O77" s="33">
        <v>72</v>
      </c>
      <c r="P77" s="33" t="s">
        <v>59</v>
      </c>
      <c r="Q77" s="33" t="s">
        <v>86</v>
      </c>
      <c r="R77" s="33"/>
      <c r="S77" s="33" t="s">
        <v>61</v>
      </c>
      <c r="T77" s="33" t="s">
        <v>61</v>
      </c>
      <c r="U77" s="34">
        <v>4200</v>
      </c>
      <c r="W77" s="35" t="str">
        <f t="shared" si="31"/>
        <v>EC50</v>
      </c>
      <c r="X77" s="33">
        <v>5</v>
      </c>
      <c r="Y77" s="33">
        <f t="shared" si="30"/>
        <v>840</v>
      </c>
      <c r="Z77" s="36" t="str">
        <f t="shared" si="32"/>
        <v>Chronic</v>
      </c>
      <c r="AA77" s="33">
        <v>1</v>
      </c>
      <c r="AB77" s="33">
        <f t="shared" si="33"/>
        <v>840</v>
      </c>
      <c r="AD77" s="89" t="s">
        <v>365</v>
      </c>
      <c r="AE77" s="35" t="str">
        <f t="shared" si="34"/>
        <v>EC50</v>
      </c>
      <c r="AF77" s="36" t="s">
        <v>62</v>
      </c>
      <c r="AG77" s="36" t="str">
        <f t="shared" si="35"/>
        <v>Chronic</v>
      </c>
      <c r="AH77" s="36" t="str">
        <f t="shared" si="29"/>
        <v>y</v>
      </c>
      <c r="AI77" s="37" t="str">
        <f t="shared" si="36"/>
        <v>embryo development</v>
      </c>
      <c r="AJ77" s="46" t="s">
        <v>87</v>
      </c>
      <c r="AK77" s="39">
        <f t="shared" si="27"/>
        <v>72</v>
      </c>
      <c r="AL77" s="45" t="s">
        <v>88</v>
      </c>
      <c r="AN77" s="42">
        <f t="shared" si="37"/>
        <v>840</v>
      </c>
      <c r="AO77" s="58"/>
      <c r="AP77" s="58"/>
      <c r="AQ77" s="58"/>
      <c r="AS77" s="43" t="s">
        <v>523</v>
      </c>
      <c r="AT77" s="52" t="s">
        <v>378</v>
      </c>
      <c r="AV77"/>
      <c r="AW77"/>
      <c r="AX77"/>
      <c r="AY77"/>
    </row>
    <row r="78" spans="1:51" s="3" customFormat="1" x14ac:dyDescent="0.25">
      <c r="A78" s="3">
        <v>29</v>
      </c>
      <c r="B78" s="33" t="s">
        <v>142</v>
      </c>
      <c r="C78" s="33" t="s">
        <v>136</v>
      </c>
      <c r="D78" s="33"/>
      <c r="E78" s="33" t="s">
        <v>52</v>
      </c>
      <c r="F78" s="33" t="s">
        <v>137</v>
      </c>
      <c r="G78" s="33" t="s">
        <v>138</v>
      </c>
      <c r="H78" s="33" t="s">
        <v>139</v>
      </c>
      <c r="I78" s="33" t="s">
        <v>55</v>
      </c>
      <c r="J78" s="33" t="s">
        <v>120</v>
      </c>
      <c r="K78" s="33"/>
      <c r="L78" s="33" t="s">
        <v>121</v>
      </c>
      <c r="M78" s="33" t="s">
        <v>121</v>
      </c>
      <c r="N78" s="33" t="s">
        <v>89</v>
      </c>
      <c r="O78" s="33">
        <v>72</v>
      </c>
      <c r="P78" s="33" t="s">
        <v>59</v>
      </c>
      <c r="Q78" s="33" t="s">
        <v>86</v>
      </c>
      <c r="R78" s="33"/>
      <c r="S78" s="33" t="s">
        <v>61</v>
      </c>
      <c r="T78" s="33" t="s">
        <v>61</v>
      </c>
      <c r="U78" s="34">
        <v>5000</v>
      </c>
      <c r="W78" s="35" t="str">
        <f t="shared" si="31"/>
        <v>LOEC</v>
      </c>
      <c r="X78" s="33">
        <v>2.5</v>
      </c>
      <c r="Y78" s="33">
        <f t="shared" si="30"/>
        <v>2000</v>
      </c>
      <c r="Z78" s="36" t="str">
        <f t="shared" si="32"/>
        <v>Chronic</v>
      </c>
      <c r="AA78" s="33">
        <v>1</v>
      </c>
      <c r="AB78" s="33">
        <f t="shared" si="33"/>
        <v>2000</v>
      </c>
      <c r="AD78" s="89" t="s">
        <v>508</v>
      </c>
      <c r="AE78" s="35" t="str">
        <f t="shared" si="34"/>
        <v>LOEC</v>
      </c>
      <c r="AF78" s="36" t="s">
        <v>62</v>
      </c>
      <c r="AG78" s="36" t="str">
        <f t="shared" si="35"/>
        <v>Chronic</v>
      </c>
      <c r="AH78" s="36" t="str">
        <f t="shared" si="29"/>
        <v>y</v>
      </c>
      <c r="AI78" s="37" t="str">
        <f t="shared" si="36"/>
        <v>embryo development</v>
      </c>
      <c r="AJ78" s="46" t="s">
        <v>87</v>
      </c>
      <c r="AK78" s="39">
        <f t="shared" si="27"/>
        <v>72</v>
      </c>
      <c r="AL78" s="45" t="s">
        <v>88</v>
      </c>
      <c r="AN78" s="42">
        <f t="shared" si="37"/>
        <v>2000</v>
      </c>
      <c r="AO78" s="58"/>
      <c r="AP78" s="58"/>
      <c r="AQ78" s="58"/>
      <c r="AS78" s="43" t="s">
        <v>523</v>
      </c>
      <c r="AT78" s="52" t="s">
        <v>143</v>
      </c>
      <c r="AV78"/>
      <c r="AW78"/>
      <c r="AX78"/>
      <c r="AY78"/>
    </row>
    <row r="79" spans="1:51" s="3" customFormat="1" x14ac:dyDescent="0.25">
      <c r="A79" s="3">
        <v>6</v>
      </c>
      <c r="B79" s="37" t="s">
        <v>158</v>
      </c>
      <c r="C79" s="37" t="s">
        <v>156</v>
      </c>
      <c r="D79" s="37"/>
      <c r="E79" s="53" t="s">
        <v>157</v>
      </c>
      <c r="F79" s="37" t="s">
        <v>137</v>
      </c>
      <c r="G79" s="33" t="s">
        <v>138</v>
      </c>
      <c r="H79" s="33" t="s">
        <v>139</v>
      </c>
      <c r="I79" s="33" t="s">
        <v>55</v>
      </c>
      <c r="J79" s="33" t="s">
        <v>120</v>
      </c>
      <c r="K79" s="33"/>
      <c r="L79" s="33" t="s">
        <v>121</v>
      </c>
      <c r="M79" s="33" t="s">
        <v>121</v>
      </c>
      <c r="N79" s="54" t="s">
        <v>76</v>
      </c>
      <c r="O79" s="33">
        <v>72</v>
      </c>
      <c r="P79" s="33" t="s">
        <v>59</v>
      </c>
      <c r="Q79" s="33" t="s">
        <v>86</v>
      </c>
      <c r="R79" s="33"/>
      <c r="S79" s="33" t="s">
        <v>61</v>
      </c>
      <c r="T79" s="33" t="s">
        <v>61</v>
      </c>
      <c r="U79" s="55">
        <v>1250</v>
      </c>
      <c r="W79" s="35" t="str">
        <f t="shared" si="31"/>
        <v>NOEC</v>
      </c>
      <c r="X79" s="33">
        <v>1</v>
      </c>
      <c r="Y79" s="33">
        <f t="shared" si="30"/>
        <v>1250</v>
      </c>
      <c r="Z79" s="36" t="str">
        <f t="shared" si="32"/>
        <v>Chronic</v>
      </c>
      <c r="AA79" s="33">
        <v>1</v>
      </c>
      <c r="AB79" s="33">
        <f t="shared" si="33"/>
        <v>1250</v>
      </c>
      <c r="AD79" s="89" t="s">
        <v>355</v>
      </c>
      <c r="AE79" s="35" t="str">
        <f t="shared" si="34"/>
        <v>NOEC</v>
      </c>
      <c r="AF79" s="36" t="s">
        <v>62</v>
      </c>
      <c r="AG79" s="36" t="str">
        <f t="shared" si="35"/>
        <v>Chronic</v>
      </c>
      <c r="AH79" s="36" t="str">
        <f t="shared" si="29"/>
        <v>y</v>
      </c>
      <c r="AI79" s="37" t="str">
        <f t="shared" si="36"/>
        <v>embryo development</v>
      </c>
      <c r="AJ79" s="46" t="s">
        <v>87</v>
      </c>
      <c r="AK79" s="39">
        <f t="shared" si="27"/>
        <v>72</v>
      </c>
      <c r="AL79" s="45" t="s">
        <v>88</v>
      </c>
      <c r="AN79" s="42">
        <f t="shared" si="37"/>
        <v>1250</v>
      </c>
      <c r="AO79" s="58"/>
      <c r="AP79" s="58"/>
      <c r="AQ79" s="90"/>
      <c r="AS79" s="43" t="s">
        <v>523</v>
      </c>
      <c r="AT79" s="52" t="s">
        <v>541</v>
      </c>
      <c r="AV79"/>
      <c r="AW79"/>
      <c r="AX79"/>
      <c r="AY79"/>
    </row>
    <row r="80" spans="1:51" s="3" customFormat="1" x14ac:dyDescent="0.25">
      <c r="A80" s="3">
        <v>28</v>
      </c>
      <c r="B80" s="33" t="s">
        <v>144</v>
      </c>
      <c r="C80" s="33" t="s">
        <v>136</v>
      </c>
      <c r="D80" s="33"/>
      <c r="E80" s="33" t="s">
        <v>52</v>
      </c>
      <c r="F80" s="33" t="s">
        <v>137</v>
      </c>
      <c r="G80" s="33" t="s">
        <v>138</v>
      </c>
      <c r="H80" s="33" t="s">
        <v>139</v>
      </c>
      <c r="I80" s="33" t="s">
        <v>55</v>
      </c>
      <c r="J80" s="33" t="s">
        <v>120</v>
      </c>
      <c r="K80" s="33"/>
      <c r="L80" s="33" t="s">
        <v>121</v>
      </c>
      <c r="M80" s="33" t="s">
        <v>121</v>
      </c>
      <c r="N80" s="33" t="s">
        <v>76</v>
      </c>
      <c r="O80" s="33">
        <v>72</v>
      </c>
      <c r="P80" s="33" t="s">
        <v>59</v>
      </c>
      <c r="Q80" s="33" t="s">
        <v>86</v>
      </c>
      <c r="R80" s="33"/>
      <c r="S80" s="33" t="s">
        <v>61</v>
      </c>
      <c r="T80" s="33" t="s">
        <v>61</v>
      </c>
      <c r="U80" s="34">
        <v>2500</v>
      </c>
      <c r="W80" s="35" t="str">
        <f t="shared" si="31"/>
        <v>NOEC</v>
      </c>
      <c r="X80" s="33">
        <v>1</v>
      </c>
      <c r="Y80" s="33">
        <f t="shared" si="30"/>
        <v>2500</v>
      </c>
      <c r="Z80" s="36" t="str">
        <f t="shared" si="32"/>
        <v>Chronic</v>
      </c>
      <c r="AA80" s="33">
        <v>1</v>
      </c>
      <c r="AB80" s="33">
        <f t="shared" si="33"/>
        <v>2500</v>
      </c>
      <c r="AD80" s="89" t="s">
        <v>508</v>
      </c>
      <c r="AE80" s="35" t="str">
        <f t="shared" si="34"/>
        <v>NOEC</v>
      </c>
      <c r="AF80" s="36" t="s">
        <v>62</v>
      </c>
      <c r="AG80" s="36" t="str">
        <f t="shared" si="35"/>
        <v>Chronic</v>
      </c>
      <c r="AH80" s="36" t="str">
        <f t="shared" si="29"/>
        <v>y</v>
      </c>
      <c r="AI80" s="37" t="str">
        <f t="shared" si="36"/>
        <v>embryo development</v>
      </c>
      <c r="AJ80" s="46" t="s">
        <v>87</v>
      </c>
      <c r="AK80" s="39">
        <f t="shared" ref="AK80:AK111" si="38">O80</f>
        <v>72</v>
      </c>
      <c r="AL80" s="46" t="s">
        <v>88</v>
      </c>
      <c r="AN80" s="47">
        <f t="shared" si="37"/>
        <v>2500</v>
      </c>
      <c r="AO80" s="48">
        <f>GEOMEAN(AN80,AN81)</f>
        <v>1581.1388300841897</v>
      </c>
      <c r="AP80" s="48">
        <f>AO80</f>
        <v>1581.1388300841897</v>
      </c>
      <c r="AQ80" s="66">
        <f>AP80</f>
        <v>1581.1388300841897</v>
      </c>
      <c r="AS80" s="43" t="s">
        <v>523</v>
      </c>
      <c r="AT80" s="49" t="s">
        <v>528</v>
      </c>
      <c r="AV80"/>
      <c r="AW80"/>
      <c r="AX80"/>
      <c r="AY80"/>
    </row>
    <row r="81" spans="1:51" s="3" customFormat="1" x14ac:dyDescent="0.25">
      <c r="A81" s="3">
        <v>86</v>
      </c>
      <c r="B81" s="33" t="s">
        <v>145</v>
      </c>
      <c r="C81" s="33" t="s">
        <v>141</v>
      </c>
      <c r="D81" s="33"/>
      <c r="E81" s="33" t="s">
        <v>52</v>
      </c>
      <c r="F81" s="33" t="s">
        <v>137</v>
      </c>
      <c r="G81" s="33" t="s">
        <v>138</v>
      </c>
      <c r="H81" s="33" t="s">
        <v>139</v>
      </c>
      <c r="I81" s="33" t="s">
        <v>55</v>
      </c>
      <c r="J81" s="33" t="s">
        <v>120</v>
      </c>
      <c r="K81" s="33"/>
      <c r="L81" s="33" t="s">
        <v>121</v>
      </c>
      <c r="M81" s="33" t="s">
        <v>121</v>
      </c>
      <c r="N81" s="33" t="s">
        <v>76</v>
      </c>
      <c r="O81" s="33">
        <v>72</v>
      </c>
      <c r="P81" s="33" t="s">
        <v>59</v>
      </c>
      <c r="Q81" s="33" t="s">
        <v>86</v>
      </c>
      <c r="R81" s="33"/>
      <c r="S81" s="33" t="s">
        <v>61</v>
      </c>
      <c r="T81" s="33" t="s">
        <v>61</v>
      </c>
      <c r="U81" s="34">
        <v>1000</v>
      </c>
      <c r="W81" s="35" t="str">
        <f t="shared" si="31"/>
        <v>NOEC</v>
      </c>
      <c r="X81" s="33">
        <v>1</v>
      </c>
      <c r="Y81" s="33">
        <f t="shared" si="30"/>
        <v>1000</v>
      </c>
      <c r="Z81" s="36" t="str">
        <f t="shared" si="32"/>
        <v>Chronic</v>
      </c>
      <c r="AA81" s="33">
        <v>1</v>
      </c>
      <c r="AB81" s="33">
        <f t="shared" si="33"/>
        <v>1000</v>
      </c>
      <c r="AD81" s="89" t="s">
        <v>365</v>
      </c>
      <c r="AE81" s="35" t="str">
        <f t="shared" si="34"/>
        <v>NOEC</v>
      </c>
      <c r="AF81" s="36" t="s">
        <v>62</v>
      </c>
      <c r="AG81" s="36" t="str">
        <f t="shared" si="35"/>
        <v>Chronic</v>
      </c>
      <c r="AH81" s="36" t="str">
        <f t="shared" si="29"/>
        <v>y</v>
      </c>
      <c r="AI81" s="37" t="str">
        <f t="shared" si="36"/>
        <v>embryo development</v>
      </c>
      <c r="AJ81" s="46" t="s">
        <v>87</v>
      </c>
      <c r="AK81" s="39">
        <f t="shared" si="38"/>
        <v>72</v>
      </c>
      <c r="AL81" s="46" t="s">
        <v>88</v>
      </c>
      <c r="AN81" s="47">
        <f t="shared" si="37"/>
        <v>1000</v>
      </c>
      <c r="AO81" s="48"/>
      <c r="AP81" s="48"/>
      <c r="AQ81" s="48"/>
      <c r="AS81" s="43" t="s">
        <v>523</v>
      </c>
      <c r="AT81" s="3" t="s">
        <v>531</v>
      </c>
      <c r="AV81"/>
      <c r="AW81"/>
      <c r="AX81"/>
      <c r="AY81"/>
    </row>
    <row r="82" spans="1:51" s="3" customFormat="1" x14ac:dyDescent="0.25">
      <c r="A82" s="3">
        <v>7</v>
      </c>
      <c r="B82" s="37" t="s">
        <v>159</v>
      </c>
      <c r="C82" s="37" t="s">
        <v>156</v>
      </c>
      <c r="D82" s="37"/>
      <c r="E82" s="53" t="s">
        <v>157</v>
      </c>
      <c r="F82" s="37" t="s">
        <v>137</v>
      </c>
      <c r="G82" s="33" t="s">
        <v>138</v>
      </c>
      <c r="H82" s="33" t="s">
        <v>139</v>
      </c>
      <c r="I82" s="33" t="s">
        <v>55</v>
      </c>
      <c r="J82" s="33" t="s">
        <v>160</v>
      </c>
      <c r="K82" s="33"/>
      <c r="L82" s="33" t="s">
        <v>148</v>
      </c>
      <c r="M82" s="33" t="s">
        <v>148</v>
      </c>
      <c r="N82" s="54" t="s">
        <v>67</v>
      </c>
      <c r="O82" s="33">
        <v>1</v>
      </c>
      <c r="P82" s="33" t="s">
        <v>59</v>
      </c>
      <c r="Q82" s="33" t="s">
        <v>86</v>
      </c>
      <c r="R82" s="33"/>
      <c r="S82" s="33" t="s">
        <v>61</v>
      </c>
      <c r="T82" s="33" t="s">
        <v>61</v>
      </c>
      <c r="U82" s="55">
        <v>40000</v>
      </c>
      <c r="W82" s="35" t="str">
        <f t="shared" si="31"/>
        <v>EC50</v>
      </c>
      <c r="X82" s="33">
        <v>5</v>
      </c>
      <c r="Y82" s="33">
        <f t="shared" si="30"/>
        <v>8000</v>
      </c>
      <c r="Z82" s="36" t="str">
        <f t="shared" si="32"/>
        <v>Chronic</v>
      </c>
      <c r="AA82" s="33">
        <v>1</v>
      </c>
      <c r="AB82" s="33">
        <f t="shared" si="33"/>
        <v>8000</v>
      </c>
      <c r="AD82" s="89" t="s">
        <v>355</v>
      </c>
      <c r="AE82" s="35" t="str">
        <f t="shared" si="34"/>
        <v>EC50</v>
      </c>
      <c r="AF82" s="36" t="s">
        <v>62</v>
      </c>
      <c r="AG82" s="36" t="str">
        <f t="shared" si="35"/>
        <v>Chronic</v>
      </c>
      <c r="AH82" s="36" t="str">
        <f t="shared" si="29"/>
        <v>y</v>
      </c>
      <c r="AI82" s="37" t="str">
        <f t="shared" si="36"/>
        <v>fertilisation</v>
      </c>
      <c r="AJ82" s="46" t="s">
        <v>149</v>
      </c>
      <c r="AK82" s="39">
        <f t="shared" si="38"/>
        <v>1</v>
      </c>
      <c r="AL82" s="96" t="s">
        <v>150</v>
      </c>
      <c r="AN82" s="42">
        <f t="shared" si="37"/>
        <v>8000</v>
      </c>
      <c r="AO82" s="58"/>
      <c r="AP82" s="58"/>
      <c r="AQ82" s="58"/>
      <c r="AS82" s="43" t="s">
        <v>523</v>
      </c>
      <c r="AT82" s="52" t="s">
        <v>379</v>
      </c>
      <c r="AV82"/>
      <c r="AW82"/>
      <c r="AX82"/>
      <c r="AY82"/>
    </row>
    <row r="83" spans="1:51" s="3" customFormat="1" x14ac:dyDescent="0.25">
      <c r="A83" s="3">
        <v>24</v>
      </c>
      <c r="B83" s="33" t="s">
        <v>146</v>
      </c>
      <c r="C83" s="33" t="s">
        <v>136</v>
      </c>
      <c r="D83" s="33"/>
      <c r="E83" s="33" t="s">
        <v>52</v>
      </c>
      <c r="F83" s="33" t="s">
        <v>137</v>
      </c>
      <c r="G83" s="33" t="s">
        <v>138</v>
      </c>
      <c r="H83" s="33" t="s">
        <v>139</v>
      </c>
      <c r="I83" s="33" t="s">
        <v>55</v>
      </c>
      <c r="J83" s="33" t="s">
        <v>147</v>
      </c>
      <c r="K83" s="33"/>
      <c r="L83" s="33" t="s">
        <v>148</v>
      </c>
      <c r="M83" s="33" t="s">
        <v>148</v>
      </c>
      <c r="N83" s="33" t="s">
        <v>67</v>
      </c>
      <c r="O83" s="33">
        <v>1</v>
      </c>
      <c r="P83" s="33" t="s">
        <v>59</v>
      </c>
      <c r="Q83" s="33" t="s">
        <v>86</v>
      </c>
      <c r="R83" s="33"/>
      <c r="S83" s="33" t="s">
        <v>61</v>
      </c>
      <c r="T83" s="33" t="s">
        <v>61</v>
      </c>
      <c r="U83" s="34">
        <v>680500</v>
      </c>
      <c r="W83" s="35" t="str">
        <f t="shared" si="31"/>
        <v>EC50</v>
      </c>
      <c r="X83" s="33">
        <v>5</v>
      </c>
      <c r="Y83" s="33">
        <f t="shared" si="30"/>
        <v>136100</v>
      </c>
      <c r="Z83" s="36" t="str">
        <f t="shared" si="32"/>
        <v>Chronic</v>
      </c>
      <c r="AA83" s="33">
        <v>1</v>
      </c>
      <c r="AB83" s="33">
        <f t="shared" si="33"/>
        <v>136100</v>
      </c>
      <c r="AD83" s="89" t="s">
        <v>508</v>
      </c>
      <c r="AE83" s="35" t="str">
        <f t="shared" si="34"/>
        <v>EC50</v>
      </c>
      <c r="AF83" s="36" t="s">
        <v>62</v>
      </c>
      <c r="AG83" s="36" t="str">
        <f t="shared" si="35"/>
        <v>Chronic</v>
      </c>
      <c r="AH83" s="36" t="str">
        <f t="shared" si="29"/>
        <v>y</v>
      </c>
      <c r="AI83" s="37" t="str">
        <f t="shared" si="36"/>
        <v>fertilisation</v>
      </c>
      <c r="AJ83" s="46" t="s">
        <v>149</v>
      </c>
      <c r="AK83" s="39">
        <f t="shared" si="38"/>
        <v>1</v>
      </c>
      <c r="AL83" s="96" t="s">
        <v>150</v>
      </c>
      <c r="AN83" s="42">
        <f t="shared" si="37"/>
        <v>136100</v>
      </c>
      <c r="AO83" s="58"/>
      <c r="AP83" s="58"/>
      <c r="AQ83" s="58"/>
      <c r="AS83" s="43" t="s">
        <v>523</v>
      </c>
      <c r="AT83" s="52" t="s">
        <v>379</v>
      </c>
      <c r="AV83"/>
      <c r="AW83"/>
      <c r="AX83"/>
      <c r="AY83"/>
    </row>
    <row r="84" spans="1:51" s="3" customFormat="1" x14ac:dyDescent="0.25">
      <c r="A84" s="3">
        <v>26</v>
      </c>
      <c r="B84" s="33" t="s">
        <v>151</v>
      </c>
      <c r="C84" s="33" t="s">
        <v>136</v>
      </c>
      <c r="D84" s="33"/>
      <c r="E84" s="33" t="s">
        <v>52</v>
      </c>
      <c r="F84" s="33" t="s">
        <v>137</v>
      </c>
      <c r="G84" s="33" t="s">
        <v>138</v>
      </c>
      <c r="H84" s="33" t="s">
        <v>139</v>
      </c>
      <c r="I84" s="33" t="s">
        <v>55</v>
      </c>
      <c r="J84" s="33" t="s">
        <v>147</v>
      </c>
      <c r="K84" s="33"/>
      <c r="L84" s="33" t="s">
        <v>148</v>
      </c>
      <c r="M84" s="33" t="s">
        <v>148</v>
      </c>
      <c r="N84" s="33" t="s">
        <v>89</v>
      </c>
      <c r="O84" s="33">
        <v>1</v>
      </c>
      <c r="P84" s="33" t="s">
        <v>59</v>
      </c>
      <c r="Q84" s="33" t="s">
        <v>86</v>
      </c>
      <c r="R84" s="33"/>
      <c r="S84" s="33" t="s">
        <v>61</v>
      </c>
      <c r="T84" s="33" t="s">
        <v>61</v>
      </c>
      <c r="U84" s="34">
        <v>100000</v>
      </c>
      <c r="W84" s="35" t="str">
        <f t="shared" si="31"/>
        <v>LOEC</v>
      </c>
      <c r="X84" s="33">
        <v>2.5</v>
      </c>
      <c r="Y84" s="33">
        <f t="shared" si="30"/>
        <v>40000</v>
      </c>
      <c r="Z84" s="36" t="str">
        <f t="shared" si="32"/>
        <v>Chronic</v>
      </c>
      <c r="AA84" s="33">
        <v>1</v>
      </c>
      <c r="AB84" s="33">
        <f t="shared" si="33"/>
        <v>40000</v>
      </c>
      <c r="AD84" s="89" t="s">
        <v>508</v>
      </c>
      <c r="AE84" s="35" t="str">
        <f t="shared" si="34"/>
        <v>LOEC</v>
      </c>
      <c r="AF84" s="36" t="s">
        <v>62</v>
      </c>
      <c r="AG84" s="36" t="str">
        <f t="shared" si="35"/>
        <v>Chronic</v>
      </c>
      <c r="AH84" s="36" t="str">
        <f t="shared" si="29"/>
        <v>y</v>
      </c>
      <c r="AI84" s="37" t="str">
        <f t="shared" si="36"/>
        <v>fertilisation</v>
      </c>
      <c r="AJ84" s="46" t="s">
        <v>149</v>
      </c>
      <c r="AK84" s="39">
        <f t="shared" si="38"/>
        <v>1</v>
      </c>
      <c r="AL84" s="96" t="s">
        <v>150</v>
      </c>
      <c r="AN84" s="42">
        <f t="shared" si="37"/>
        <v>40000</v>
      </c>
      <c r="AO84" s="58"/>
      <c r="AP84" s="58"/>
      <c r="AQ84" s="58"/>
      <c r="AS84" s="43" t="s">
        <v>523</v>
      </c>
      <c r="AT84" s="52" t="s">
        <v>143</v>
      </c>
      <c r="AV84"/>
      <c r="AW84"/>
      <c r="AX84"/>
      <c r="AY84"/>
    </row>
    <row r="85" spans="1:51" s="3" customFormat="1" x14ac:dyDescent="0.25">
      <c r="A85" s="3">
        <v>8</v>
      </c>
      <c r="B85" s="37" t="s">
        <v>161</v>
      </c>
      <c r="C85" s="37" t="s">
        <v>156</v>
      </c>
      <c r="D85" s="37"/>
      <c r="E85" s="53" t="s">
        <v>157</v>
      </c>
      <c r="F85" s="37" t="s">
        <v>137</v>
      </c>
      <c r="G85" s="33" t="s">
        <v>138</v>
      </c>
      <c r="H85" s="33" t="s">
        <v>139</v>
      </c>
      <c r="I85" s="33" t="s">
        <v>55</v>
      </c>
      <c r="J85" s="33" t="s">
        <v>160</v>
      </c>
      <c r="K85" s="33"/>
      <c r="L85" s="33" t="s">
        <v>148</v>
      </c>
      <c r="M85" s="33" t="s">
        <v>148</v>
      </c>
      <c r="N85" s="54" t="s">
        <v>76</v>
      </c>
      <c r="O85" s="33">
        <v>1</v>
      </c>
      <c r="P85" s="33" t="s">
        <v>59</v>
      </c>
      <c r="Q85" s="33" t="s">
        <v>86</v>
      </c>
      <c r="R85" s="33"/>
      <c r="S85" s="33" t="s">
        <v>61</v>
      </c>
      <c r="T85" s="33" t="s">
        <v>61</v>
      </c>
      <c r="U85" s="55">
        <v>40000</v>
      </c>
      <c r="W85" s="35" t="str">
        <f t="shared" si="31"/>
        <v>NOEC</v>
      </c>
      <c r="X85" s="33">
        <v>1</v>
      </c>
      <c r="Y85" s="33">
        <f t="shared" si="30"/>
        <v>40000</v>
      </c>
      <c r="Z85" s="36" t="str">
        <f t="shared" si="32"/>
        <v>Chronic</v>
      </c>
      <c r="AA85" s="33">
        <v>1</v>
      </c>
      <c r="AB85" s="33">
        <f t="shared" si="33"/>
        <v>40000</v>
      </c>
      <c r="AD85" s="89" t="s">
        <v>355</v>
      </c>
      <c r="AE85" s="35" t="str">
        <f t="shared" si="34"/>
        <v>NOEC</v>
      </c>
      <c r="AF85" s="36" t="s">
        <v>62</v>
      </c>
      <c r="AG85" s="36" t="str">
        <f t="shared" si="35"/>
        <v>Chronic</v>
      </c>
      <c r="AH85" s="36" t="str">
        <f t="shared" si="29"/>
        <v>y</v>
      </c>
      <c r="AI85" s="37" t="str">
        <f t="shared" si="36"/>
        <v>fertilisation</v>
      </c>
      <c r="AJ85" s="46" t="s">
        <v>149</v>
      </c>
      <c r="AK85" s="39">
        <f t="shared" si="38"/>
        <v>1</v>
      </c>
      <c r="AL85" s="57" t="s">
        <v>150</v>
      </c>
      <c r="AN85" s="42">
        <f t="shared" si="37"/>
        <v>40000</v>
      </c>
      <c r="AO85" s="58"/>
      <c r="AP85" s="58"/>
      <c r="AQ85" s="58"/>
      <c r="AS85" s="43" t="s">
        <v>523</v>
      </c>
      <c r="AT85" s="52" t="s">
        <v>540</v>
      </c>
      <c r="AV85"/>
      <c r="AW85"/>
      <c r="AX85"/>
      <c r="AY85"/>
    </row>
    <row r="86" spans="1:51" s="3" customFormat="1" x14ac:dyDescent="0.25">
      <c r="A86" s="3">
        <v>25</v>
      </c>
      <c r="B86" s="33" t="s">
        <v>152</v>
      </c>
      <c r="C86" s="33" t="s">
        <v>136</v>
      </c>
      <c r="D86" s="33"/>
      <c r="E86" s="33" t="s">
        <v>52</v>
      </c>
      <c r="F86" s="33" t="s">
        <v>137</v>
      </c>
      <c r="G86" s="33" t="s">
        <v>138</v>
      </c>
      <c r="H86" s="33" t="s">
        <v>139</v>
      </c>
      <c r="I86" s="33" t="s">
        <v>55</v>
      </c>
      <c r="J86" s="33" t="s">
        <v>147</v>
      </c>
      <c r="K86" s="33"/>
      <c r="L86" s="33" t="s">
        <v>148</v>
      </c>
      <c r="M86" s="33" t="s">
        <v>148</v>
      </c>
      <c r="N86" s="33" t="s">
        <v>76</v>
      </c>
      <c r="O86" s="33">
        <v>1</v>
      </c>
      <c r="P86" s="33" t="s">
        <v>59</v>
      </c>
      <c r="Q86" s="33" t="s">
        <v>86</v>
      </c>
      <c r="R86" s="33"/>
      <c r="S86" s="33" t="s">
        <v>61</v>
      </c>
      <c r="T86" s="33" t="s">
        <v>61</v>
      </c>
      <c r="U86" s="34">
        <v>500000</v>
      </c>
      <c r="W86" s="35" t="str">
        <f t="shared" si="31"/>
        <v>NOEC</v>
      </c>
      <c r="X86" s="33">
        <v>1</v>
      </c>
      <c r="Y86" s="33">
        <f t="shared" si="30"/>
        <v>500000</v>
      </c>
      <c r="Z86" s="36" t="str">
        <f t="shared" si="32"/>
        <v>Chronic</v>
      </c>
      <c r="AA86" s="33">
        <v>1</v>
      </c>
      <c r="AB86" s="33">
        <f t="shared" si="33"/>
        <v>500000</v>
      </c>
      <c r="AD86" s="89" t="s">
        <v>508</v>
      </c>
      <c r="AE86" s="35" t="str">
        <f t="shared" si="34"/>
        <v>NOEC</v>
      </c>
      <c r="AF86" s="36" t="s">
        <v>62</v>
      </c>
      <c r="AG86" s="36" t="str">
        <f t="shared" si="35"/>
        <v>Chronic</v>
      </c>
      <c r="AH86" s="36" t="str">
        <f t="shared" si="29"/>
        <v>y</v>
      </c>
      <c r="AI86" s="37" t="str">
        <f t="shared" si="36"/>
        <v>fertilisation</v>
      </c>
      <c r="AJ86" s="46" t="s">
        <v>149</v>
      </c>
      <c r="AK86" s="39">
        <f t="shared" si="38"/>
        <v>1</v>
      </c>
      <c r="AL86" s="57" t="s">
        <v>150</v>
      </c>
      <c r="AN86" s="47">
        <f t="shared" si="37"/>
        <v>500000</v>
      </c>
      <c r="AO86" s="48"/>
      <c r="AP86" s="48">
        <f>AN86</f>
        <v>500000</v>
      </c>
      <c r="AQ86" s="48"/>
      <c r="AS86" s="43" t="s">
        <v>523</v>
      </c>
      <c r="AT86" s="49" t="s">
        <v>529</v>
      </c>
      <c r="AV86"/>
      <c r="AW86"/>
      <c r="AX86"/>
      <c r="AY86"/>
    </row>
    <row r="87" spans="1:51" s="3" customFormat="1" x14ac:dyDescent="0.25">
      <c r="A87" s="3">
        <v>87</v>
      </c>
      <c r="B87" s="33" t="s">
        <v>153</v>
      </c>
      <c r="C87" s="33" t="s">
        <v>141</v>
      </c>
      <c r="D87" s="33"/>
      <c r="E87" s="33" t="s">
        <v>52</v>
      </c>
      <c r="F87" s="33" t="s">
        <v>137</v>
      </c>
      <c r="G87" s="33" t="s">
        <v>138</v>
      </c>
      <c r="H87" s="33" t="s">
        <v>139</v>
      </c>
      <c r="I87" s="33" t="s">
        <v>55</v>
      </c>
      <c r="J87" s="33" t="s">
        <v>120</v>
      </c>
      <c r="K87" s="33"/>
      <c r="L87" s="33" t="s">
        <v>57</v>
      </c>
      <c r="M87" s="33" t="s">
        <v>57</v>
      </c>
      <c r="N87" s="33" t="s">
        <v>73</v>
      </c>
      <c r="O87" s="33">
        <v>72</v>
      </c>
      <c r="P87" s="33" t="s">
        <v>59</v>
      </c>
      <c r="Q87" s="33" t="s">
        <v>60</v>
      </c>
      <c r="R87" s="33"/>
      <c r="S87" s="33" t="s">
        <v>61</v>
      </c>
      <c r="T87" s="33" t="s">
        <v>61</v>
      </c>
      <c r="U87" s="34">
        <v>14300</v>
      </c>
      <c r="W87" s="35" t="str">
        <f t="shared" si="31"/>
        <v>LC50</v>
      </c>
      <c r="X87" s="33">
        <v>1</v>
      </c>
      <c r="Y87" s="33">
        <f t="shared" si="30"/>
        <v>14300</v>
      </c>
      <c r="Z87" s="36" t="str">
        <f t="shared" si="32"/>
        <v>Acute</v>
      </c>
      <c r="AA87" s="93">
        <v>10</v>
      </c>
      <c r="AB87" s="48">
        <f t="shared" si="33"/>
        <v>1430</v>
      </c>
      <c r="AD87" s="89" t="s">
        <v>365</v>
      </c>
      <c r="AE87" s="35" t="str">
        <f t="shared" si="34"/>
        <v>LC50</v>
      </c>
      <c r="AF87" s="36" t="s">
        <v>62</v>
      </c>
      <c r="AG87" s="36" t="str">
        <f t="shared" si="35"/>
        <v>Acute</v>
      </c>
      <c r="AH87" s="36" t="str">
        <f t="shared" si="29"/>
        <v>n</v>
      </c>
      <c r="AI87" s="37" t="str">
        <f t="shared" si="36"/>
        <v>Mortality</v>
      </c>
      <c r="AJ87" s="38" t="s">
        <v>63</v>
      </c>
      <c r="AK87" s="39">
        <f t="shared" si="38"/>
        <v>72</v>
      </c>
      <c r="AL87" s="96" t="s">
        <v>373</v>
      </c>
      <c r="AN87" s="94">
        <f t="shared" si="37"/>
        <v>1430</v>
      </c>
      <c r="AO87" s="42"/>
      <c r="AP87" s="58"/>
      <c r="AQ87" s="58"/>
      <c r="AS87" s="43" t="s">
        <v>523</v>
      </c>
      <c r="AT87" s="44" t="s">
        <v>515</v>
      </c>
      <c r="AV87"/>
      <c r="AW87"/>
      <c r="AX87"/>
      <c r="AY87"/>
    </row>
    <row r="88" spans="1:51" s="3" customFormat="1" x14ac:dyDescent="0.25">
      <c r="A88" s="3">
        <v>88</v>
      </c>
      <c r="B88" s="33" t="s">
        <v>154</v>
      </c>
      <c r="C88" s="33" t="s">
        <v>141</v>
      </c>
      <c r="D88" s="33"/>
      <c r="E88" s="33" t="s">
        <v>52</v>
      </c>
      <c r="F88" s="33" t="s">
        <v>137</v>
      </c>
      <c r="G88" s="33" t="s">
        <v>138</v>
      </c>
      <c r="H88" s="33" t="s">
        <v>139</v>
      </c>
      <c r="I88" s="33" t="s">
        <v>55</v>
      </c>
      <c r="J88" s="33" t="s">
        <v>120</v>
      </c>
      <c r="K88" s="33"/>
      <c r="L88" s="33" t="s">
        <v>57</v>
      </c>
      <c r="M88" s="33" t="s">
        <v>57</v>
      </c>
      <c r="N88" s="33" t="s">
        <v>76</v>
      </c>
      <c r="O88" s="33">
        <v>72</v>
      </c>
      <c r="P88" s="33" t="s">
        <v>59</v>
      </c>
      <c r="Q88" s="33" t="s">
        <v>60</v>
      </c>
      <c r="R88" s="33"/>
      <c r="S88" s="33" t="s">
        <v>61</v>
      </c>
      <c r="T88" s="33" t="s">
        <v>61</v>
      </c>
      <c r="U88" s="34">
        <v>3100</v>
      </c>
      <c r="W88" s="35" t="str">
        <f t="shared" si="31"/>
        <v>NOEC</v>
      </c>
      <c r="X88" s="33">
        <v>1</v>
      </c>
      <c r="Y88" s="33">
        <f t="shared" si="30"/>
        <v>3100</v>
      </c>
      <c r="Z88" s="36" t="str">
        <f t="shared" si="32"/>
        <v>Acute</v>
      </c>
      <c r="AA88" s="33">
        <v>1</v>
      </c>
      <c r="AB88" s="33">
        <f t="shared" si="33"/>
        <v>3100</v>
      </c>
      <c r="AD88" s="89" t="s">
        <v>365</v>
      </c>
      <c r="AE88" s="35" t="str">
        <f t="shared" si="34"/>
        <v>NOEC</v>
      </c>
      <c r="AF88" s="36" t="s">
        <v>62</v>
      </c>
      <c r="AG88" s="36" t="str">
        <f t="shared" si="35"/>
        <v>Acute</v>
      </c>
      <c r="AH88" s="36" t="str">
        <f t="shared" si="29"/>
        <v>n</v>
      </c>
      <c r="AI88" s="37" t="str">
        <f t="shared" si="36"/>
        <v>Mortality</v>
      </c>
      <c r="AJ88" s="38" t="s">
        <v>63</v>
      </c>
      <c r="AK88" s="39">
        <f t="shared" si="38"/>
        <v>72</v>
      </c>
      <c r="AL88" s="45" t="s">
        <v>373</v>
      </c>
      <c r="AN88" s="42">
        <f t="shared" si="37"/>
        <v>3100</v>
      </c>
      <c r="AO88" s="42"/>
      <c r="AP88" s="58"/>
      <c r="AQ88" s="58"/>
      <c r="AS88" s="43" t="s">
        <v>523</v>
      </c>
      <c r="AT88" s="44" t="s">
        <v>65</v>
      </c>
      <c r="AV88"/>
      <c r="AW88"/>
      <c r="AX88"/>
      <c r="AY88"/>
    </row>
    <row r="89" spans="1:51" s="3" customFormat="1" x14ac:dyDescent="0.25">
      <c r="A89" s="3">
        <v>165</v>
      </c>
      <c r="B89" s="33" t="s">
        <v>468</v>
      </c>
      <c r="C89" s="33">
        <v>32</v>
      </c>
      <c r="E89" s="3" t="s">
        <v>484</v>
      </c>
      <c r="F89" s="33" t="s">
        <v>489</v>
      </c>
      <c r="G89" s="33" t="s">
        <v>118</v>
      </c>
      <c r="H89" s="33" t="s">
        <v>119</v>
      </c>
      <c r="I89" s="33" t="s">
        <v>55</v>
      </c>
      <c r="J89" s="33" t="s">
        <v>120</v>
      </c>
      <c r="L89" s="3" t="s">
        <v>121</v>
      </c>
      <c r="M89" s="33" t="s">
        <v>121</v>
      </c>
      <c r="N89" s="33" t="s">
        <v>67</v>
      </c>
      <c r="O89" s="33">
        <v>48</v>
      </c>
      <c r="P89" s="33" t="s">
        <v>59</v>
      </c>
      <c r="Q89" s="33" t="s">
        <v>86</v>
      </c>
      <c r="R89" s="33"/>
      <c r="S89" s="33" t="s">
        <v>61</v>
      </c>
      <c r="T89" s="33" t="s">
        <v>61</v>
      </c>
      <c r="U89" s="34">
        <v>6080</v>
      </c>
      <c r="W89" s="35" t="str">
        <f t="shared" si="31"/>
        <v>EC50</v>
      </c>
      <c r="X89" s="33">
        <v>5</v>
      </c>
      <c r="Y89" s="34">
        <f>U89</f>
        <v>6080</v>
      </c>
      <c r="Z89" s="36" t="str">
        <f t="shared" si="32"/>
        <v>Chronic</v>
      </c>
      <c r="AA89" s="33">
        <v>1</v>
      </c>
      <c r="AB89" s="33">
        <f t="shared" si="33"/>
        <v>6080</v>
      </c>
      <c r="AD89" s="3" t="s">
        <v>495</v>
      </c>
      <c r="AE89" s="33" t="str">
        <f t="shared" si="34"/>
        <v>EC50</v>
      </c>
      <c r="AF89" s="36" t="s">
        <v>62</v>
      </c>
      <c r="AG89" s="33" t="str">
        <f t="shared" si="35"/>
        <v>Chronic</v>
      </c>
      <c r="AH89" s="36" t="str">
        <f t="shared" si="29"/>
        <v>y</v>
      </c>
      <c r="AI89" s="37" t="str">
        <f t="shared" si="36"/>
        <v>embryo development</v>
      </c>
      <c r="AJ89" s="33" t="s">
        <v>87</v>
      </c>
      <c r="AK89" s="33">
        <f t="shared" si="38"/>
        <v>48</v>
      </c>
      <c r="AL89" s="67" t="s">
        <v>496</v>
      </c>
      <c r="AN89" s="67">
        <f t="shared" si="37"/>
        <v>6080</v>
      </c>
      <c r="AO89" s="91"/>
      <c r="AP89" s="91"/>
      <c r="AQ89" s="91"/>
      <c r="AS89" s="43" t="s">
        <v>523</v>
      </c>
      <c r="AT89" s="52" t="s">
        <v>498</v>
      </c>
      <c r="AV89"/>
      <c r="AW89"/>
      <c r="AX89"/>
      <c r="AY89"/>
    </row>
    <row r="90" spans="1:51" s="3" customFormat="1" x14ac:dyDescent="0.25">
      <c r="A90" s="3">
        <v>177</v>
      </c>
      <c r="B90" s="33" t="s">
        <v>480</v>
      </c>
      <c r="C90" s="33">
        <v>32</v>
      </c>
      <c r="E90" s="3" t="s">
        <v>484</v>
      </c>
      <c r="F90" s="33" t="s">
        <v>489</v>
      </c>
      <c r="G90" s="33" t="s">
        <v>118</v>
      </c>
      <c r="H90" s="33" t="s">
        <v>119</v>
      </c>
      <c r="I90" s="33" t="s">
        <v>55</v>
      </c>
      <c r="J90" s="33" t="s">
        <v>120</v>
      </c>
      <c r="L90" s="3" t="s">
        <v>121</v>
      </c>
      <c r="M90" s="33" t="s">
        <v>121</v>
      </c>
      <c r="N90" s="33" t="s">
        <v>74</v>
      </c>
      <c r="O90" s="33">
        <v>48</v>
      </c>
      <c r="P90" s="33" t="s">
        <v>59</v>
      </c>
      <c r="Q90" s="33" t="s">
        <v>86</v>
      </c>
      <c r="R90" s="33"/>
      <c r="S90" s="33" t="s">
        <v>61</v>
      </c>
      <c r="T90" s="33" t="s">
        <v>61</v>
      </c>
      <c r="U90" s="34">
        <v>1520</v>
      </c>
      <c r="W90" s="35" t="str">
        <f t="shared" si="31"/>
        <v>NEC</v>
      </c>
      <c r="X90" s="33">
        <v>1</v>
      </c>
      <c r="Y90" s="34">
        <f>U90</f>
        <v>1520</v>
      </c>
      <c r="Z90" s="36" t="str">
        <f t="shared" si="32"/>
        <v>Chronic</v>
      </c>
      <c r="AA90" s="33">
        <v>1</v>
      </c>
      <c r="AB90" s="33">
        <f t="shared" si="33"/>
        <v>1520</v>
      </c>
      <c r="AD90" s="3" t="s">
        <v>495</v>
      </c>
      <c r="AE90" s="33" t="str">
        <f t="shared" si="34"/>
        <v>NEC</v>
      </c>
      <c r="AF90" s="36" t="s">
        <v>62</v>
      </c>
      <c r="AG90" s="33" t="str">
        <f t="shared" si="35"/>
        <v>Chronic</v>
      </c>
      <c r="AH90" s="36" t="str">
        <f t="shared" si="29"/>
        <v>y</v>
      </c>
      <c r="AI90" s="37" t="str">
        <f t="shared" si="36"/>
        <v>embryo development</v>
      </c>
      <c r="AJ90" s="33" t="s">
        <v>87</v>
      </c>
      <c r="AK90" s="33">
        <f t="shared" si="38"/>
        <v>48</v>
      </c>
      <c r="AL90" s="64" t="s">
        <v>497</v>
      </c>
      <c r="AN90" s="64">
        <f t="shared" si="37"/>
        <v>1520</v>
      </c>
      <c r="AO90" s="33">
        <f>AN90</f>
        <v>1520</v>
      </c>
      <c r="AP90" s="33">
        <f>AO90</f>
        <v>1520</v>
      </c>
      <c r="AQ90" s="64">
        <f>AP90</f>
        <v>1520</v>
      </c>
      <c r="AS90" s="43" t="s">
        <v>523</v>
      </c>
      <c r="AT90" s="3" t="s">
        <v>533</v>
      </c>
      <c r="AV90"/>
      <c r="AW90"/>
      <c r="AX90"/>
      <c r="AY90"/>
    </row>
    <row r="91" spans="1:51" s="3" customFormat="1" x14ac:dyDescent="0.25">
      <c r="A91" s="3">
        <v>166</v>
      </c>
      <c r="B91" s="33" t="s">
        <v>469</v>
      </c>
      <c r="C91" s="33">
        <v>32</v>
      </c>
      <c r="E91" s="3" t="s">
        <v>484</v>
      </c>
      <c r="F91" s="33" t="s">
        <v>490</v>
      </c>
      <c r="G91" s="33" t="s">
        <v>118</v>
      </c>
      <c r="H91" s="33" t="s">
        <v>119</v>
      </c>
      <c r="I91" s="33" t="s">
        <v>55</v>
      </c>
      <c r="J91" s="33" t="s">
        <v>120</v>
      </c>
      <c r="L91" s="3" t="s">
        <v>121</v>
      </c>
      <c r="M91" s="33" t="s">
        <v>121</v>
      </c>
      <c r="N91" s="33" t="s">
        <v>67</v>
      </c>
      <c r="O91" s="33">
        <v>48</v>
      </c>
      <c r="P91" s="33" t="s">
        <v>59</v>
      </c>
      <c r="Q91" s="33" t="s">
        <v>86</v>
      </c>
      <c r="R91" s="33"/>
      <c r="S91" s="33" t="s">
        <v>61</v>
      </c>
      <c r="T91" s="33" t="s">
        <v>61</v>
      </c>
      <c r="U91" s="34">
        <v>9780</v>
      </c>
      <c r="W91" s="35" t="str">
        <f t="shared" si="31"/>
        <v>EC50</v>
      </c>
      <c r="X91" s="33">
        <v>5</v>
      </c>
      <c r="Y91" s="34">
        <f>U91</f>
        <v>9780</v>
      </c>
      <c r="Z91" s="36" t="str">
        <f t="shared" si="32"/>
        <v>Chronic</v>
      </c>
      <c r="AA91" s="33">
        <v>1</v>
      </c>
      <c r="AB91" s="33">
        <f t="shared" si="33"/>
        <v>9780</v>
      </c>
      <c r="AD91" s="3" t="s">
        <v>495</v>
      </c>
      <c r="AE91" s="33" t="str">
        <f t="shared" si="34"/>
        <v>EC50</v>
      </c>
      <c r="AF91" s="36" t="s">
        <v>62</v>
      </c>
      <c r="AG91" s="33" t="str">
        <f t="shared" si="35"/>
        <v>Chronic</v>
      </c>
      <c r="AH91" s="36" t="str">
        <f t="shared" si="29"/>
        <v>y</v>
      </c>
      <c r="AI91" s="37" t="str">
        <f t="shared" si="36"/>
        <v>embryo development</v>
      </c>
      <c r="AJ91" s="33" t="s">
        <v>87</v>
      </c>
      <c r="AK91" s="33">
        <f t="shared" si="38"/>
        <v>48</v>
      </c>
      <c r="AL91" s="67" t="s">
        <v>496</v>
      </c>
      <c r="AN91" s="67">
        <f t="shared" si="37"/>
        <v>9780</v>
      </c>
      <c r="AO91" s="91"/>
      <c r="AP91" s="91"/>
      <c r="AQ91" s="91"/>
      <c r="AS91" s="43" t="s">
        <v>523</v>
      </c>
      <c r="AT91" s="52" t="s">
        <v>498</v>
      </c>
      <c r="AV91"/>
      <c r="AW91"/>
      <c r="AX91"/>
      <c r="AY91"/>
    </row>
    <row r="92" spans="1:51" s="3" customFormat="1" x14ac:dyDescent="0.25">
      <c r="A92" s="3">
        <v>180</v>
      </c>
      <c r="B92" s="33" t="s">
        <v>483</v>
      </c>
      <c r="C92" s="33">
        <v>32</v>
      </c>
      <c r="E92" s="3" t="s">
        <v>484</v>
      </c>
      <c r="F92" s="33" t="s">
        <v>490</v>
      </c>
      <c r="G92" s="33" t="s">
        <v>118</v>
      </c>
      <c r="H92" s="33" t="s">
        <v>119</v>
      </c>
      <c r="I92" s="33" t="s">
        <v>55</v>
      </c>
      <c r="J92" s="33" t="s">
        <v>120</v>
      </c>
      <c r="L92" s="3" t="s">
        <v>121</v>
      </c>
      <c r="M92" s="33" t="s">
        <v>121</v>
      </c>
      <c r="N92" s="33" t="s">
        <v>74</v>
      </c>
      <c r="O92" s="33">
        <v>48</v>
      </c>
      <c r="P92" s="33" t="s">
        <v>59</v>
      </c>
      <c r="Q92" s="33" t="s">
        <v>86</v>
      </c>
      <c r="R92" s="33"/>
      <c r="S92" s="33" t="s">
        <v>61</v>
      </c>
      <c r="T92" s="33" t="s">
        <v>61</v>
      </c>
      <c r="U92" s="34">
        <v>2410</v>
      </c>
      <c r="W92" s="35" t="str">
        <f t="shared" si="31"/>
        <v>NEC</v>
      </c>
      <c r="X92" s="33">
        <v>1</v>
      </c>
      <c r="Y92" s="34">
        <f>U92</f>
        <v>2410</v>
      </c>
      <c r="Z92" s="36" t="str">
        <f t="shared" si="32"/>
        <v>Chronic</v>
      </c>
      <c r="AA92" s="33">
        <v>1</v>
      </c>
      <c r="AB92" s="33">
        <f t="shared" si="33"/>
        <v>2410</v>
      </c>
      <c r="AD92" s="3" t="s">
        <v>495</v>
      </c>
      <c r="AE92" s="33" t="str">
        <f t="shared" si="34"/>
        <v>NEC</v>
      </c>
      <c r="AF92" s="36" t="s">
        <v>62</v>
      </c>
      <c r="AG92" s="33" t="str">
        <f t="shared" si="35"/>
        <v>Chronic</v>
      </c>
      <c r="AH92" s="36" t="str">
        <f t="shared" si="29"/>
        <v>y</v>
      </c>
      <c r="AI92" s="37" t="str">
        <f t="shared" si="36"/>
        <v>embryo development</v>
      </c>
      <c r="AJ92" s="33" t="s">
        <v>87</v>
      </c>
      <c r="AK92" s="33">
        <f t="shared" si="38"/>
        <v>48</v>
      </c>
      <c r="AL92" s="64" t="s">
        <v>497</v>
      </c>
      <c r="AN92" s="64">
        <f t="shared" si="37"/>
        <v>2410</v>
      </c>
      <c r="AO92" s="33">
        <f>AN92</f>
        <v>2410</v>
      </c>
      <c r="AP92" s="33">
        <f>AO92</f>
        <v>2410</v>
      </c>
      <c r="AQ92" s="64">
        <f>AP92</f>
        <v>2410</v>
      </c>
      <c r="AS92" s="43" t="s">
        <v>523</v>
      </c>
      <c r="AT92" s="3" t="s">
        <v>533</v>
      </c>
      <c r="AV92"/>
      <c r="AW92"/>
      <c r="AX92"/>
      <c r="AY92"/>
    </row>
    <row r="93" spans="1:51" s="3" customFormat="1" x14ac:dyDescent="0.25">
      <c r="A93" s="3">
        <v>73</v>
      </c>
      <c r="B93" s="33" t="s">
        <v>167</v>
      </c>
      <c r="C93" s="33" t="s">
        <v>102</v>
      </c>
      <c r="D93" s="33"/>
      <c r="E93" s="33" t="s">
        <v>103</v>
      </c>
      <c r="F93" s="33" t="s">
        <v>554</v>
      </c>
      <c r="G93" s="33" t="s">
        <v>163</v>
      </c>
      <c r="H93" s="33" t="s">
        <v>82</v>
      </c>
      <c r="I93" s="33" t="s">
        <v>83</v>
      </c>
      <c r="J93" s="33" t="s">
        <v>84</v>
      </c>
      <c r="K93" s="33"/>
      <c r="L93" s="33" t="s">
        <v>106</v>
      </c>
      <c r="M93" s="33" t="s">
        <v>106</v>
      </c>
      <c r="N93" s="54" t="s">
        <v>67</v>
      </c>
      <c r="O93" s="33">
        <v>96</v>
      </c>
      <c r="P93" s="33" t="s">
        <v>59</v>
      </c>
      <c r="Q93" s="33" t="s">
        <v>86</v>
      </c>
      <c r="R93" s="33"/>
      <c r="S93" s="33" t="s">
        <v>61</v>
      </c>
      <c r="T93" s="33" t="s">
        <v>61</v>
      </c>
      <c r="U93" s="34">
        <v>5500</v>
      </c>
      <c r="W93" s="35" t="str">
        <f t="shared" si="31"/>
        <v>EC50</v>
      </c>
      <c r="X93" s="33">
        <v>5</v>
      </c>
      <c r="Y93" s="33">
        <f t="shared" ref="Y93:Y101" si="39">U93/X93</f>
        <v>1100</v>
      </c>
      <c r="Z93" s="36" t="str">
        <f t="shared" si="32"/>
        <v>Chronic</v>
      </c>
      <c r="AA93" s="33">
        <v>1</v>
      </c>
      <c r="AB93" s="33">
        <f t="shared" si="33"/>
        <v>1100</v>
      </c>
      <c r="AD93" s="89" t="s">
        <v>364</v>
      </c>
      <c r="AE93" s="35" t="str">
        <f t="shared" si="34"/>
        <v>EC50</v>
      </c>
      <c r="AF93" s="36" t="s">
        <v>191</v>
      </c>
      <c r="AG93" s="36" t="str">
        <f t="shared" si="35"/>
        <v>Chronic</v>
      </c>
      <c r="AH93" s="36" t="str">
        <f t="shared" si="29"/>
        <v>y</v>
      </c>
      <c r="AI93" s="37" t="str">
        <f t="shared" si="36"/>
        <v>Cell Yield</v>
      </c>
      <c r="AJ93" s="46" t="s">
        <v>87</v>
      </c>
      <c r="AK93" s="39">
        <f t="shared" si="38"/>
        <v>96</v>
      </c>
      <c r="AL93" s="45" t="s">
        <v>88</v>
      </c>
      <c r="AN93" s="42">
        <f t="shared" si="37"/>
        <v>1100</v>
      </c>
      <c r="AO93" s="58"/>
      <c r="AP93" s="58"/>
      <c r="AQ93" s="58"/>
      <c r="AS93" s="43" t="s">
        <v>523</v>
      </c>
      <c r="AT93" s="52" t="s">
        <v>582</v>
      </c>
      <c r="AV93"/>
      <c r="AW93"/>
      <c r="AX93"/>
      <c r="AY93"/>
    </row>
    <row r="94" spans="1:51" s="3" customFormat="1" x14ac:dyDescent="0.25">
      <c r="A94" s="3">
        <v>74</v>
      </c>
      <c r="B94" s="33" t="s">
        <v>168</v>
      </c>
      <c r="C94" s="33" t="s">
        <v>102</v>
      </c>
      <c r="D94" s="33"/>
      <c r="E94" s="33" t="s">
        <v>103</v>
      </c>
      <c r="F94" s="33" t="s">
        <v>554</v>
      </c>
      <c r="G94" s="33" t="s">
        <v>163</v>
      </c>
      <c r="H94" s="33" t="s">
        <v>82</v>
      </c>
      <c r="I94" s="33" t="s">
        <v>83</v>
      </c>
      <c r="J94" s="33" t="s">
        <v>84</v>
      </c>
      <c r="K94" s="33"/>
      <c r="L94" s="33" t="s">
        <v>106</v>
      </c>
      <c r="M94" s="33" t="s">
        <v>106</v>
      </c>
      <c r="N94" s="54" t="s">
        <v>67</v>
      </c>
      <c r="O94" s="33">
        <v>96</v>
      </c>
      <c r="P94" s="33" t="s">
        <v>59</v>
      </c>
      <c r="Q94" s="33" t="s">
        <v>86</v>
      </c>
      <c r="R94" s="33"/>
      <c r="S94" s="33" t="s">
        <v>61</v>
      </c>
      <c r="T94" s="33" t="s">
        <v>61</v>
      </c>
      <c r="U94" s="34">
        <v>6900</v>
      </c>
      <c r="W94" s="35" t="str">
        <f t="shared" si="31"/>
        <v>EC50</v>
      </c>
      <c r="X94" s="33">
        <v>5</v>
      </c>
      <c r="Y94" s="33">
        <f t="shared" si="39"/>
        <v>1380</v>
      </c>
      <c r="Z94" s="36" t="str">
        <f t="shared" si="32"/>
        <v>Chronic</v>
      </c>
      <c r="AA94" s="33">
        <v>1</v>
      </c>
      <c r="AB94" s="33">
        <f t="shared" si="33"/>
        <v>1380</v>
      </c>
      <c r="AD94" s="89" t="s">
        <v>364</v>
      </c>
      <c r="AE94" s="35" t="str">
        <f t="shared" si="34"/>
        <v>EC50</v>
      </c>
      <c r="AF94" s="36" t="s">
        <v>191</v>
      </c>
      <c r="AG94" s="36" t="str">
        <f t="shared" si="35"/>
        <v>Chronic</v>
      </c>
      <c r="AH94" s="36" t="str">
        <f t="shared" ref="AH94:AH125" si="40">IF(AG94="chronic","y","n")</f>
        <v>y</v>
      </c>
      <c r="AI94" s="37" t="str">
        <f t="shared" si="36"/>
        <v>Cell Yield</v>
      </c>
      <c r="AJ94" s="46" t="s">
        <v>87</v>
      </c>
      <c r="AK94" s="39">
        <f t="shared" si="38"/>
        <v>96</v>
      </c>
      <c r="AL94" s="45" t="s">
        <v>88</v>
      </c>
      <c r="AN94" s="42">
        <f t="shared" si="37"/>
        <v>1380</v>
      </c>
      <c r="AO94" s="58"/>
      <c r="AP94" s="58"/>
      <c r="AQ94" s="58"/>
      <c r="AS94" s="43" t="s">
        <v>523</v>
      </c>
      <c r="AT94" s="52" t="s">
        <v>582</v>
      </c>
      <c r="AV94"/>
      <c r="AW94"/>
      <c r="AX94"/>
      <c r="AY94"/>
    </row>
    <row r="95" spans="1:51" s="3" customFormat="1" x14ac:dyDescent="0.25">
      <c r="A95" s="3">
        <v>40</v>
      </c>
      <c r="B95" s="33" t="s">
        <v>162</v>
      </c>
      <c r="C95" s="33" t="s">
        <v>136</v>
      </c>
      <c r="D95" s="33"/>
      <c r="E95" s="33" t="s">
        <v>52</v>
      </c>
      <c r="F95" s="33" t="s">
        <v>553</v>
      </c>
      <c r="G95" s="33" t="s">
        <v>163</v>
      </c>
      <c r="H95" s="33" t="s">
        <v>82</v>
      </c>
      <c r="I95" s="33" t="s">
        <v>83</v>
      </c>
      <c r="J95" s="33" t="s">
        <v>84</v>
      </c>
      <c r="K95" s="33"/>
      <c r="L95" s="33" t="s">
        <v>85</v>
      </c>
      <c r="M95" s="33" t="s">
        <v>85</v>
      </c>
      <c r="N95" s="33" t="s">
        <v>58</v>
      </c>
      <c r="O95" s="33">
        <v>72</v>
      </c>
      <c r="P95" s="33" t="s">
        <v>59</v>
      </c>
      <c r="Q95" s="33" t="s">
        <v>86</v>
      </c>
      <c r="R95" s="33"/>
      <c r="S95" s="33" t="s">
        <v>61</v>
      </c>
      <c r="T95" s="33" t="s">
        <v>61</v>
      </c>
      <c r="U95" s="34">
        <v>159740</v>
      </c>
      <c r="W95" s="35" t="str">
        <f t="shared" si="31"/>
        <v>EC10</v>
      </c>
      <c r="X95" s="33">
        <v>1</v>
      </c>
      <c r="Y95" s="33">
        <f t="shared" si="39"/>
        <v>159740</v>
      </c>
      <c r="Z95" s="36" t="str">
        <f t="shared" si="32"/>
        <v>Chronic</v>
      </c>
      <c r="AA95" s="33">
        <v>1</v>
      </c>
      <c r="AB95" s="33">
        <f t="shared" si="33"/>
        <v>159740</v>
      </c>
      <c r="AD95" s="89" t="s">
        <v>508</v>
      </c>
      <c r="AE95" s="35" t="str">
        <f t="shared" si="34"/>
        <v>EC10</v>
      </c>
      <c r="AF95" s="36" t="s">
        <v>62</v>
      </c>
      <c r="AG95" s="36" t="str">
        <f t="shared" si="35"/>
        <v>Chronic</v>
      </c>
      <c r="AH95" s="36" t="str">
        <f t="shared" si="40"/>
        <v>y</v>
      </c>
      <c r="AI95" s="37" t="str">
        <f t="shared" si="36"/>
        <v>Growth rate</v>
      </c>
      <c r="AJ95" s="46" t="s">
        <v>149</v>
      </c>
      <c r="AK95" s="39">
        <f t="shared" si="38"/>
        <v>72</v>
      </c>
      <c r="AL95" s="45" t="s">
        <v>150</v>
      </c>
      <c r="AN95" s="42">
        <f t="shared" si="37"/>
        <v>159740</v>
      </c>
      <c r="AO95" s="58"/>
      <c r="AP95" s="58"/>
      <c r="AQ95" s="58"/>
      <c r="AS95" s="43" t="s">
        <v>523</v>
      </c>
      <c r="AT95" s="52" t="s">
        <v>526</v>
      </c>
      <c r="AV95"/>
      <c r="AW95"/>
      <c r="AX95"/>
      <c r="AY95"/>
    </row>
    <row r="96" spans="1:51" s="3" customFormat="1" x14ac:dyDescent="0.25">
      <c r="A96" s="3">
        <v>39</v>
      </c>
      <c r="B96" s="33" t="s">
        <v>164</v>
      </c>
      <c r="C96" s="33" t="s">
        <v>136</v>
      </c>
      <c r="D96" s="33"/>
      <c r="E96" s="33" t="s">
        <v>52</v>
      </c>
      <c r="F96" s="33" t="s">
        <v>553</v>
      </c>
      <c r="G96" s="33" t="s">
        <v>163</v>
      </c>
      <c r="H96" s="33" t="s">
        <v>82</v>
      </c>
      <c r="I96" s="33" t="s">
        <v>83</v>
      </c>
      <c r="J96" s="33" t="s">
        <v>84</v>
      </c>
      <c r="K96" s="33"/>
      <c r="L96" s="33" t="s">
        <v>85</v>
      </c>
      <c r="M96" s="33" t="s">
        <v>85</v>
      </c>
      <c r="N96" s="33" t="s">
        <v>67</v>
      </c>
      <c r="O96" s="33">
        <v>72</v>
      </c>
      <c r="P96" s="33" t="s">
        <v>59</v>
      </c>
      <c r="Q96" s="33" t="s">
        <v>86</v>
      </c>
      <c r="R96" s="33"/>
      <c r="S96" s="33" t="s">
        <v>61</v>
      </c>
      <c r="T96" s="33" t="s">
        <v>61</v>
      </c>
      <c r="U96" s="34">
        <v>389700</v>
      </c>
      <c r="W96" s="35" t="str">
        <f t="shared" si="31"/>
        <v>EC50</v>
      </c>
      <c r="X96" s="33">
        <v>5</v>
      </c>
      <c r="Y96" s="33">
        <f t="shared" si="39"/>
        <v>77940</v>
      </c>
      <c r="Z96" s="36" t="str">
        <f t="shared" si="32"/>
        <v>Chronic</v>
      </c>
      <c r="AA96" s="33">
        <v>1</v>
      </c>
      <c r="AB96" s="33">
        <f t="shared" si="33"/>
        <v>77940</v>
      </c>
      <c r="AD96" s="89" t="s">
        <v>508</v>
      </c>
      <c r="AE96" s="35" t="str">
        <f t="shared" si="34"/>
        <v>EC50</v>
      </c>
      <c r="AF96" s="36" t="s">
        <v>191</v>
      </c>
      <c r="AG96" s="36" t="str">
        <f t="shared" si="35"/>
        <v>Chronic</v>
      </c>
      <c r="AH96" s="36" t="str">
        <f t="shared" si="40"/>
        <v>y</v>
      </c>
      <c r="AI96" s="37" t="str">
        <f t="shared" si="36"/>
        <v>Growth rate</v>
      </c>
      <c r="AJ96" s="46" t="s">
        <v>149</v>
      </c>
      <c r="AK96" s="39">
        <f t="shared" si="38"/>
        <v>72</v>
      </c>
      <c r="AL96" s="45" t="s">
        <v>150</v>
      </c>
      <c r="AN96" s="42">
        <f t="shared" si="37"/>
        <v>77940</v>
      </c>
      <c r="AO96" s="58"/>
      <c r="AP96" s="58"/>
      <c r="AQ96" s="58"/>
      <c r="AS96" s="43" t="s">
        <v>523</v>
      </c>
      <c r="AT96" s="52" t="s">
        <v>381</v>
      </c>
      <c r="AV96"/>
      <c r="AW96"/>
      <c r="AX96"/>
      <c r="AY96"/>
    </row>
    <row r="97" spans="1:51" s="3" customFormat="1" x14ac:dyDescent="0.25">
      <c r="A97" s="3">
        <v>42</v>
      </c>
      <c r="B97" s="33" t="s">
        <v>165</v>
      </c>
      <c r="C97" s="33" t="s">
        <v>136</v>
      </c>
      <c r="D97" s="33"/>
      <c r="E97" s="33" t="s">
        <v>52</v>
      </c>
      <c r="F97" s="33" t="s">
        <v>553</v>
      </c>
      <c r="G97" s="33" t="s">
        <v>163</v>
      </c>
      <c r="H97" s="33" t="s">
        <v>82</v>
      </c>
      <c r="I97" s="33" t="s">
        <v>83</v>
      </c>
      <c r="J97" s="33" t="s">
        <v>84</v>
      </c>
      <c r="K97" s="33"/>
      <c r="L97" s="33" t="s">
        <v>85</v>
      </c>
      <c r="M97" s="33" t="s">
        <v>85</v>
      </c>
      <c r="N97" s="33" t="s">
        <v>89</v>
      </c>
      <c r="O97" s="33">
        <v>72</v>
      </c>
      <c r="P97" s="33" t="s">
        <v>59</v>
      </c>
      <c r="Q97" s="33" t="s">
        <v>86</v>
      </c>
      <c r="R97" s="33"/>
      <c r="S97" s="33" t="s">
        <v>61</v>
      </c>
      <c r="T97" s="33" t="s">
        <v>61</v>
      </c>
      <c r="U97" s="34">
        <v>250000</v>
      </c>
      <c r="W97" s="35" t="str">
        <f t="shared" si="31"/>
        <v>LOEC</v>
      </c>
      <c r="X97" s="33">
        <v>2.5</v>
      </c>
      <c r="Y97" s="33">
        <f t="shared" si="39"/>
        <v>100000</v>
      </c>
      <c r="Z97" s="36" t="str">
        <f t="shared" si="32"/>
        <v>Chronic</v>
      </c>
      <c r="AA97" s="33">
        <v>1</v>
      </c>
      <c r="AB97" s="33">
        <f t="shared" si="33"/>
        <v>100000</v>
      </c>
      <c r="AD97" s="89" t="s">
        <v>508</v>
      </c>
      <c r="AE97" s="35" t="str">
        <f t="shared" si="34"/>
        <v>LOEC</v>
      </c>
      <c r="AF97" s="36" t="s">
        <v>191</v>
      </c>
      <c r="AG97" s="36" t="str">
        <f t="shared" si="35"/>
        <v>Chronic</v>
      </c>
      <c r="AH97" s="36" t="str">
        <f t="shared" si="40"/>
        <v>y</v>
      </c>
      <c r="AI97" s="37" t="str">
        <f t="shared" si="36"/>
        <v>Growth rate</v>
      </c>
      <c r="AJ97" s="46" t="s">
        <v>149</v>
      </c>
      <c r="AK97" s="39">
        <f t="shared" si="38"/>
        <v>72</v>
      </c>
      <c r="AL97" s="45" t="s">
        <v>150</v>
      </c>
      <c r="AN97" s="42">
        <f t="shared" si="37"/>
        <v>100000</v>
      </c>
      <c r="AO97" s="58"/>
      <c r="AP97" s="58"/>
      <c r="AQ97" s="58"/>
      <c r="AS97" s="43" t="s">
        <v>523</v>
      </c>
      <c r="AT97" s="52" t="s">
        <v>143</v>
      </c>
      <c r="AV97"/>
      <c r="AW97"/>
      <c r="AX97"/>
      <c r="AY97"/>
    </row>
    <row r="98" spans="1:51" s="3" customFormat="1" x14ac:dyDescent="0.25">
      <c r="A98" s="3">
        <v>41</v>
      </c>
      <c r="B98" s="33" t="s">
        <v>166</v>
      </c>
      <c r="C98" s="33" t="s">
        <v>136</v>
      </c>
      <c r="D98" s="33"/>
      <c r="E98" s="33" t="s">
        <v>52</v>
      </c>
      <c r="F98" s="33" t="s">
        <v>553</v>
      </c>
      <c r="G98" s="33" t="s">
        <v>163</v>
      </c>
      <c r="H98" s="33" t="s">
        <v>82</v>
      </c>
      <c r="I98" s="33" t="s">
        <v>83</v>
      </c>
      <c r="J98" s="33" t="s">
        <v>84</v>
      </c>
      <c r="K98" s="33"/>
      <c r="L98" s="33" t="s">
        <v>85</v>
      </c>
      <c r="M98" s="33" t="s">
        <v>85</v>
      </c>
      <c r="N98" s="33" t="s">
        <v>76</v>
      </c>
      <c r="O98" s="33">
        <v>72</v>
      </c>
      <c r="P98" s="33" t="s">
        <v>59</v>
      </c>
      <c r="Q98" s="33" t="s">
        <v>86</v>
      </c>
      <c r="R98" s="33"/>
      <c r="S98" s="33" t="s">
        <v>61</v>
      </c>
      <c r="T98" s="33" t="s">
        <v>61</v>
      </c>
      <c r="U98" s="34">
        <v>125000</v>
      </c>
      <c r="W98" s="35" t="str">
        <f t="shared" si="31"/>
        <v>NOEC</v>
      </c>
      <c r="X98" s="33">
        <v>1</v>
      </c>
      <c r="Y98" s="33">
        <f t="shared" si="39"/>
        <v>125000</v>
      </c>
      <c r="Z98" s="36" t="str">
        <f t="shared" si="32"/>
        <v>Chronic</v>
      </c>
      <c r="AA98" s="33">
        <v>1</v>
      </c>
      <c r="AB98" s="33">
        <f t="shared" si="33"/>
        <v>125000</v>
      </c>
      <c r="AD98" s="89" t="s">
        <v>508</v>
      </c>
      <c r="AE98" s="35" t="str">
        <f t="shared" si="34"/>
        <v>NOEC</v>
      </c>
      <c r="AF98" s="36" t="s">
        <v>62</v>
      </c>
      <c r="AG98" s="36" t="str">
        <f t="shared" si="35"/>
        <v>Chronic</v>
      </c>
      <c r="AH98" s="36" t="str">
        <f t="shared" si="40"/>
        <v>y</v>
      </c>
      <c r="AI98" s="37" t="str">
        <f t="shared" si="36"/>
        <v>Growth rate</v>
      </c>
      <c r="AJ98" s="46" t="s">
        <v>149</v>
      </c>
      <c r="AK98" s="39">
        <f t="shared" si="38"/>
        <v>72</v>
      </c>
      <c r="AL98" s="46" t="s">
        <v>150</v>
      </c>
      <c r="AN98" s="47">
        <f t="shared" si="37"/>
        <v>125000</v>
      </c>
      <c r="AO98" s="48">
        <f>AN98</f>
        <v>125000</v>
      </c>
      <c r="AP98" s="48">
        <f>AO98</f>
        <v>125000</v>
      </c>
      <c r="AQ98" s="66">
        <f>AP98</f>
        <v>125000</v>
      </c>
      <c r="AS98" s="43" t="s">
        <v>523</v>
      </c>
      <c r="AT98" s="3" t="s">
        <v>530</v>
      </c>
      <c r="AV98"/>
      <c r="AW98"/>
      <c r="AX98"/>
      <c r="AY98"/>
    </row>
    <row r="99" spans="1:51" s="3" customFormat="1" x14ac:dyDescent="0.25">
      <c r="A99" s="3">
        <v>97</v>
      </c>
      <c r="B99" s="33" t="s">
        <v>169</v>
      </c>
      <c r="C99" s="33" t="s">
        <v>170</v>
      </c>
      <c r="D99" s="33"/>
      <c r="E99" s="33" t="s">
        <v>171</v>
      </c>
      <c r="F99" s="33" t="s">
        <v>172</v>
      </c>
      <c r="G99" s="33" t="s">
        <v>173</v>
      </c>
      <c r="H99" s="33" t="s">
        <v>174</v>
      </c>
      <c r="I99" s="33" t="s">
        <v>175</v>
      </c>
      <c r="J99" s="33" t="s">
        <v>113</v>
      </c>
      <c r="K99" s="33"/>
      <c r="L99" s="33" t="s">
        <v>176</v>
      </c>
      <c r="M99" s="33" t="s">
        <v>176</v>
      </c>
      <c r="N99" s="33" t="s">
        <v>76</v>
      </c>
      <c r="O99" s="33">
        <v>6</v>
      </c>
      <c r="P99" s="33" t="s">
        <v>59</v>
      </c>
      <c r="Q99" s="33" t="s">
        <v>60</v>
      </c>
      <c r="R99" s="33"/>
      <c r="S99" s="33" t="s">
        <v>61</v>
      </c>
      <c r="T99" s="33" t="s">
        <v>61</v>
      </c>
      <c r="U99" s="34">
        <v>200000</v>
      </c>
      <c r="W99" s="35" t="str">
        <f t="shared" si="31"/>
        <v>NOEC</v>
      </c>
      <c r="X99" s="33">
        <v>1</v>
      </c>
      <c r="Y99" s="33">
        <f t="shared" si="39"/>
        <v>200000</v>
      </c>
      <c r="Z99" s="36" t="str">
        <f t="shared" si="32"/>
        <v>Acute</v>
      </c>
      <c r="AA99" s="33">
        <v>1</v>
      </c>
      <c r="AB99" s="33">
        <f t="shared" si="33"/>
        <v>200000</v>
      </c>
      <c r="AD99" s="89" t="s">
        <v>366</v>
      </c>
      <c r="AE99" s="35" t="str">
        <f t="shared" si="34"/>
        <v>NOEC</v>
      </c>
      <c r="AF99" s="36" t="s">
        <v>62</v>
      </c>
      <c r="AG99" s="36" t="str">
        <f t="shared" si="35"/>
        <v>Acute</v>
      </c>
      <c r="AH99" s="36" t="str">
        <f t="shared" si="40"/>
        <v>n</v>
      </c>
      <c r="AI99" s="37" t="str">
        <f t="shared" si="36"/>
        <v>Quantum Yield</v>
      </c>
      <c r="AJ99" s="38" t="s">
        <v>63</v>
      </c>
      <c r="AK99" s="39">
        <f t="shared" si="38"/>
        <v>6</v>
      </c>
      <c r="AL99" s="45"/>
      <c r="AN99" s="42">
        <f t="shared" si="37"/>
        <v>200000</v>
      </c>
      <c r="AO99" s="42"/>
      <c r="AP99" s="42"/>
      <c r="AQ99" s="42"/>
      <c r="AS99" s="43" t="s">
        <v>523</v>
      </c>
      <c r="AT99" s="44" t="s">
        <v>520</v>
      </c>
      <c r="AV99"/>
      <c r="AW99"/>
      <c r="AX99"/>
      <c r="AY99"/>
    </row>
    <row r="100" spans="1:51" s="3" customFormat="1" x14ac:dyDescent="0.25">
      <c r="A100" s="3">
        <v>46</v>
      </c>
      <c r="B100" s="33" t="s">
        <v>195</v>
      </c>
      <c r="C100" s="33" t="s">
        <v>51</v>
      </c>
      <c r="D100" s="33"/>
      <c r="E100" s="33" t="s">
        <v>52</v>
      </c>
      <c r="F100" s="33" t="s">
        <v>180</v>
      </c>
      <c r="G100" s="33" t="s">
        <v>181</v>
      </c>
      <c r="H100" s="33" t="s">
        <v>182</v>
      </c>
      <c r="I100" s="33" t="s">
        <v>55</v>
      </c>
      <c r="J100" s="33" t="s">
        <v>56</v>
      </c>
      <c r="K100" s="33"/>
      <c r="L100" s="33" t="s">
        <v>196</v>
      </c>
      <c r="M100" s="33" t="s">
        <v>196</v>
      </c>
      <c r="N100" s="33" t="s">
        <v>58</v>
      </c>
      <c r="O100" s="33">
        <v>96</v>
      </c>
      <c r="P100" s="33" t="s">
        <v>59</v>
      </c>
      <c r="Q100" s="33" t="s">
        <v>60</v>
      </c>
      <c r="R100" s="33"/>
      <c r="S100" s="33" t="s">
        <v>61</v>
      </c>
      <c r="T100" s="33" t="s">
        <v>61</v>
      </c>
      <c r="U100" s="34">
        <v>438300</v>
      </c>
      <c r="W100" s="35" t="str">
        <f t="shared" si="31"/>
        <v>EC10</v>
      </c>
      <c r="X100" s="33">
        <v>1</v>
      </c>
      <c r="Y100" s="33">
        <f t="shared" si="39"/>
        <v>438300</v>
      </c>
      <c r="Z100" s="36" t="str">
        <f t="shared" si="32"/>
        <v>Acute</v>
      </c>
      <c r="AA100" s="33">
        <v>1</v>
      </c>
      <c r="AB100" s="48">
        <f t="shared" si="33"/>
        <v>438300</v>
      </c>
      <c r="AD100" s="89" t="s">
        <v>362</v>
      </c>
      <c r="AE100" s="35" t="str">
        <f t="shared" si="34"/>
        <v>EC10</v>
      </c>
      <c r="AF100" s="36" t="s">
        <v>62</v>
      </c>
      <c r="AG100" s="36" t="str">
        <f t="shared" si="35"/>
        <v>Acute</v>
      </c>
      <c r="AH100" s="36" t="str">
        <f t="shared" si="40"/>
        <v>n</v>
      </c>
      <c r="AI100" s="37" t="str">
        <f t="shared" si="36"/>
        <v>Imbalance</v>
      </c>
      <c r="AJ100" s="38" t="s">
        <v>63</v>
      </c>
      <c r="AK100" s="39">
        <f t="shared" si="38"/>
        <v>96</v>
      </c>
      <c r="AL100" s="45"/>
      <c r="AN100" s="94">
        <f t="shared" si="37"/>
        <v>438300</v>
      </c>
      <c r="AO100" s="42"/>
      <c r="AP100" s="42"/>
      <c r="AQ100" s="42"/>
      <c r="AS100" s="43" t="s">
        <v>523</v>
      </c>
      <c r="AT100" s="44" t="s">
        <v>65</v>
      </c>
      <c r="AV100"/>
      <c r="AW100"/>
      <c r="AX100"/>
      <c r="AY100"/>
    </row>
    <row r="101" spans="1:51" s="3" customFormat="1" x14ac:dyDescent="0.25">
      <c r="A101" s="3">
        <v>47</v>
      </c>
      <c r="B101" s="33" t="s">
        <v>197</v>
      </c>
      <c r="C101" s="33" t="s">
        <v>51</v>
      </c>
      <c r="D101" s="33"/>
      <c r="E101" s="33" t="s">
        <v>52</v>
      </c>
      <c r="F101" s="33" t="s">
        <v>180</v>
      </c>
      <c r="G101" s="33" t="s">
        <v>181</v>
      </c>
      <c r="H101" s="33" t="s">
        <v>182</v>
      </c>
      <c r="I101" s="33" t="s">
        <v>55</v>
      </c>
      <c r="J101" s="33" t="s">
        <v>56</v>
      </c>
      <c r="K101" s="33"/>
      <c r="L101" s="33" t="s">
        <v>196</v>
      </c>
      <c r="M101" s="33" t="s">
        <v>196</v>
      </c>
      <c r="N101" s="33" t="s">
        <v>58</v>
      </c>
      <c r="O101" s="33">
        <v>96</v>
      </c>
      <c r="P101" s="33" t="s">
        <v>59</v>
      </c>
      <c r="Q101" s="33" t="s">
        <v>60</v>
      </c>
      <c r="R101" s="33"/>
      <c r="S101" s="33" t="s">
        <v>61</v>
      </c>
      <c r="T101" s="33" t="s">
        <v>61</v>
      </c>
      <c r="U101" s="34">
        <v>504700</v>
      </c>
      <c r="W101" s="35" t="str">
        <f t="shared" si="31"/>
        <v>EC10</v>
      </c>
      <c r="X101" s="33">
        <v>1</v>
      </c>
      <c r="Y101" s="33">
        <f t="shared" si="39"/>
        <v>504700</v>
      </c>
      <c r="Z101" s="36" t="str">
        <f t="shared" si="32"/>
        <v>Acute</v>
      </c>
      <c r="AA101" s="33">
        <v>1</v>
      </c>
      <c r="AB101" s="48">
        <f t="shared" si="33"/>
        <v>504700</v>
      </c>
      <c r="AD101" s="89" t="s">
        <v>362</v>
      </c>
      <c r="AE101" s="35" t="str">
        <f t="shared" si="34"/>
        <v>EC10</v>
      </c>
      <c r="AF101" s="36" t="s">
        <v>62</v>
      </c>
      <c r="AG101" s="36" t="str">
        <f t="shared" si="35"/>
        <v>Acute</v>
      </c>
      <c r="AH101" s="36" t="str">
        <f t="shared" si="40"/>
        <v>n</v>
      </c>
      <c r="AI101" s="37" t="str">
        <f t="shared" si="36"/>
        <v>Imbalance</v>
      </c>
      <c r="AJ101" s="38" t="s">
        <v>63</v>
      </c>
      <c r="AK101" s="39">
        <f t="shared" si="38"/>
        <v>96</v>
      </c>
      <c r="AL101" s="45" t="s">
        <v>88</v>
      </c>
      <c r="AN101" s="94">
        <f t="shared" si="37"/>
        <v>504700</v>
      </c>
      <c r="AO101" s="42"/>
      <c r="AP101" s="42"/>
      <c r="AQ101" s="42"/>
      <c r="AS101" s="43" t="s">
        <v>523</v>
      </c>
      <c r="AT101" s="44" t="s">
        <v>520</v>
      </c>
      <c r="AV101"/>
      <c r="AW101"/>
      <c r="AX101"/>
      <c r="AY101"/>
    </row>
    <row r="102" spans="1:51" s="3" customFormat="1" x14ac:dyDescent="0.25">
      <c r="A102" s="3">
        <v>36</v>
      </c>
      <c r="B102" s="33" t="s">
        <v>198</v>
      </c>
      <c r="C102" s="33" t="s">
        <v>136</v>
      </c>
      <c r="D102" s="33"/>
      <c r="E102" s="33" t="s">
        <v>52</v>
      </c>
      <c r="F102" s="33" t="s">
        <v>180</v>
      </c>
      <c r="G102" s="33" t="s">
        <v>181</v>
      </c>
      <c r="H102" s="33" t="s">
        <v>182</v>
      </c>
      <c r="I102" s="33" t="s">
        <v>55</v>
      </c>
      <c r="J102" s="33" t="s">
        <v>92</v>
      </c>
      <c r="K102" s="33"/>
      <c r="L102" s="33" t="s">
        <v>196</v>
      </c>
      <c r="M102" s="33" t="s">
        <v>196</v>
      </c>
      <c r="N102" s="33" t="s">
        <v>67</v>
      </c>
      <c r="O102" s="33">
        <v>96</v>
      </c>
      <c r="P102" s="33" t="s">
        <v>59</v>
      </c>
      <c r="Q102" s="33" t="s">
        <v>60</v>
      </c>
      <c r="R102" s="33"/>
      <c r="S102" s="33" t="s">
        <v>61</v>
      </c>
      <c r="T102" s="33" t="s">
        <v>61</v>
      </c>
      <c r="U102" s="34">
        <v>1000000</v>
      </c>
      <c r="W102" s="35" t="str">
        <f t="shared" si="31"/>
        <v>EC50</v>
      </c>
      <c r="X102" s="33">
        <v>1</v>
      </c>
      <c r="Y102" s="34">
        <f>U102</f>
        <v>1000000</v>
      </c>
      <c r="Z102" s="36" t="str">
        <f t="shared" si="32"/>
        <v>Acute</v>
      </c>
      <c r="AA102" s="93">
        <v>10</v>
      </c>
      <c r="AB102" s="48">
        <f t="shared" si="33"/>
        <v>100000</v>
      </c>
      <c r="AD102" s="89" t="s">
        <v>508</v>
      </c>
      <c r="AE102" s="35" t="str">
        <f t="shared" si="34"/>
        <v>EC50</v>
      </c>
      <c r="AF102" s="36" t="s">
        <v>62</v>
      </c>
      <c r="AG102" s="36" t="str">
        <f t="shared" si="35"/>
        <v>Acute</v>
      </c>
      <c r="AH102" s="36" t="str">
        <f t="shared" si="40"/>
        <v>n</v>
      </c>
      <c r="AI102" s="37" t="str">
        <f t="shared" si="36"/>
        <v>Imbalance</v>
      </c>
      <c r="AJ102" s="38" t="s">
        <v>63</v>
      </c>
      <c r="AK102" s="39">
        <f t="shared" si="38"/>
        <v>96</v>
      </c>
      <c r="AL102" s="45" t="s">
        <v>88</v>
      </c>
      <c r="AN102" s="94">
        <f t="shared" si="37"/>
        <v>100000</v>
      </c>
      <c r="AO102" s="94"/>
      <c r="AP102" s="94"/>
      <c r="AQ102" s="94"/>
      <c r="AS102" s="43" t="s">
        <v>523</v>
      </c>
      <c r="AT102" s="44" t="s">
        <v>542</v>
      </c>
      <c r="AV102"/>
      <c r="AW102"/>
      <c r="AX102"/>
      <c r="AY102"/>
    </row>
    <row r="103" spans="1:51" s="3" customFormat="1" x14ac:dyDescent="0.25">
      <c r="A103" s="3">
        <v>45</v>
      </c>
      <c r="B103" s="33" t="s">
        <v>199</v>
      </c>
      <c r="C103" s="33" t="s">
        <v>51</v>
      </c>
      <c r="D103" s="33"/>
      <c r="E103" s="33" t="s">
        <v>52</v>
      </c>
      <c r="F103" s="33" t="s">
        <v>180</v>
      </c>
      <c r="G103" s="33" t="s">
        <v>181</v>
      </c>
      <c r="H103" s="33" t="s">
        <v>182</v>
      </c>
      <c r="I103" s="33" t="s">
        <v>55</v>
      </c>
      <c r="J103" s="33" t="s">
        <v>56</v>
      </c>
      <c r="K103" s="33"/>
      <c r="L103" s="33" t="s">
        <v>196</v>
      </c>
      <c r="M103" s="33" t="s">
        <v>196</v>
      </c>
      <c r="N103" s="33" t="s">
        <v>67</v>
      </c>
      <c r="O103" s="33">
        <v>96</v>
      </c>
      <c r="P103" s="33" t="s">
        <v>59</v>
      </c>
      <c r="Q103" s="33" t="s">
        <v>60</v>
      </c>
      <c r="R103" s="33"/>
      <c r="S103" s="33" t="s">
        <v>61</v>
      </c>
      <c r="T103" s="33" t="s">
        <v>61</v>
      </c>
      <c r="U103" s="34">
        <v>354300</v>
      </c>
      <c r="W103" s="35" t="str">
        <f t="shared" si="31"/>
        <v>EC50</v>
      </c>
      <c r="X103" s="33">
        <v>1</v>
      </c>
      <c r="Y103" s="34">
        <f>U103</f>
        <v>354300</v>
      </c>
      <c r="Z103" s="36" t="str">
        <f t="shared" si="32"/>
        <v>Acute</v>
      </c>
      <c r="AA103" s="93">
        <v>10</v>
      </c>
      <c r="AB103" s="48">
        <f t="shared" si="33"/>
        <v>35430</v>
      </c>
      <c r="AD103" s="89" t="s">
        <v>362</v>
      </c>
      <c r="AE103" s="35" t="str">
        <f t="shared" si="34"/>
        <v>EC50</v>
      </c>
      <c r="AF103" s="36" t="s">
        <v>62</v>
      </c>
      <c r="AG103" s="36" t="str">
        <f t="shared" si="35"/>
        <v>Acute</v>
      </c>
      <c r="AH103" s="36" t="str">
        <f t="shared" si="40"/>
        <v>n</v>
      </c>
      <c r="AI103" s="37" t="str">
        <f t="shared" si="36"/>
        <v>Imbalance</v>
      </c>
      <c r="AJ103" s="38" t="s">
        <v>63</v>
      </c>
      <c r="AK103" s="39">
        <f t="shared" si="38"/>
        <v>96</v>
      </c>
      <c r="AL103" s="45" t="s">
        <v>88</v>
      </c>
      <c r="AN103" s="94">
        <f t="shared" si="37"/>
        <v>35430</v>
      </c>
      <c r="AO103" s="94"/>
      <c r="AP103" s="94"/>
      <c r="AQ103" s="94"/>
      <c r="AS103" s="43" t="s">
        <v>523</v>
      </c>
      <c r="AT103" s="44" t="s">
        <v>542</v>
      </c>
      <c r="AV103"/>
      <c r="AW103"/>
      <c r="AX103"/>
      <c r="AY103"/>
    </row>
    <row r="104" spans="1:51" s="3" customFormat="1" x14ac:dyDescent="0.25">
      <c r="A104" s="3">
        <v>48</v>
      </c>
      <c r="B104" s="33" t="s">
        <v>200</v>
      </c>
      <c r="C104" s="33" t="s">
        <v>51</v>
      </c>
      <c r="D104" s="33"/>
      <c r="E104" s="33" t="s">
        <v>52</v>
      </c>
      <c r="F104" s="33" t="s">
        <v>180</v>
      </c>
      <c r="G104" s="33" t="s">
        <v>181</v>
      </c>
      <c r="H104" s="33" t="s">
        <v>182</v>
      </c>
      <c r="I104" s="33" t="s">
        <v>55</v>
      </c>
      <c r="J104" s="33" t="s">
        <v>56</v>
      </c>
      <c r="K104" s="33"/>
      <c r="L104" s="33" t="s">
        <v>196</v>
      </c>
      <c r="M104" s="33" t="s">
        <v>196</v>
      </c>
      <c r="N104" s="33" t="s">
        <v>67</v>
      </c>
      <c r="O104" s="33">
        <v>96</v>
      </c>
      <c r="P104" s="33" t="s">
        <v>59</v>
      </c>
      <c r="Q104" s="33" t="s">
        <v>60</v>
      </c>
      <c r="R104" s="33"/>
      <c r="S104" s="33" t="s">
        <v>61</v>
      </c>
      <c r="T104" s="33" t="s">
        <v>61</v>
      </c>
      <c r="U104" s="34">
        <v>846900</v>
      </c>
      <c r="W104" s="35" t="str">
        <f t="shared" si="31"/>
        <v>EC50</v>
      </c>
      <c r="X104" s="33">
        <v>1</v>
      </c>
      <c r="Y104" s="34">
        <f>U104</f>
        <v>846900</v>
      </c>
      <c r="Z104" s="36" t="str">
        <f t="shared" si="32"/>
        <v>Acute</v>
      </c>
      <c r="AA104" s="93">
        <v>10</v>
      </c>
      <c r="AB104" s="48">
        <f t="shared" si="33"/>
        <v>84690</v>
      </c>
      <c r="AD104" s="89" t="s">
        <v>362</v>
      </c>
      <c r="AE104" s="35" t="str">
        <f t="shared" si="34"/>
        <v>EC50</v>
      </c>
      <c r="AF104" s="36" t="s">
        <v>62</v>
      </c>
      <c r="AG104" s="36" t="str">
        <f t="shared" si="35"/>
        <v>Acute</v>
      </c>
      <c r="AH104" s="36" t="str">
        <f t="shared" si="40"/>
        <v>n</v>
      </c>
      <c r="AI104" s="37" t="str">
        <f t="shared" si="36"/>
        <v>Imbalance</v>
      </c>
      <c r="AJ104" s="38" t="s">
        <v>63</v>
      </c>
      <c r="AK104" s="39">
        <f t="shared" si="38"/>
        <v>96</v>
      </c>
      <c r="AL104" s="45" t="s">
        <v>88</v>
      </c>
      <c r="AN104" s="94">
        <f t="shared" si="37"/>
        <v>84690</v>
      </c>
      <c r="AO104" s="94"/>
      <c r="AP104" s="94"/>
      <c r="AQ104" s="94"/>
      <c r="AS104" s="43" t="s">
        <v>523</v>
      </c>
      <c r="AT104" s="44" t="s">
        <v>542</v>
      </c>
      <c r="AV104"/>
      <c r="AW104"/>
      <c r="AX104"/>
      <c r="AY104"/>
    </row>
    <row r="105" spans="1:51" s="3" customFormat="1" x14ac:dyDescent="0.25">
      <c r="A105" s="3">
        <v>38</v>
      </c>
      <c r="B105" s="33" t="s">
        <v>201</v>
      </c>
      <c r="C105" s="33" t="s">
        <v>136</v>
      </c>
      <c r="D105" s="33"/>
      <c r="E105" s="33" t="s">
        <v>52</v>
      </c>
      <c r="F105" s="33" t="s">
        <v>180</v>
      </c>
      <c r="G105" s="33" t="s">
        <v>181</v>
      </c>
      <c r="H105" s="33" t="s">
        <v>182</v>
      </c>
      <c r="I105" s="33" t="s">
        <v>55</v>
      </c>
      <c r="J105" s="33" t="s">
        <v>92</v>
      </c>
      <c r="K105" s="33"/>
      <c r="L105" s="33" t="s">
        <v>196</v>
      </c>
      <c r="M105" s="33" t="s">
        <v>196</v>
      </c>
      <c r="N105" s="33" t="s">
        <v>89</v>
      </c>
      <c r="O105" s="33">
        <v>96</v>
      </c>
      <c r="P105" s="33" t="s">
        <v>59</v>
      </c>
      <c r="Q105" s="33" t="s">
        <v>60</v>
      </c>
      <c r="R105" s="33"/>
      <c r="S105" s="33" t="s">
        <v>61</v>
      </c>
      <c r="T105" s="33" t="s">
        <v>61</v>
      </c>
      <c r="U105" s="34">
        <v>1000000</v>
      </c>
      <c r="W105" s="35" t="str">
        <f t="shared" si="31"/>
        <v>LOEC</v>
      </c>
      <c r="X105" s="33">
        <v>1</v>
      </c>
      <c r="Y105" s="33">
        <f>U105/X105</f>
        <v>1000000</v>
      </c>
      <c r="Z105" s="36" t="str">
        <f t="shared" si="32"/>
        <v>Acute</v>
      </c>
      <c r="AA105" s="33">
        <v>1</v>
      </c>
      <c r="AB105" s="48">
        <f t="shared" si="33"/>
        <v>1000000</v>
      </c>
      <c r="AD105" s="89" t="s">
        <v>508</v>
      </c>
      <c r="AE105" s="35" t="str">
        <f t="shared" si="34"/>
        <v>LOEC</v>
      </c>
      <c r="AF105" s="36" t="s">
        <v>62</v>
      </c>
      <c r="AG105" s="36" t="str">
        <f t="shared" si="35"/>
        <v>Acute</v>
      </c>
      <c r="AH105" s="36" t="str">
        <f t="shared" si="40"/>
        <v>n</v>
      </c>
      <c r="AI105" s="37" t="str">
        <f t="shared" si="36"/>
        <v>Imbalance</v>
      </c>
      <c r="AJ105" s="38" t="s">
        <v>63</v>
      </c>
      <c r="AK105" s="39">
        <f t="shared" si="38"/>
        <v>96</v>
      </c>
      <c r="AL105" s="45" t="s">
        <v>88</v>
      </c>
      <c r="AN105" s="94">
        <f t="shared" si="37"/>
        <v>1000000</v>
      </c>
      <c r="AO105" s="94"/>
      <c r="AP105" s="94"/>
      <c r="AQ105" s="94"/>
      <c r="AS105" s="43" t="s">
        <v>523</v>
      </c>
      <c r="AT105" s="44" t="s">
        <v>520</v>
      </c>
      <c r="AV105"/>
      <c r="AW105"/>
      <c r="AX105"/>
      <c r="AY105"/>
    </row>
    <row r="106" spans="1:51" s="3" customFormat="1" x14ac:dyDescent="0.25">
      <c r="A106" s="3">
        <v>37</v>
      </c>
      <c r="B106" s="33" t="s">
        <v>202</v>
      </c>
      <c r="C106" s="33" t="s">
        <v>136</v>
      </c>
      <c r="D106" s="33"/>
      <c r="E106" s="33" t="s">
        <v>52</v>
      </c>
      <c r="F106" s="33" t="s">
        <v>180</v>
      </c>
      <c r="G106" s="33" t="s">
        <v>181</v>
      </c>
      <c r="H106" s="33" t="s">
        <v>182</v>
      </c>
      <c r="I106" s="33" t="s">
        <v>55</v>
      </c>
      <c r="J106" s="33" t="s">
        <v>92</v>
      </c>
      <c r="K106" s="33"/>
      <c r="L106" s="33" t="s">
        <v>196</v>
      </c>
      <c r="M106" s="33" t="s">
        <v>196</v>
      </c>
      <c r="N106" s="33" t="s">
        <v>76</v>
      </c>
      <c r="O106" s="33">
        <v>96</v>
      </c>
      <c r="P106" s="33" t="s">
        <v>59</v>
      </c>
      <c r="Q106" s="33" t="s">
        <v>60</v>
      </c>
      <c r="R106" s="33"/>
      <c r="S106" s="33" t="s">
        <v>61</v>
      </c>
      <c r="T106" s="33" t="s">
        <v>61</v>
      </c>
      <c r="U106" s="34">
        <v>1000000</v>
      </c>
      <c r="W106" s="35" t="str">
        <f t="shared" si="31"/>
        <v>NOEC</v>
      </c>
      <c r="X106" s="33">
        <v>1</v>
      </c>
      <c r="Y106" s="33">
        <f>U106/X106</f>
        <v>1000000</v>
      </c>
      <c r="Z106" s="36" t="str">
        <f t="shared" si="32"/>
        <v>Acute</v>
      </c>
      <c r="AA106" s="33">
        <v>1</v>
      </c>
      <c r="AB106" s="48">
        <f t="shared" si="33"/>
        <v>1000000</v>
      </c>
      <c r="AD106" s="89" t="s">
        <v>508</v>
      </c>
      <c r="AE106" s="35" t="str">
        <f t="shared" si="34"/>
        <v>NOEC</v>
      </c>
      <c r="AF106" s="36" t="s">
        <v>62</v>
      </c>
      <c r="AG106" s="36" t="str">
        <f t="shared" si="35"/>
        <v>Acute</v>
      </c>
      <c r="AH106" s="36" t="str">
        <f t="shared" si="40"/>
        <v>n</v>
      </c>
      <c r="AI106" s="37" t="str">
        <f t="shared" si="36"/>
        <v>Imbalance</v>
      </c>
      <c r="AJ106" s="38" t="s">
        <v>63</v>
      </c>
      <c r="AK106" s="39">
        <f t="shared" si="38"/>
        <v>96</v>
      </c>
      <c r="AL106" s="45" t="s">
        <v>88</v>
      </c>
      <c r="AN106" s="94">
        <f t="shared" si="37"/>
        <v>1000000</v>
      </c>
      <c r="AO106" s="94"/>
      <c r="AP106" s="94"/>
      <c r="AQ106" s="94"/>
      <c r="AS106" s="43" t="s">
        <v>523</v>
      </c>
      <c r="AT106" s="44" t="s">
        <v>520</v>
      </c>
      <c r="AV106"/>
      <c r="AW106"/>
      <c r="AX106"/>
      <c r="AY106"/>
    </row>
    <row r="107" spans="1:51" s="3" customFormat="1" x14ac:dyDescent="0.25">
      <c r="A107" s="3">
        <v>103</v>
      </c>
      <c r="B107" s="33" t="s">
        <v>177</v>
      </c>
      <c r="C107" s="33" t="s">
        <v>178</v>
      </c>
      <c r="D107" s="33"/>
      <c r="E107" s="33" t="s">
        <v>179</v>
      </c>
      <c r="F107" s="33" t="s">
        <v>180</v>
      </c>
      <c r="G107" s="33" t="s">
        <v>181</v>
      </c>
      <c r="H107" s="33" t="s">
        <v>182</v>
      </c>
      <c r="I107" s="33" t="s">
        <v>55</v>
      </c>
      <c r="J107" s="33" t="s">
        <v>183</v>
      </c>
      <c r="K107" s="33"/>
      <c r="L107" s="33" t="s">
        <v>57</v>
      </c>
      <c r="M107" s="33" t="s">
        <v>57</v>
      </c>
      <c r="N107" s="33" t="s">
        <v>184</v>
      </c>
      <c r="O107" s="33">
        <v>96</v>
      </c>
      <c r="P107" s="33" t="s">
        <v>59</v>
      </c>
      <c r="Q107" s="33" t="s">
        <v>60</v>
      </c>
      <c r="R107" s="33"/>
      <c r="S107" s="33" t="s">
        <v>61</v>
      </c>
      <c r="T107" s="33" t="s">
        <v>61</v>
      </c>
      <c r="U107" s="34">
        <v>137500</v>
      </c>
      <c r="W107" s="35" t="str">
        <f t="shared" si="31"/>
        <v>LC16</v>
      </c>
      <c r="X107" s="33">
        <v>1</v>
      </c>
      <c r="Y107" s="33">
        <f>U107/X107</f>
        <v>137500</v>
      </c>
      <c r="Z107" s="36" t="str">
        <f t="shared" si="32"/>
        <v>Acute</v>
      </c>
      <c r="AA107" s="33">
        <v>1</v>
      </c>
      <c r="AB107" s="48">
        <f t="shared" si="33"/>
        <v>137500</v>
      </c>
      <c r="AD107" s="89" t="s">
        <v>367</v>
      </c>
      <c r="AE107" s="35" t="str">
        <f t="shared" si="34"/>
        <v>LC16</v>
      </c>
      <c r="AF107" s="36" t="s">
        <v>62</v>
      </c>
      <c r="AG107" s="36" t="str">
        <f t="shared" si="35"/>
        <v>Acute</v>
      </c>
      <c r="AH107" s="36" t="str">
        <f t="shared" si="40"/>
        <v>n</v>
      </c>
      <c r="AI107" s="37" t="str">
        <f t="shared" si="36"/>
        <v>Mortality</v>
      </c>
      <c r="AJ107" s="38" t="s">
        <v>63</v>
      </c>
      <c r="AK107" s="39">
        <f t="shared" si="38"/>
        <v>96</v>
      </c>
      <c r="AL107" s="45" t="s">
        <v>259</v>
      </c>
      <c r="AM107" s="41"/>
      <c r="AN107" s="94">
        <f t="shared" si="37"/>
        <v>137500</v>
      </c>
      <c r="AO107" s="94"/>
      <c r="AP107" s="94"/>
      <c r="AQ107" s="94"/>
      <c r="AS107" s="43" t="s">
        <v>523</v>
      </c>
      <c r="AT107" s="44" t="s">
        <v>520</v>
      </c>
      <c r="AV107"/>
      <c r="AW107"/>
      <c r="AX107"/>
      <c r="AY107"/>
    </row>
    <row r="108" spans="1:51" s="3" customFormat="1" x14ac:dyDescent="0.25">
      <c r="A108" s="3">
        <v>107</v>
      </c>
      <c r="B108" s="33" t="s">
        <v>185</v>
      </c>
      <c r="C108" s="33" t="s">
        <v>178</v>
      </c>
      <c r="D108" s="33"/>
      <c r="E108" s="33" t="s">
        <v>179</v>
      </c>
      <c r="F108" s="33" t="s">
        <v>180</v>
      </c>
      <c r="G108" s="33" t="s">
        <v>181</v>
      </c>
      <c r="H108" s="33" t="s">
        <v>182</v>
      </c>
      <c r="I108" s="33" t="s">
        <v>55</v>
      </c>
      <c r="J108" s="33" t="s">
        <v>186</v>
      </c>
      <c r="K108" s="33"/>
      <c r="L108" s="33" t="s">
        <v>57</v>
      </c>
      <c r="M108" s="33" t="s">
        <v>57</v>
      </c>
      <c r="N108" s="33" t="s">
        <v>184</v>
      </c>
      <c r="O108" s="33">
        <v>96</v>
      </c>
      <c r="P108" s="33" t="s">
        <v>59</v>
      </c>
      <c r="Q108" s="33" t="s">
        <v>60</v>
      </c>
      <c r="R108" s="33"/>
      <c r="S108" s="33" t="s">
        <v>61</v>
      </c>
      <c r="T108" s="33" t="s">
        <v>61</v>
      </c>
      <c r="U108" s="34">
        <v>160000</v>
      </c>
      <c r="W108" s="35" t="str">
        <f t="shared" ref="W108:W139" si="41">N108</f>
        <v>LC16</v>
      </c>
      <c r="X108" s="33">
        <v>1</v>
      </c>
      <c r="Y108" s="33">
        <f>U108/X108</f>
        <v>160000</v>
      </c>
      <c r="Z108" s="36" t="str">
        <f t="shared" ref="Z108:Z139" si="42">Q108</f>
        <v>Acute</v>
      </c>
      <c r="AA108" s="33">
        <v>1</v>
      </c>
      <c r="AB108" s="48">
        <f t="shared" ref="AB108:AB139" si="43">Y108/AA108</f>
        <v>160000</v>
      </c>
      <c r="AD108" s="89" t="s">
        <v>367</v>
      </c>
      <c r="AE108" s="35" t="str">
        <f t="shared" ref="AE108:AE139" si="44">N108</f>
        <v>LC16</v>
      </c>
      <c r="AF108" s="36" t="s">
        <v>62</v>
      </c>
      <c r="AG108" s="36" t="str">
        <f t="shared" ref="AG108:AG139" si="45">Q108</f>
        <v>Acute</v>
      </c>
      <c r="AH108" s="36" t="str">
        <f t="shared" si="40"/>
        <v>n</v>
      </c>
      <c r="AI108" s="37" t="str">
        <f t="shared" ref="AI108:AI139" si="46">M108</f>
        <v>Mortality</v>
      </c>
      <c r="AJ108" s="38" t="s">
        <v>63</v>
      </c>
      <c r="AK108" s="39">
        <f t="shared" si="38"/>
        <v>96</v>
      </c>
      <c r="AL108" s="45" t="s">
        <v>259</v>
      </c>
      <c r="AM108" s="36"/>
      <c r="AN108" s="94">
        <f t="shared" ref="AN108:AN139" si="47">AB108</f>
        <v>160000</v>
      </c>
      <c r="AO108" s="94"/>
      <c r="AP108" s="94"/>
      <c r="AQ108" s="94"/>
      <c r="AS108" s="43" t="s">
        <v>523</v>
      </c>
      <c r="AT108" s="44" t="s">
        <v>520</v>
      </c>
      <c r="AV108"/>
      <c r="AW108"/>
      <c r="AX108"/>
      <c r="AY108"/>
    </row>
    <row r="109" spans="1:51" s="3" customFormat="1" x14ac:dyDescent="0.25">
      <c r="A109" s="3">
        <v>102</v>
      </c>
      <c r="B109" s="33" t="s">
        <v>187</v>
      </c>
      <c r="C109" s="33" t="s">
        <v>178</v>
      </c>
      <c r="D109" s="33"/>
      <c r="E109" s="33" t="s">
        <v>179</v>
      </c>
      <c r="F109" s="33" t="s">
        <v>180</v>
      </c>
      <c r="G109" s="33" t="s">
        <v>181</v>
      </c>
      <c r="H109" s="33" t="s">
        <v>182</v>
      </c>
      <c r="I109" s="33" t="s">
        <v>55</v>
      </c>
      <c r="J109" s="33" t="s">
        <v>183</v>
      </c>
      <c r="K109" s="33"/>
      <c r="L109" s="33" t="s">
        <v>57</v>
      </c>
      <c r="M109" s="33" t="s">
        <v>57</v>
      </c>
      <c r="N109" s="33" t="s">
        <v>73</v>
      </c>
      <c r="O109" s="33">
        <v>96</v>
      </c>
      <c r="P109" s="33" t="s">
        <v>59</v>
      </c>
      <c r="Q109" s="33" t="s">
        <v>60</v>
      </c>
      <c r="R109" s="33"/>
      <c r="S109" s="33" t="s">
        <v>61</v>
      </c>
      <c r="T109" s="33" t="s">
        <v>61</v>
      </c>
      <c r="U109" s="34">
        <v>220000</v>
      </c>
      <c r="W109" s="35" t="str">
        <f t="shared" si="41"/>
        <v>LC50</v>
      </c>
      <c r="X109" s="33">
        <v>1</v>
      </c>
      <c r="Y109" s="34">
        <f>U109</f>
        <v>220000</v>
      </c>
      <c r="Z109" s="36" t="str">
        <f t="shared" si="42"/>
        <v>Acute</v>
      </c>
      <c r="AA109" s="93">
        <v>10</v>
      </c>
      <c r="AB109" s="48">
        <f t="shared" si="43"/>
        <v>22000</v>
      </c>
      <c r="AD109" s="89" t="s">
        <v>367</v>
      </c>
      <c r="AE109" s="35" t="str">
        <f t="shared" si="44"/>
        <v>LC50</v>
      </c>
      <c r="AF109" s="36" t="s">
        <v>62</v>
      </c>
      <c r="AG109" s="36" t="str">
        <f t="shared" si="45"/>
        <v>Acute</v>
      </c>
      <c r="AH109" s="36" t="str">
        <f t="shared" si="40"/>
        <v>n</v>
      </c>
      <c r="AI109" s="37" t="str">
        <f t="shared" si="46"/>
        <v>Mortality</v>
      </c>
      <c r="AJ109" s="38" t="s">
        <v>63</v>
      </c>
      <c r="AK109" s="39">
        <f t="shared" si="38"/>
        <v>96</v>
      </c>
      <c r="AL109" s="45" t="s">
        <v>259</v>
      </c>
      <c r="AM109" s="36"/>
      <c r="AN109" s="94">
        <f t="shared" si="47"/>
        <v>22000</v>
      </c>
      <c r="AO109" s="94"/>
      <c r="AP109" s="94"/>
      <c r="AQ109" s="94"/>
      <c r="AS109" s="43" t="s">
        <v>523</v>
      </c>
      <c r="AT109" s="44" t="s">
        <v>543</v>
      </c>
      <c r="AV109"/>
      <c r="AW109"/>
      <c r="AX109"/>
      <c r="AY109"/>
    </row>
    <row r="110" spans="1:51" s="3" customFormat="1" x14ac:dyDescent="0.25">
      <c r="A110" s="3">
        <v>106</v>
      </c>
      <c r="B110" s="33" t="s">
        <v>188</v>
      </c>
      <c r="C110" s="33" t="s">
        <v>178</v>
      </c>
      <c r="D110" s="33"/>
      <c r="E110" s="33" t="s">
        <v>179</v>
      </c>
      <c r="F110" s="33" t="s">
        <v>180</v>
      </c>
      <c r="G110" s="33" t="s">
        <v>181</v>
      </c>
      <c r="H110" s="33" t="s">
        <v>182</v>
      </c>
      <c r="I110" s="33" t="s">
        <v>55</v>
      </c>
      <c r="J110" s="33" t="s">
        <v>186</v>
      </c>
      <c r="K110" s="33"/>
      <c r="L110" s="33" t="s">
        <v>57</v>
      </c>
      <c r="M110" s="33" t="s">
        <v>57</v>
      </c>
      <c r="N110" s="33" t="s">
        <v>73</v>
      </c>
      <c r="O110" s="33">
        <v>96</v>
      </c>
      <c r="P110" s="33" t="s">
        <v>59</v>
      </c>
      <c r="Q110" s="33" t="s">
        <v>60</v>
      </c>
      <c r="R110" s="33"/>
      <c r="S110" s="33" t="s">
        <v>61</v>
      </c>
      <c r="T110" s="33" t="s">
        <v>61</v>
      </c>
      <c r="U110" s="34">
        <v>250000</v>
      </c>
      <c r="W110" s="35" t="str">
        <f t="shared" si="41"/>
        <v>LC50</v>
      </c>
      <c r="X110" s="33">
        <v>1</v>
      </c>
      <c r="Y110" s="34">
        <f>U110</f>
        <v>250000</v>
      </c>
      <c r="Z110" s="36" t="str">
        <f t="shared" si="42"/>
        <v>Acute</v>
      </c>
      <c r="AA110" s="93">
        <v>10</v>
      </c>
      <c r="AB110" s="48">
        <f t="shared" si="43"/>
        <v>25000</v>
      </c>
      <c r="AD110" s="89" t="s">
        <v>367</v>
      </c>
      <c r="AE110" s="35" t="str">
        <f t="shared" si="44"/>
        <v>LC50</v>
      </c>
      <c r="AF110" s="36" t="s">
        <v>62</v>
      </c>
      <c r="AG110" s="36" t="str">
        <f t="shared" si="45"/>
        <v>Acute</v>
      </c>
      <c r="AH110" s="36" t="str">
        <f t="shared" si="40"/>
        <v>n</v>
      </c>
      <c r="AI110" s="37" t="str">
        <f t="shared" si="46"/>
        <v>Mortality</v>
      </c>
      <c r="AJ110" s="38" t="s">
        <v>63</v>
      </c>
      <c r="AK110" s="39">
        <f t="shared" si="38"/>
        <v>96</v>
      </c>
      <c r="AL110" s="45" t="s">
        <v>259</v>
      </c>
      <c r="AM110" s="36"/>
      <c r="AN110" s="94">
        <f t="shared" si="47"/>
        <v>25000</v>
      </c>
      <c r="AO110" s="42"/>
      <c r="AP110" s="42"/>
      <c r="AQ110" s="42"/>
      <c r="AS110" s="43" t="s">
        <v>523</v>
      </c>
      <c r="AT110" s="44" t="s">
        <v>543</v>
      </c>
      <c r="AV110"/>
      <c r="AW110"/>
      <c r="AX110"/>
      <c r="AY110"/>
    </row>
    <row r="111" spans="1:51" s="3" customFormat="1" x14ac:dyDescent="0.25">
      <c r="A111" s="3">
        <v>104</v>
      </c>
      <c r="B111" s="33" t="s">
        <v>189</v>
      </c>
      <c r="C111" s="33" t="s">
        <v>178</v>
      </c>
      <c r="D111" s="33"/>
      <c r="E111" s="33" t="s">
        <v>179</v>
      </c>
      <c r="F111" s="33" t="s">
        <v>180</v>
      </c>
      <c r="G111" s="33" t="s">
        <v>181</v>
      </c>
      <c r="H111" s="33" t="s">
        <v>182</v>
      </c>
      <c r="I111" s="33" t="s">
        <v>55</v>
      </c>
      <c r="J111" s="33" t="s">
        <v>183</v>
      </c>
      <c r="K111" s="33"/>
      <c r="L111" s="33" t="s">
        <v>57</v>
      </c>
      <c r="M111" s="33" t="s">
        <v>57</v>
      </c>
      <c r="N111" s="33" t="s">
        <v>190</v>
      </c>
      <c r="O111" s="33">
        <v>96</v>
      </c>
      <c r="P111" s="33" t="s">
        <v>59</v>
      </c>
      <c r="Q111" s="33" t="s">
        <v>60</v>
      </c>
      <c r="R111" s="33"/>
      <c r="S111" s="33" t="s">
        <v>61</v>
      </c>
      <c r="T111" s="33" t="s">
        <v>61</v>
      </c>
      <c r="U111" s="34">
        <v>310000</v>
      </c>
      <c r="W111" s="35" t="str">
        <f t="shared" si="41"/>
        <v>LC84</v>
      </c>
      <c r="X111" s="33">
        <v>1</v>
      </c>
      <c r="Y111" s="33">
        <f t="shared" ref="Y111:Y116" si="48">U111/X111</f>
        <v>310000</v>
      </c>
      <c r="Z111" s="36" t="str">
        <f t="shared" si="42"/>
        <v>Acute</v>
      </c>
      <c r="AA111" s="33">
        <v>1</v>
      </c>
      <c r="AB111" s="48">
        <f t="shared" si="43"/>
        <v>310000</v>
      </c>
      <c r="AD111" s="89" t="s">
        <v>367</v>
      </c>
      <c r="AE111" s="35" t="str">
        <f t="shared" si="44"/>
        <v>LC84</v>
      </c>
      <c r="AF111" s="36" t="s">
        <v>62</v>
      </c>
      <c r="AG111" s="36" t="str">
        <f t="shared" si="45"/>
        <v>Acute</v>
      </c>
      <c r="AH111" s="36" t="str">
        <f t="shared" si="40"/>
        <v>n</v>
      </c>
      <c r="AI111" s="37" t="str">
        <f t="shared" si="46"/>
        <v>Mortality</v>
      </c>
      <c r="AJ111" s="38" t="s">
        <v>63</v>
      </c>
      <c r="AK111" s="39">
        <f t="shared" si="38"/>
        <v>96</v>
      </c>
      <c r="AL111" s="45" t="s">
        <v>259</v>
      </c>
      <c r="AM111" s="36"/>
      <c r="AN111" s="94">
        <f t="shared" si="47"/>
        <v>310000</v>
      </c>
      <c r="AO111" s="42"/>
      <c r="AP111" s="42"/>
      <c r="AQ111" s="42"/>
      <c r="AS111" s="43" t="s">
        <v>523</v>
      </c>
      <c r="AT111" s="44" t="s">
        <v>520</v>
      </c>
      <c r="AV111"/>
      <c r="AW111"/>
      <c r="AX111"/>
      <c r="AY111"/>
    </row>
    <row r="112" spans="1:51" s="3" customFormat="1" x14ac:dyDescent="0.25">
      <c r="A112" s="3">
        <v>108</v>
      </c>
      <c r="B112" s="33" t="s">
        <v>192</v>
      </c>
      <c r="C112" s="33" t="s">
        <v>178</v>
      </c>
      <c r="D112" s="33"/>
      <c r="E112" s="33" t="s">
        <v>179</v>
      </c>
      <c r="F112" s="33" t="s">
        <v>180</v>
      </c>
      <c r="G112" s="33" t="s">
        <v>181</v>
      </c>
      <c r="H112" s="33" t="s">
        <v>182</v>
      </c>
      <c r="I112" s="33" t="s">
        <v>55</v>
      </c>
      <c r="J112" s="33" t="s">
        <v>186</v>
      </c>
      <c r="K112" s="33"/>
      <c r="L112" s="33" t="s">
        <v>57</v>
      </c>
      <c r="M112" s="33" t="s">
        <v>57</v>
      </c>
      <c r="N112" s="33" t="s">
        <v>190</v>
      </c>
      <c r="O112" s="33">
        <v>96</v>
      </c>
      <c r="P112" s="33" t="s">
        <v>59</v>
      </c>
      <c r="Q112" s="33" t="s">
        <v>60</v>
      </c>
      <c r="R112" s="33"/>
      <c r="S112" s="33" t="s">
        <v>61</v>
      </c>
      <c r="T112" s="33" t="s">
        <v>61</v>
      </c>
      <c r="U112" s="34">
        <v>345000</v>
      </c>
      <c r="W112" s="35" t="str">
        <f t="shared" si="41"/>
        <v>LC84</v>
      </c>
      <c r="X112" s="33">
        <v>1</v>
      </c>
      <c r="Y112" s="33">
        <f t="shared" si="48"/>
        <v>345000</v>
      </c>
      <c r="Z112" s="36" t="str">
        <f t="shared" si="42"/>
        <v>Acute</v>
      </c>
      <c r="AA112" s="33">
        <v>1</v>
      </c>
      <c r="AB112" s="48">
        <f t="shared" si="43"/>
        <v>345000</v>
      </c>
      <c r="AD112" s="89" t="s">
        <v>367</v>
      </c>
      <c r="AE112" s="35" t="str">
        <f t="shared" si="44"/>
        <v>LC84</v>
      </c>
      <c r="AF112" s="36" t="s">
        <v>62</v>
      </c>
      <c r="AG112" s="36" t="str">
        <f t="shared" si="45"/>
        <v>Acute</v>
      </c>
      <c r="AH112" s="36" t="str">
        <f t="shared" si="40"/>
        <v>n</v>
      </c>
      <c r="AI112" s="37" t="str">
        <f t="shared" si="46"/>
        <v>Mortality</v>
      </c>
      <c r="AJ112" s="38" t="s">
        <v>63</v>
      </c>
      <c r="AK112" s="39">
        <f t="shared" ref="AK112:AK143" si="49">O112</f>
        <v>96</v>
      </c>
      <c r="AL112" s="45" t="s">
        <v>259</v>
      </c>
      <c r="AM112" s="36"/>
      <c r="AN112" s="94">
        <f t="shared" si="47"/>
        <v>345000</v>
      </c>
      <c r="AO112" s="42"/>
      <c r="AP112" s="42"/>
      <c r="AQ112" s="42"/>
      <c r="AS112" s="43" t="s">
        <v>523</v>
      </c>
      <c r="AT112" s="44" t="s">
        <v>520</v>
      </c>
      <c r="AV112"/>
      <c r="AW112"/>
      <c r="AX112"/>
      <c r="AY112"/>
    </row>
    <row r="113" spans="1:51" s="3" customFormat="1" x14ac:dyDescent="0.25">
      <c r="A113" s="3">
        <v>105</v>
      </c>
      <c r="B113" s="33" t="s">
        <v>193</v>
      </c>
      <c r="C113" s="33" t="s">
        <v>178</v>
      </c>
      <c r="D113" s="33"/>
      <c r="E113" s="33" t="s">
        <v>179</v>
      </c>
      <c r="F113" s="33" t="s">
        <v>180</v>
      </c>
      <c r="G113" s="33" t="s">
        <v>181</v>
      </c>
      <c r="H113" s="33" t="s">
        <v>182</v>
      </c>
      <c r="I113" s="33" t="s">
        <v>55</v>
      </c>
      <c r="J113" s="33" t="s">
        <v>183</v>
      </c>
      <c r="K113" s="33"/>
      <c r="L113" s="33" t="s">
        <v>57</v>
      </c>
      <c r="M113" s="33" t="s">
        <v>57</v>
      </c>
      <c r="N113" s="33" t="s">
        <v>76</v>
      </c>
      <c r="O113" s="33">
        <v>96</v>
      </c>
      <c r="P113" s="33" t="s">
        <v>59</v>
      </c>
      <c r="Q113" s="33" t="s">
        <v>60</v>
      </c>
      <c r="R113" s="33"/>
      <c r="S113" s="33" t="s">
        <v>61</v>
      </c>
      <c r="T113" s="33" t="s">
        <v>61</v>
      </c>
      <c r="U113" s="34">
        <v>100000</v>
      </c>
      <c r="W113" s="35" t="str">
        <f t="shared" si="41"/>
        <v>NOEC</v>
      </c>
      <c r="X113" s="33">
        <v>1</v>
      </c>
      <c r="Y113" s="33">
        <f t="shared" si="48"/>
        <v>100000</v>
      </c>
      <c r="Z113" s="36" t="str">
        <f t="shared" si="42"/>
        <v>Acute</v>
      </c>
      <c r="AA113" s="33">
        <v>1</v>
      </c>
      <c r="AB113" s="48">
        <f t="shared" si="43"/>
        <v>100000</v>
      </c>
      <c r="AD113" s="89" t="s">
        <v>367</v>
      </c>
      <c r="AE113" s="35" t="str">
        <f t="shared" si="44"/>
        <v>NOEC</v>
      </c>
      <c r="AF113" s="36" t="s">
        <v>62</v>
      </c>
      <c r="AG113" s="36" t="str">
        <f t="shared" si="45"/>
        <v>Acute</v>
      </c>
      <c r="AH113" s="36" t="str">
        <f t="shared" si="40"/>
        <v>n</v>
      </c>
      <c r="AI113" s="37" t="str">
        <f t="shared" si="46"/>
        <v>Mortality</v>
      </c>
      <c r="AJ113" s="38" t="s">
        <v>63</v>
      </c>
      <c r="AK113" s="39">
        <f t="shared" si="49"/>
        <v>96</v>
      </c>
      <c r="AL113" s="45" t="s">
        <v>259</v>
      </c>
      <c r="AM113" s="36"/>
      <c r="AN113" s="94">
        <f t="shared" si="47"/>
        <v>100000</v>
      </c>
      <c r="AO113" s="42"/>
      <c r="AP113" s="42"/>
      <c r="AQ113" s="42"/>
      <c r="AS113" s="43" t="s">
        <v>523</v>
      </c>
      <c r="AT113" s="44" t="s">
        <v>520</v>
      </c>
      <c r="AV113"/>
      <c r="AW113"/>
      <c r="AX113"/>
      <c r="AY113"/>
    </row>
    <row r="114" spans="1:51" s="3" customFormat="1" x14ac:dyDescent="0.25">
      <c r="A114" s="3">
        <v>109</v>
      </c>
      <c r="B114" s="33" t="s">
        <v>194</v>
      </c>
      <c r="C114" s="33" t="s">
        <v>178</v>
      </c>
      <c r="D114" s="33"/>
      <c r="E114" s="33" t="s">
        <v>179</v>
      </c>
      <c r="F114" s="33" t="s">
        <v>180</v>
      </c>
      <c r="G114" s="33" t="s">
        <v>181</v>
      </c>
      <c r="H114" s="33" t="s">
        <v>182</v>
      </c>
      <c r="I114" s="33" t="s">
        <v>55</v>
      </c>
      <c r="J114" s="33" t="s">
        <v>186</v>
      </c>
      <c r="K114" s="33"/>
      <c r="L114" s="33" t="s">
        <v>57</v>
      </c>
      <c r="M114" s="33" t="s">
        <v>57</v>
      </c>
      <c r="N114" s="33" t="s">
        <v>76</v>
      </c>
      <c r="O114" s="33">
        <v>96</v>
      </c>
      <c r="P114" s="33" t="s">
        <v>59</v>
      </c>
      <c r="Q114" s="33" t="s">
        <v>60</v>
      </c>
      <c r="R114" s="33"/>
      <c r="S114" s="33" t="s">
        <v>61</v>
      </c>
      <c r="T114" s="33" t="s">
        <v>61</v>
      </c>
      <c r="U114" s="34">
        <v>100000</v>
      </c>
      <c r="W114" s="35" t="str">
        <f t="shared" si="41"/>
        <v>NOEC</v>
      </c>
      <c r="X114" s="33">
        <v>1</v>
      </c>
      <c r="Y114" s="33">
        <f t="shared" si="48"/>
        <v>100000</v>
      </c>
      <c r="Z114" s="36" t="str">
        <f t="shared" si="42"/>
        <v>Acute</v>
      </c>
      <c r="AA114" s="33">
        <v>1</v>
      </c>
      <c r="AB114" s="48">
        <f t="shared" si="43"/>
        <v>100000</v>
      </c>
      <c r="AD114" s="89" t="s">
        <v>367</v>
      </c>
      <c r="AE114" s="35" t="str">
        <f t="shared" si="44"/>
        <v>NOEC</v>
      </c>
      <c r="AF114" s="36" t="s">
        <v>62</v>
      </c>
      <c r="AG114" s="36" t="str">
        <f t="shared" si="45"/>
        <v>Acute</v>
      </c>
      <c r="AH114" s="36" t="str">
        <f t="shared" si="40"/>
        <v>n</v>
      </c>
      <c r="AI114" s="37" t="str">
        <f t="shared" si="46"/>
        <v>Mortality</v>
      </c>
      <c r="AJ114" s="38" t="s">
        <v>63</v>
      </c>
      <c r="AK114" s="39">
        <f t="shared" si="49"/>
        <v>96</v>
      </c>
      <c r="AL114" s="45" t="s">
        <v>259</v>
      </c>
      <c r="AM114" s="41"/>
      <c r="AN114" s="94">
        <f t="shared" si="47"/>
        <v>100000</v>
      </c>
      <c r="AO114" s="42"/>
      <c r="AP114" s="42"/>
      <c r="AQ114" s="42"/>
      <c r="AS114" s="43" t="s">
        <v>523</v>
      </c>
      <c r="AT114" s="44" t="s">
        <v>520</v>
      </c>
      <c r="AV114"/>
      <c r="AW114"/>
      <c r="AX114"/>
      <c r="AY114"/>
    </row>
    <row r="115" spans="1:51" s="3" customFormat="1" x14ac:dyDescent="0.25">
      <c r="A115" s="3">
        <v>43</v>
      </c>
      <c r="B115" s="33" t="s">
        <v>203</v>
      </c>
      <c r="C115" s="33" t="s">
        <v>204</v>
      </c>
      <c r="D115" s="33"/>
      <c r="E115" s="33" t="s">
        <v>52</v>
      </c>
      <c r="F115" s="33" t="s">
        <v>205</v>
      </c>
      <c r="G115" s="33" t="s">
        <v>70</v>
      </c>
      <c r="H115" s="33" t="s">
        <v>71</v>
      </c>
      <c r="I115" s="33" t="s">
        <v>55</v>
      </c>
      <c r="J115" s="33" t="s">
        <v>206</v>
      </c>
      <c r="K115" s="33"/>
      <c r="L115" s="33" t="s">
        <v>57</v>
      </c>
      <c r="M115" s="33" t="s">
        <v>57</v>
      </c>
      <c r="N115" s="33" t="s">
        <v>73</v>
      </c>
      <c r="O115" s="33">
        <v>48</v>
      </c>
      <c r="P115" s="33" t="s">
        <v>59</v>
      </c>
      <c r="Q115" s="33" t="s">
        <v>60</v>
      </c>
      <c r="R115" s="33"/>
      <c r="S115" s="33" t="s">
        <v>61</v>
      </c>
      <c r="T115" s="33" t="s">
        <v>61</v>
      </c>
      <c r="U115" s="34">
        <v>178000</v>
      </c>
      <c r="W115" s="35" t="str">
        <f t="shared" si="41"/>
        <v>LC50</v>
      </c>
      <c r="X115" s="33">
        <v>1</v>
      </c>
      <c r="Y115" s="33">
        <f t="shared" si="48"/>
        <v>178000</v>
      </c>
      <c r="Z115" s="36" t="str">
        <f t="shared" si="42"/>
        <v>Acute</v>
      </c>
      <c r="AA115" s="93">
        <v>10</v>
      </c>
      <c r="AB115" s="48">
        <f t="shared" si="43"/>
        <v>17800</v>
      </c>
      <c r="AD115" s="89" t="s">
        <v>361</v>
      </c>
      <c r="AE115" s="35" t="str">
        <f t="shared" si="44"/>
        <v>LC50</v>
      </c>
      <c r="AF115" s="36" t="s">
        <v>62</v>
      </c>
      <c r="AG115" s="36" t="str">
        <f t="shared" si="45"/>
        <v>Acute</v>
      </c>
      <c r="AH115" s="36" t="str">
        <f t="shared" si="40"/>
        <v>n</v>
      </c>
      <c r="AI115" s="37" t="str">
        <f t="shared" si="46"/>
        <v>Mortality</v>
      </c>
      <c r="AJ115" s="38" t="s">
        <v>63</v>
      </c>
      <c r="AK115" s="39">
        <f t="shared" si="49"/>
        <v>48</v>
      </c>
      <c r="AL115" s="45" t="s">
        <v>88</v>
      </c>
      <c r="AN115" s="94">
        <f t="shared" si="47"/>
        <v>17800</v>
      </c>
      <c r="AO115" s="42"/>
      <c r="AP115" s="42"/>
      <c r="AQ115" s="42"/>
      <c r="AS115" s="43" t="s">
        <v>523</v>
      </c>
      <c r="AT115" s="44" t="s">
        <v>544</v>
      </c>
      <c r="AV115"/>
      <c r="AW115"/>
      <c r="AX115"/>
      <c r="AY115"/>
    </row>
    <row r="116" spans="1:51" s="3" customFormat="1" x14ac:dyDescent="0.25">
      <c r="A116" s="3">
        <v>44</v>
      </c>
      <c r="B116" s="33" t="s">
        <v>207</v>
      </c>
      <c r="C116" s="33" t="s">
        <v>204</v>
      </c>
      <c r="D116" s="33"/>
      <c r="E116" s="33" t="s">
        <v>52</v>
      </c>
      <c r="F116" s="33" t="s">
        <v>205</v>
      </c>
      <c r="G116" s="33" t="s">
        <v>70</v>
      </c>
      <c r="H116" s="33" t="s">
        <v>71</v>
      </c>
      <c r="I116" s="33" t="s">
        <v>55</v>
      </c>
      <c r="J116" s="33" t="s">
        <v>206</v>
      </c>
      <c r="K116" s="33"/>
      <c r="L116" s="33" t="s">
        <v>57</v>
      </c>
      <c r="M116" s="33" t="s">
        <v>57</v>
      </c>
      <c r="N116" s="33" t="s">
        <v>73</v>
      </c>
      <c r="O116" s="33">
        <v>96</v>
      </c>
      <c r="P116" s="33" t="s">
        <v>59</v>
      </c>
      <c r="Q116" s="33" t="s">
        <v>60</v>
      </c>
      <c r="R116" s="33"/>
      <c r="S116" s="33" t="s">
        <v>61</v>
      </c>
      <c r="T116" s="33" t="s">
        <v>61</v>
      </c>
      <c r="U116" s="34">
        <v>130000</v>
      </c>
      <c r="W116" s="35" t="str">
        <f t="shared" si="41"/>
        <v>LC50</v>
      </c>
      <c r="X116" s="33">
        <v>1</v>
      </c>
      <c r="Y116" s="33">
        <f t="shared" si="48"/>
        <v>130000</v>
      </c>
      <c r="Z116" s="36" t="str">
        <f t="shared" si="42"/>
        <v>Acute</v>
      </c>
      <c r="AA116" s="93">
        <v>10</v>
      </c>
      <c r="AB116" s="48">
        <f t="shared" si="43"/>
        <v>13000</v>
      </c>
      <c r="AD116" s="89" t="s">
        <v>361</v>
      </c>
      <c r="AE116" s="35" t="str">
        <f t="shared" si="44"/>
        <v>LC50</v>
      </c>
      <c r="AF116" s="36" t="s">
        <v>62</v>
      </c>
      <c r="AG116" s="36" t="str">
        <f t="shared" si="45"/>
        <v>Acute</v>
      </c>
      <c r="AH116" s="36" t="str">
        <f t="shared" si="40"/>
        <v>n</v>
      </c>
      <c r="AI116" s="37" t="str">
        <f t="shared" si="46"/>
        <v>Mortality</v>
      </c>
      <c r="AJ116" s="38" t="s">
        <v>63</v>
      </c>
      <c r="AK116" s="39">
        <f t="shared" si="49"/>
        <v>96</v>
      </c>
      <c r="AL116" s="45" t="s">
        <v>259</v>
      </c>
      <c r="AN116" s="94">
        <f t="shared" si="47"/>
        <v>13000</v>
      </c>
      <c r="AO116" s="42"/>
      <c r="AP116" s="94"/>
      <c r="AQ116" s="94"/>
      <c r="AS116" s="43" t="s">
        <v>523</v>
      </c>
      <c r="AT116" s="44" t="s">
        <v>544</v>
      </c>
      <c r="AV116"/>
      <c r="AW116"/>
      <c r="AX116"/>
      <c r="AY116"/>
    </row>
    <row r="117" spans="1:51" s="3" customFormat="1" x14ac:dyDescent="0.25">
      <c r="A117" s="3">
        <v>81</v>
      </c>
      <c r="B117" s="33" t="s">
        <v>208</v>
      </c>
      <c r="C117" s="33" t="s">
        <v>141</v>
      </c>
      <c r="D117" s="33"/>
      <c r="E117" s="33" t="s">
        <v>52</v>
      </c>
      <c r="F117" s="33" t="s">
        <v>209</v>
      </c>
      <c r="G117" s="33" t="s">
        <v>181</v>
      </c>
      <c r="H117" s="33" t="s">
        <v>182</v>
      </c>
      <c r="I117" s="33" t="s">
        <v>55</v>
      </c>
      <c r="J117" s="33" t="s">
        <v>92</v>
      </c>
      <c r="K117" s="33"/>
      <c r="L117" s="33" t="s">
        <v>196</v>
      </c>
      <c r="M117" s="33" t="s">
        <v>196</v>
      </c>
      <c r="N117" s="33" t="s">
        <v>67</v>
      </c>
      <c r="O117" s="33">
        <v>96</v>
      </c>
      <c r="P117" s="33" t="s">
        <v>59</v>
      </c>
      <c r="Q117" s="33" t="s">
        <v>60</v>
      </c>
      <c r="R117" s="33"/>
      <c r="S117" s="33" t="s">
        <v>61</v>
      </c>
      <c r="T117" s="33" t="s">
        <v>61</v>
      </c>
      <c r="U117" s="34">
        <v>97500</v>
      </c>
      <c r="W117" s="35" t="str">
        <f t="shared" si="41"/>
        <v>EC50</v>
      </c>
      <c r="X117" s="33">
        <v>1</v>
      </c>
      <c r="Y117" s="34">
        <f>U117</f>
        <v>97500</v>
      </c>
      <c r="Z117" s="36" t="str">
        <f t="shared" si="42"/>
        <v>Acute</v>
      </c>
      <c r="AA117" s="93">
        <v>10</v>
      </c>
      <c r="AB117" s="48">
        <f t="shared" si="43"/>
        <v>9750</v>
      </c>
      <c r="AD117" s="89" t="s">
        <v>365</v>
      </c>
      <c r="AE117" s="35" t="str">
        <f t="shared" si="44"/>
        <v>EC50</v>
      </c>
      <c r="AF117" s="36" t="s">
        <v>62</v>
      </c>
      <c r="AG117" s="36" t="str">
        <f t="shared" si="45"/>
        <v>Acute</v>
      </c>
      <c r="AH117" s="36" t="str">
        <f t="shared" si="40"/>
        <v>n</v>
      </c>
      <c r="AI117" s="37" t="str">
        <f t="shared" si="46"/>
        <v>Imbalance</v>
      </c>
      <c r="AJ117" s="38" t="s">
        <v>63</v>
      </c>
      <c r="AK117" s="39">
        <f t="shared" si="49"/>
        <v>96</v>
      </c>
      <c r="AL117" s="45" t="s">
        <v>88</v>
      </c>
      <c r="AN117" s="94">
        <f t="shared" si="47"/>
        <v>9750</v>
      </c>
      <c r="AO117" s="42"/>
      <c r="AP117" s="94"/>
      <c r="AQ117" s="94"/>
      <c r="AS117" s="43" t="s">
        <v>523</v>
      </c>
      <c r="AT117" s="44" t="s">
        <v>65</v>
      </c>
      <c r="AV117"/>
      <c r="AW117"/>
      <c r="AX117"/>
      <c r="AY117"/>
    </row>
    <row r="118" spans="1:51" s="3" customFormat="1" x14ac:dyDescent="0.25">
      <c r="A118" s="3">
        <v>82</v>
      </c>
      <c r="B118" s="33" t="s">
        <v>210</v>
      </c>
      <c r="C118" s="33" t="s">
        <v>141</v>
      </c>
      <c r="D118" s="33"/>
      <c r="E118" s="33" t="s">
        <v>52</v>
      </c>
      <c r="F118" s="33" t="s">
        <v>209</v>
      </c>
      <c r="G118" s="33" t="s">
        <v>181</v>
      </c>
      <c r="H118" s="33" t="s">
        <v>182</v>
      </c>
      <c r="I118" s="33" t="s">
        <v>55</v>
      </c>
      <c r="J118" s="33" t="s">
        <v>92</v>
      </c>
      <c r="K118" s="33"/>
      <c r="L118" s="33" t="s">
        <v>196</v>
      </c>
      <c r="M118" s="33" t="s">
        <v>196</v>
      </c>
      <c r="N118" s="33" t="s">
        <v>76</v>
      </c>
      <c r="O118" s="33">
        <v>96</v>
      </c>
      <c r="P118" s="33" t="s">
        <v>59</v>
      </c>
      <c r="Q118" s="33" t="s">
        <v>60</v>
      </c>
      <c r="R118" s="33"/>
      <c r="S118" s="33" t="s">
        <v>61</v>
      </c>
      <c r="T118" s="33" t="s">
        <v>61</v>
      </c>
      <c r="U118" s="34">
        <v>49000</v>
      </c>
      <c r="W118" s="35" t="str">
        <f t="shared" si="41"/>
        <v>NOEC</v>
      </c>
      <c r="X118" s="33">
        <v>1</v>
      </c>
      <c r="Y118" s="33">
        <f>U118/X118</f>
        <v>49000</v>
      </c>
      <c r="Z118" s="36" t="str">
        <f t="shared" si="42"/>
        <v>Acute</v>
      </c>
      <c r="AA118" s="33">
        <v>1</v>
      </c>
      <c r="AB118" s="48">
        <f t="shared" si="43"/>
        <v>49000</v>
      </c>
      <c r="AD118" s="89" t="s">
        <v>365</v>
      </c>
      <c r="AE118" s="35" t="str">
        <f t="shared" si="44"/>
        <v>NOEC</v>
      </c>
      <c r="AF118" s="36" t="s">
        <v>62</v>
      </c>
      <c r="AG118" s="36" t="str">
        <f t="shared" si="45"/>
        <v>Acute</v>
      </c>
      <c r="AH118" s="36" t="str">
        <f t="shared" si="40"/>
        <v>n</v>
      </c>
      <c r="AI118" s="37" t="str">
        <f t="shared" si="46"/>
        <v>Imbalance</v>
      </c>
      <c r="AJ118" s="38" t="s">
        <v>63</v>
      </c>
      <c r="AK118" s="39">
        <f t="shared" si="49"/>
        <v>96</v>
      </c>
      <c r="AL118" s="45" t="s">
        <v>88</v>
      </c>
      <c r="AN118" s="94">
        <f t="shared" si="47"/>
        <v>49000</v>
      </c>
      <c r="AO118" s="42"/>
      <c r="AP118" s="42"/>
      <c r="AQ118" s="42"/>
      <c r="AS118" s="43" t="s">
        <v>523</v>
      </c>
      <c r="AT118" s="44" t="s">
        <v>520</v>
      </c>
      <c r="AV118"/>
      <c r="AW118"/>
      <c r="AX118"/>
      <c r="AY118"/>
    </row>
    <row r="119" spans="1:51" s="3" customFormat="1" x14ac:dyDescent="0.25">
      <c r="A119" s="3">
        <v>161</v>
      </c>
      <c r="B119" s="33" t="s">
        <v>464</v>
      </c>
      <c r="C119" s="33">
        <v>32</v>
      </c>
      <c r="E119" s="3" t="s">
        <v>484</v>
      </c>
      <c r="F119" s="33" t="s">
        <v>485</v>
      </c>
      <c r="G119" s="33" t="s">
        <v>118</v>
      </c>
      <c r="H119" s="33" t="s">
        <v>119</v>
      </c>
      <c r="I119" s="33" t="s">
        <v>55</v>
      </c>
      <c r="J119" s="33" t="s">
        <v>120</v>
      </c>
      <c r="L119" s="3" t="s">
        <v>121</v>
      </c>
      <c r="M119" s="33" t="s">
        <v>121</v>
      </c>
      <c r="N119" s="33" t="s">
        <v>67</v>
      </c>
      <c r="O119" s="33">
        <v>48</v>
      </c>
      <c r="P119" s="33" t="s">
        <v>59</v>
      </c>
      <c r="Q119" s="33" t="s">
        <v>86</v>
      </c>
      <c r="R119" s="33"/>
      <c r="S119" s="33" t="s">
        <v>61</v>
      </c>
      <c r="T119" s="33" t="s">
        <v>61</v>
      </c>
      <c r="U119" s="34">
        <v>2700</v>
      </c>
      <c r="W119" s="35" t="str">
        <f t="shared" si="41"/>
        <v>EC50</v>
      </c>
      <c r="X119" s="33">
        <v>5</v>
      </c>
      <c r="Y119" s="34">
        <f>U119</f>
        <v>2700</v>
      </c>
      <c r="Z119" s="36" t="str">
        <f t="shared" si="42"/>
        <v>Chronic</v>
      </c>
      <c r="AA119" s="33">
        <v>1</v>
      </c>
      <c r="AB119" s="33">
        <f t="shared" si="43"/>
        <v>2700</v>
      </c>
      <c r="AD119" s="3" t="s">
        <v>495</v>
      </c>
      <c r="AE119" s="33" t="str">
        <f t="shared" si="44"/>
        <v>EC50</v>
      </c>
      <c r="AF119" s="36" t="s">
        <v>62</v>
      </c>
      <c r="AG119" s="33" t="str">
        <f t="shared" si="45"/>
        <v>Chronic</v>
      </c>
      <c r="AH119" s="36" t="str">
        <f t="shared" si="40"/>
        <v>y</v>
      </c>
      <c r="AI119" s="37" t="str">
        <f t="shared" si="46"/>
        <v>embryo development</v>
      </c>
      <c r="AJ119" s="33" t="s">
        <v>87</v>
      </c>
      <c r="AK119" s="33">
        <f t="shared" si="49"/>
        <v>48</v>
      </c>
      <c r="AL119" s="67" t="s">
        <v>496</v>
      </c>
      <c r="AN119" s="67">
        <f t="shared" si="47"/>
        <v>2700</v>
      </c>
      <c r="AO119" s="91"/>
      <c r="AP119" s="91"/>
      <c r="AQ119" s="91"/>
      <c r="AS119" s="43" t="s">
        <v>523</v>
      </c>
      <c r="AT119" s="52" t="s">
        <v>498</v>
      </c>
      <c r="AV119"/>
      <c r="AW119"/>
      <c r="AX119"/>
      <c r="AY119"/>
    </row>
    <row r="120" spans="1:51" s="3" customFormat="1" x14ac:dyDescent="0.25">
      <c r="A120" s="3">
        <v>171</v>
      </c>
      <c r="B120" s="33" t="s">
        <v>474</v>
      </c>
      <c r="C120" s="33">
        <v>32</v>
      </c>
      <c r="E120" s="3" t="s">
        <v>484</v>
      </c>
      <c r="F120" s="33" t="s">
        <v>485</v>
      </c>
      <c r="G120" s="33" t="s">
        <v>118</v>
      </c>
      <c r="H120" s="33" t="s">
        <v>119</v>
      </c>
      <c r="I120" s="33" t="s">
        <v>55</v>
      </c>
      <c r="J120" s="33" t="s">
        <v>120</v>
      </c>
      <c r="L120" s="3" t="s">
        <v>121</v>
      </c>
      <c r="M120" s="33" t="s">
        <v>121</v>
      </c>
      <c r="N120" s="33" t="s">
        <v>74</v>
      </c>
      <c r="O120" s="33">
        <v>48</v>
      </c>
      <c r="P120" s="33" t="s">
        <v>59</v>
      </c>
      <c r="Q120" s="33" t="s">
        <v>86</v>
      </c>
      <c r="R120" s="33"/>
      <c r="S120" s="33" t="s">
        <v>61</v>
      </c>
      <c r="T120" s="33" t="s">
        <v>61</v>
      </c>
      <c r="U120" s="34">
        <v>650</v>
      </c>
      <c r="W120" s="35" t="str">
        <f t="shared" si="41"/>
        <v>NEC</v>
      </c>
      <c r="X120" s="33">
        <v>1</v>
      </c>
      <c r="Y120" s="34">
        <f>U120</f>
        <v>650</v>
      </c>
      <c r="Z120" s="36" t="str">
        <f t="shared" si="42"/>
        <v>Chronic</v>
      </c>
      <c r="AA120" s="33">
        <v>1</v>
      </c>
      <c r="AB120" s="33">
        <f t="shared" si="43"/>
        <v>650</v>
      </c>
      <c r="AD120" s="3" t="s">
        <v>495</v>
      </c>
      <c r="AE120" s="33" t="str">
        <f t="shared" si="44"/>
        <v>NEC</v>
      </c>
      <c r="AF120" s="36" t="s">
        <v>62</v>
      </c>
      <c r="AG120" s="33" t="str">
        <f t="shared" si="45"/>
        <v>Chronic</v>
      </c>
      <c r="AH120" s="36" t="str">
        <f t="shared" si="40"/>
        <v>y</v>
      </c>
      <c r="AI120" s="37" t="str">
        <f t="shared" si="46"/>
        <v>embryo development</v>
      </c>
      <c r="AJ120" s="33" t="s">
        <v>87</v>
      </c>
      <c r="AK120" s="33">
        <f t="shared" si="49"/>
        <v>48</v>
      </c>
      <c r="AL120" s="64" t="s">
        <v>497</v>
      </c>
      <c r="AN120" s="64">
        <f t="shared" si="47"/>
        <v>650</v>
      </c>
      <c r="AO120" s="33">
        <f>AN120</f>
        <v>650</v>
      </c>
      <c r="AP120" s="33">
        <f>AO120</f>
        <v>650</v>
      </c>
      <c r="AQ120" s="64">
        <f>AP120</f>
        <v>650</v>
      </c>
      <c r="AS120" s="43" t="s">
        <v>523</v>
      </c>
      <c r="AT120" s="3" t="s">
        <v>533</v>
      </c>
      <c r="AV120"/>
      <c r="AW120"/>
      <c r="AX120"/>
      <c r="AY120"/>
    </row>
    <row r="121" spans="1:51" s="3" customFormat="1" x14ac:dyDescent="0.25">
      <c r="A121" s="3">
        <v>11</v>
      </c>
      <c r="B121" s="37" t="s">
        <v>211</v>
      </c>
      <c r="C121" s="37" t="s">
        <v>212</v>
      </c>
      <c r="D121" s="37"/>
      <c r="E121" s="53" t="s">
        <v>157</v>
      </c>
      <c r="F121" s="37" t="s">
        <v>213</v>
      </c>
      <c r="G121" s="33" t="s">
        <v>118</v>
      </c>
      <c r="H121" s="33" t="s">
        <v>119</v>
      </c>
      <c r="I121" s="33" t="s">
        <v>55</v>
      </c>
      <c r="J121" s="33" t="s">
        <v>214</v>
      </c>
      <c r="K121" s="33"/>
      <c r="L121" s="33" t="s">
        <v>57</v>
      </c>
      <c r="M121" s="33" t="s">
        <v>57</v>
      </c>
      <c r="N121" s="54" t="s">
        <v>215</v>
      </c>
      <c r="O121" s="33">
        <v>48</v>
      </c>
      <c r="P121" s="33" t="s">
        <v>59</v>
      </c>
      <c r="Q121" s="33" t="s">
        <v>60</v>
      </c>
      <c r="R121" s="33"/>
      <c r="S121" s="33" t="s">
        <v>61</v>
      </c>
      <c r="T121" s="33" t="s">
        <v>61</v>
      </c>
      <c r="U121" s="55">
        <v>300000</v>
      </c>
      <c r="W121" s="35" t="str">
        <f t="shared" si="41"/>
        <v>LC100</v>
      </c>
      <c r="X121" s="33">
        <v>1</v>
      </c>
      <c r="Y121" s="33">
        <f t="shared" ref="Y121:Y159" si="50">U121/X121</f>
        <v>300000</v>
      </c>
      <c r="Z121" s="36" t="str">
        <f t="shared" si="42"/>
        <v>Acute</v>
      </c>
      <c r="AA121" s="33">
        <v>1</v>
      </c>
      <c r="AB121" s="33">
        <f t="shared" si="43"/>
        <v>300000</v>
      </c>
      <c r="AD121" s="89" t="s">
        <v>356</v>
      </c>
      <c r="AE121" s="35" t="str">
        <f t="shared" si="44"/>
        <v>LC100</v>
      </c>
      <c r="AF121" s="36" t="s">
        <v>191</v>
      </c>
      <c r="AG121" s="36" t="str">
        <f t="shared" si="45"/>
        <v>Acute</v>
      </c>
      <c r="AH121" s="36" t="str">
        <f t="shared" si="40"/>
        <v>n</v>
      </c>
      <c r="AI121" s="37" t="str">
        <f t="shared" si="46"/>
        <v>Mortality</v>
      </c>
      <c r="AJ121" s="38" t="s">
        <v>63</v>
      </c>
      <c r="AK121" s="39">
        <f t="shared" si="49"/>
        <v>48</v>
      </c>
      <c r="AL121" s="45"/>
      <c r="AN121" s="42">
        <f t="shared" si="47"/>
        <v>300000</v>
      </c>
      <c r="AO121" s="42"/>
      <c r="AP121" s="42"/>
      <c r="AQ121" s="42"/>
      <c r="AS121" s="43" t="s">
        <v>523</v>
      </c>
      <c r="AT121" s="44" t="s">
        <v>65</v>
      </c>
      <c r="AV121"/>
      <c r="AW121"/>
      <c r="AX121"/>
      <c r="AY121"/>
    </row>
    <row r="122" spans="1:51" s="3" customFormat="1" x14ac:dyDescent="0.25">
      <c r="A122" s="3">
        <v>14</v>
      </c>
      <c r="B122" s="37" t="s">
        <v>216</v>
      </c>
      <c r="C122" s="37" t="s">
        <v>212</v>
      </c>
      <c r="D122" s="37"/>
      <c r="E122" s="53" t="s">
        <v>157</v>
      </c>
      <c r="F122" s="37" t="s">
        <v>213</v>
      </c>
      <c r="G122" s="33" t="s">
        <v>118</v>
      </c>
      <c r="H122" s="33" t="s">
        <v>119</v>
      </c>
      <c r="I122" s="33" t="s">
        <v>55</v>
      </c>
      <c r="J122" s="33" t="s">
        <v>214</v>
      </c>
      <c r="K122" s="33"/>
      <c r="L122" s="33" t="s">
        <v>57</v>
      </c>
      <c r="M122" s="33" t="s">
        <v>57</v>
      </c>
      <c r="N122" s="54" t="s">
        <v>215</v>
      </c>
      <c r="O122" s="33">
        <v>96</v>
      </c>
      <c r="P122" s="33" t="s">
        <v>59</v>
      </c>
      <c r="Q122" s="33" t="s">
        <v>60</v>
      </c>
      <c r="R122" s="33"/>
      <c r="S122" s="33" t="s">
        <v>61</v>
      </c>
      <c r="T122" s="33" t="s">
        <v>61</v>
      </c>
      <c r="U122" s="55">
        <v>300000</v>
      </c>
      <c r="W122" s="35" t="str">
        <f t="shared" si="41"/>
        <v>LC100</v>
      </c>
      <c r="X122" s="33">
        <v>1</v>
      </c>
      <c r="Y122" s="33">
        <f t="shared" si="50"/>
        <v>300000</v>
      </c>
      <c r="Z122" s="36" t="str">
        <f t="shared" si="42"/>
        <v>Acute</v>
      </c>
      <c r="AA122" s="33">
        <v>1</v>
      </c>
      <c r="AB122" s="33">
        <f t="shared" si="43"/>
        <v>300000</v>
      </c>
      <c r="AD122" s="89" t="s">
        <v>356</v>
      </c>
      <c r="AE122" s="35" t="str">
        <f t="shared" si="44"/>
        <v>LC100</v>
      </c>
      <c r="AF122" s="36" t="s">
        <v>191</v>
      </c>
      <c r="AG122" s="36" t="str">
        <f t="shared" si="45"/>
        <v>Acute</v>
      </c>
      <c r="AH122" s="36" t="str">
        <f t="shared" si="40"/>
        <v>n</v>
      </c>
      <c r="AI122" s="37" t="str">
        <f t="shared" si="46"/>
        <v>Mortality</v>
      </c>
      <c r="AJ122" s="38" t="s">
        <v>63</v>
      </c>
      <c r="AK122" s="39">
        <f t="shared" si="49"/>
        <v>96</v>
      </c>
      <c r="AL122" s="45"/>
      <c r="AN122" s="42">
        <f t="shared" si="47"/>
        <v>300000</v>
      </c>
      <c r="AO122" s="42"/>
      <c r="AP122" s="42"/>
      <c r="AQ122" s="42"/>
      <c r="AS122" s="43" t="s">
        <v>523</v>
      </c>
      <c r="AT122" s="44" t="s">
        <v>65</v>
      </c>
      <c r="AV122"/>
      <c r="AW122"/>
      <c r="AX122"/>
      <c r="AY122"/>
    </row>
    <row r="123" spans="1:51" s="3" customFormat="1" x14ac:dyDescent="0.25">
      <c r="A123" s="3">
        <v>17</v>
      </c>
      <c r="B123" s="33" t="s">
        <v>217</v>
      </c>
      <c r="C123" s="33" t="s">
        <v>212</v>
      </c>
      <c r="D123" s="33"/>
      <c r="E123" s="33" t="s">
        <v>157</v>
      </c>
      <c r="F123" s="33" t="s">
        <v>213</v>
      </c>
      <c r="G123" s="33" t="s">
        <v>118</v>
      </c>
      <c r="H123" s="33" t="s">
        <v>119</v>
      </c>
      <c r="I123" s="33" t="s">
        <v>55</v>
      </c>
      <c r="J123" s="33" t="s">
        <v>214</v>
      </c>
      <c r="K123" s="33"/>
      <c r="L123" s="33" t="s">
        <v>57</v>
      </c>
      <c r="M123" s="33" t="s">
        <v>57</v>
      </c>
      <c r="N123" s="33" t="s">
        <v>215</v>
      </c>
      <c r="O123" s="33">
        <v>168</v>
      </c>
      <c r="P123" s="33" t="s">
        <v>59</v>
      </c>
      <c r="Q123" s="33" t="s">
        <v>60</v>
      </c>
      <c r="R123" s="33"/>
      <c r="S123" s="33" t="s">
        <v>61</v>
      </c>
      <c r="T123" s="33" t="s">
        <v>61</v>
      </c>
      <c r="U123" s="34">
        <v>300000</v>
      </c>
      <c r="W123" s="35" t="str">
        <f t="shared" si="41"/>
        <v>LC100</v>
      </c>
      <c r="X123" s="33">
        <v>1</v>
      </c>
      <c r="Y123" s="33">
        <f t="shared" si="50"/>
        <v>300000</v>
      </c>
      <c r="Z123" s="36" t="str">
        <f t="shared" si="42"/>
        <v>Acute</v>
      </c>
      <c r="AA123" s="33">
        <v>1</v>
      </c>
      <c r="AB123" s="33">
        <f t="shared" si="43"/>
        <v>300000</v>
      </c>
      <c r="AD123" s="89" t="s">
        <v>356</v>
      </c>
      <c r="AE123" s="35" t="str">
        <f t="shared" si="44"/>
        <v>LC100</v>
      </c>
      <c r="AF123" s="36" t="s">
        <v>191</v>
      </c>
      <c r="AG123" s="36" t="str">
        <f t="shared" si="45"/>
        <v>Acute</v>
      </c>
      <c r="AH123" s="36" t="str">
        <f t="shared" si="40"/>
        <v>n</v>
      </c>
      <c r="AI123" s="37" t="str">
        <f t="shared" si="46"/>
        <v>Mortality</v>
      </c>
      <c r="AJ123" s="38" t="s">
        <v>63</v>
      </c>
      <c r="AK123" s="39">
        <f t="shared" si="49"/>
        <v>168</v>
      </c>
      <c r="AL123" s="45"/>
      <c r="AN123" s="42">
        <f t="shared" si="47"/>
        <v>300000</v>
      </c>
      <c r="AO123" s="42"/>
      <c r="AP123" s="42"/>
      <c r="AQ123" s="42"/>
      <c r="AS123" s="43" t="s">
        <v>523</v>
      </c>
      <c r="AT123" s="44" t="s">
        <v>65</v>
      </c>
      <c r="AV123"/>
      <c r="AW123"/>
      <c r="AX123"/>
      <c r="AY123"/>
    </row>
    <row r="124" spans="1:51" s="3" customFormat="1" x14ac:dyDescent="0.25">
      <c r="A124" s="3">
        <v>10</v>
      </c>
      <c r="B124" s="37" t="s">
        <v>218</v>
      </c>
      <c r="C124" s="37" t="s">
        <v>212</v>
      </c>
      <c r="D124" s="37"/>
      <c r="E124" s="53" t="s">
        <v>157</v>
      </c>
      <c r="F124" s="37" t="s">
        <v>213</v>
      </c>
      <c r="G124" s="33" t="s">
        <v>118</v>
      </c>
      <c r="H124" s="33" t="s">
        <v>119</v>
      </c>
      <c r="I124" s="33" t="s">
        <v>55</v>
      </c>
      <c r="J124" s="33" t="s">
        <v>214</v>
      </c>
      <c r="K124" s="33"/>
      <c r="L124" s="33" t="s">
        <v>57</v>
      </c>
      <c r="M124" s="33" t="s">
        <v>57</v>
      </c>
      <c r="N124" s="54" t="s">
        <v>73</v>
      </c>
      <c r="O124" s="33">
        <v>48</v>
      </c>
      <c r="P124" s="33" t="s">
        <v>59</v>
      </c>
      <c r="Q124" s="33" t="s">
        <v>60</v>
      </c>
      <c r="R124" s="33"/>
      <c r="S124" s="33" t="s">
        <v>61</v>
      </c>
      <c r="T124" s="33" t="s">
        <v>61</v>
      </c>
      <c r="U124" s="55">
        <v>300000</v>
      </c>
      <c r="W124" s="35" t="str">
        <f t="shared" si="41"/>
        <v>LC50</v>
      </c>
      <c r="X124" s="33">
        <v>1</v>
      </c>
      <c r="Y124" s="33">
        <f t="shared" si="50"/>
        <v>300000</v>
      </c>
      <c r="Z124" s="36" t="str">
        <f t="shared" si="42"/>
        <v>Acute</v>
      </c>
      <c r="AA124" s="93">
        <v>10</v>
      </c>
      <c r="AB124" s="48">
        <f t="shared" si="43"/>
        <v>30000</v>
      </c>
      <c r="AD124" s="89" t="s">
        <v>356</v>
      </c>
      <c r="AE124" s="35" t="str">
        <f t="shared" si="44"/>
        <v>LC50</v>
      </c>
      <c r="AF124" s="36" t="s">
        <v>62</v>
      </c>
      <c r="AG124" s="36" t="str">
        <f t="shared" si="45"/>
        <v>Acute</v>
      </c>
      <c r="AH124" s="36" t="str">
        <f t="shared" si="40"/>
        <v>n</v>
      </c>
      <c r="AI124" s="37" t="str">
        <f t="shared" si="46"/>
        <v>Mortality</v>
      </c>
      <c r="AJ124" s="38" t="s">
        <v>63</v>
      </c>
      <c r="AK124" s="39">
        <f t="shared" si="49"/>
        <v>48</v>
      </c>
      <c r="AL124" s="45" t="s">
        <v>88</v>
      </c>
      <c r="AN124" s="94">
        <f t="shared" si="47"/>
        <v>30000</v>
      </c>
      <c r="AO124" s="42"/>
      <c r="AP124" s="94"/>
      <c r="AQ124" s="94"/>
      <c r="AS124" s="43" t="s">
        <v>523</v>
      </c>
      <c r="AT124" s="44" t="s">
        <v>545</v>
      </c>
      <c r="AV124"/>
      <c r="AW124"/>
      <c r="AX124"/>
      <c r="AY124"/>
    </row>
    <row r="125" spans="1:51" s="3" customFormat="1" x14ac:dyDescent="0.25">
      <c r="A125" s="3">
        <v>13</v>
      </c>
      <c r="B125" s="37" t="s">
        <v>219</v>
      </c>
      <c r="C125" s="37" t="s">
        <v>212</v>
      </c>
      <c r="D125" s="37"/>
      <c r="E125" s="53" t="s">
        <v>157</v>
      </c>
      <c r="F125" s="37" t="s">
        <v>213</v>
      </c>
      <c r="G125" s="33" t="s">
        <v>118</v>
      </c>
      <c r="H125" s="33" t="s">
        <v>119</v>
      </c>
      <c r="I125" s="33" t="s">
        <v>55</v>
      </c>
      <c r="J125" s="33" t="s">
        <v>214</v>
      </c>
      <c r="K125" s="33"/>
      <c r="L125" s="33" t="s">
        <v>57</v>
      </c>
      <c r="M125" s="33" t="s">
        <v>57</v>
      </c>
      <c r="N125" s="54" t="s">
        <v>73</v>
      </c>
      <c r="O125" s="33">
        <v>96</v>
      </c>
      <c r="P125" s="33" t="s">
        <v>59</v>
      </c>
      <c r="Q125" s="33" t="s">
        <v>60</v>
      </c>
      <c r="R125" s="33"/>
      <c r="S125" s="33" t="s">
        <v>61</v>
      </c>
      <c r="T125" s="33" t="s">
        <v>61</v>
      </c>
      <c r="U125" s="55">
        <v>300000</v>
      </c>
      <c r="W125" s="35" t="str">
        <f t="shared" si="41"/>
        <v>LC50</v>
      </c>
      <c r="X125" s="33">
        <v>1</v>
      </c>
      <c r="Y125" s="33">
        <f t="shared" si="50"/>
        <v>300000</v>
      </c>
      <c r="Z125" s="36" t="str">
        <f t="shared" si="42"/>
        <v>Acute</v>
      </c>
      <c r="AA125" s="93">
        <v>10</v>
      </c>
      <c r="AB125" s="48">
        <f t="shared" si="43"/>
        <v>30000</v>
      </c>
      <c r="AD125" s="89" t="s">
        <v>356</v>
      </c>
      <c r="AE125" s="35" t="str">
        <f t="shared" si="44"/>
        <v>LC50</v>
      </c>
      <c r="AF125" s="36" t="s">
        <v>62</v>
      </c>
      <c r="AG125" s="36" t="str">
        <f t="shared" si="45"/>
        <v>Acute</v>
      </c>
      <c r="AH125" s="36" t="str">
        <f t="shared" si="40"/>
        <v>n</v>
      </c>
      <c r="AI125" s="37" t="str">
        <f t="shared" si="46"/>
        <v>Mortality</v>
      </c>
      <c r="AJ125" s="38" t="s">
        <v>63</v>
      </c>
      <c r="AK125" s="39">
        <f t="shared" si="49"/>
        <v>96</v>
      </c>
      <c r="AL125" s="45" t="s">
        <v>259</v>
      </c>
      <c r="AN125" s="94">
        <f t="shared" si="47"/>
        <v>30000</v>
      </c>
      <c r="AO125" s="42"/>
      <c r="AP125" s="94"/>
      <c r="AQ125" s="42"/>
      <c r="AS125" s="43" t="s">
        <v>523</v>
      </c>
      <c r="AT125" s="44" t="s">
        <v>65</v>
      </c>
      <c r="AV125"/>
      <c r="AW125"/>
      <c r="AX125"/>
      <c r="AY125"/>
    </row>
    <row r="126" spans="1:51" s="3" customFormat="1" x14ac:dyDescent="0.25">
      <c r="A126" s="3">
        <v>16</v>
      </c>
      <c r="B126" s="33" t="s">
        <v>220</v>
      </c>
      <c r="C126" s="33" t="s">
        <v>212</v>
      </c>
      <c r="D126" s="33"/>
      <c r="E126" s="33" t="s">
        <v>157</v>
      </c>
      <c r="F126" s="33" t="s">
        <v>213</v>
      </c>
      <c r="G126" s="33" t="s">
        <v>118</v>
      </c>
      <c r="H126" s="33" t="s">
        <v>119</v>
      </c>
      <c r="I126" s="33" t="s">
        <v>55</v>
      </c>
      <c r="J126" s="33" t="s">
        <v>214</v>
      </c>
      <c r="K126" s="33"/>
      <c r="L126" s="33" t="s">
        <v>57</v>
      </c>
      <c r="M126" s="33" t="s">
        <v>57</v>
      </c>
      <c r="N126" s="33" t="s">
        <v>73</v>
      </c>
      <c r="O126" s="33">
        <v>168</v>
      </c>
      <c r="P126" s="33" t="s">
        <v>59</v>
      </c>
      <c r="Q126" s="33" t="s">
        <v>60</v>
      </c>
      <c r="R126" s="33"/>
      <c r="S126" s="33" t="s">
        <v>61</v>
      </c>
      <c r="T126" s="33" t="s">
        <v>61</v>
      </c>
      <c r="U126" s="34">
        <v>300000</v>
      </c>
      <c r="W126" s="35" t="str">
        <f t="shared" si="41"/>
        <v>LC50</v>
      </c>
      <c r="X126" s="33">
        <v>1</v>
      </c>
      <c r="Y126" s="33">
        <f t="shared" si="50"/>
        <v>300000</v>
      </c>
      <c r="Z126" s="36" t="str">
        <f t="shared" si="42"/>
        <v>Acute</v>
      </c>
      <c r="AA126" s="93">
        <v>10</v>
      </c>
      <c r="AB126" s="48">
        <f t="shared" si="43"/>
        <v>30000</v>
      </c>
      <c r="AD126" s="89" t="s">
        <v>356</v>
      </c>
      <c r="AE126" s="35" t="str">
        <f t="shared" si="44"/>
        <v>LC50</v>
      </c>
      <c r="AF126" s="36" t="s">
        <v>62</v>
      </c>
      <c r="AG126" s="36" t="str">
        <f t="shared" si="45"/>
        <v>Acute</v>
      </c>
      <c r="AH126" s="36" t="str">
        <f t="shared" ref="AH126:AH148" si="51">IF(AG126="chronic","y","n")</f>
        <v>n</v>
      </c>
      <c r="AI126" s="37" t="str">
        <f t="shared" si="46"/>
        <v>Mortality</v>
      </c>
      <c r="AJ126" s="38" t="s">
        <v>63</v>
      </c>
      <c r="AK126" s="39">
        <f t="shared" si="49"/>
        <v>168</v>
      </c>
      <c r="AL126" s="45" t="s">
        <v>517</v>
      </c>
      <c r="AN126" s="94">
        <f t="shared" si="47"/>
        <v>30000</v>
      </c>
      <c r="AO126" s="42"/>
      <c r="AP126" s="94"/>
      <c r="AQ126" s="42"/>
      <c r="AS126" s="43" t="s">
        <v>523</v>
      </c>
      <c r="AT126" s="44" t="s">
        <v>65</v>
      </c>
      <c r="AV126"/>
      <c r="AW126"/>
      <c r="AX126"/>
      <c r="AY126"/>
    </row>
    <row r="127" spans="1:51" s="3" customFormat="1" x14ac:dyDescent="0.25">
      <c r="A127" s="3">
        <v>9</v>
      </c>
      <c r="B127" s="37" t="s">
        <v>221</v>
      </c>
      <c r="C127" s="37" t="s">
        <v>212</v>
      </c>
      <c r="D127" s="37"/>
      <c r="E127" s="53" t="s">
        <v>157</v>
      </c>
      <c r="F127" s="37" t="s">
        <v>213</v>
      </c>
      <c r="G127" s="33" t="s">
        <v>118</v>
      </c>
      <c r="H127" s="33" t="s">
        <v>119</v>
      </c>
      <c r="I127" s="33" t="s">
        <v>55</v>
      </c>
      <c r="J127" s="33" t="s">
        <v>214</v>
      </c>
      <c r="K127" s="33"/>
      <c r="L127" s="33" t="s">
        <v>57</v>
      </c>
      <c r="M127" s="33" t="s">
        <v>57</v>
      </c>
      <c r="N127" s="54" t="s">
        <v>76</v>
      </c>
      <c r="O127" s="33">
        <v>48</v>
      </c>
      <c r="P127" s="33" t="s">
        <v>59</v>
      </c>
      <c r="Q127" s="33" t="s">
        <v>60</v>
      </c>
      <c r="R127" s="33"/>
      <c r="S127" s="33" t="s">
        <v>61</v>
      </c>
      <c r="T127" s="33" t="s">
        <v>61</v>
      </c>
      <c r="U127" s="55">
        <v>300000</v>
      </c>
      <c r="W127" s="35" t="str">
        <f t="shared" si="41"/>
        <v>NOEC</v>
      </c>
      <c r="X127" s="33">
        <v>1</v>
      </c>
      <c r="Y127" s="33">
        <f t="shared" si="50"/>
        <v>300000</v>
      </c>
      <c r="Z127" s="36" t="str">
        <f t="shared" si="42"/>
        <v>Acute</v>
      </c>
      <c r="AA127" s="33">
        <v>1</v>
      </c>
      <c r="AB127" s="33">
        <f t="shared" si="43"/>
        <v>300000</v>
      </c>
      <c r="AD127" s="89" t="s">
        <v>356</v>
      </c>
      <c r="AE127" s="35" t="str">
        <f t="shared" si="44"/>
        <v>NOEC</v>
      </c>
      <c r="AF127" s="36" t="s">
        <v>191</v>
      </c>
      <c r="AG127" s="36" t="str">
        <f t="shared" si="45"/>
        <v>Acute</v>
      </c>
      <c r="AH127" s="36" t="str">
        <f t="shared" si="51"/>
        <v>n</v>
      </c>
      <c r="AI127" s="37" t="str">
        <f t="shared" si="46"/>
        <v>Mortality</v>
      </c>
      <c r="AJ127" s="38" t="s">
        <v>63</v>
      </c>
      <c r="AK127" s="39">
        <f t="shared" si="49"/>
        <v>48</v>
      </c>
      <c r="AL127" s="45"/>
      <c r="AN127" s="42">
        <f t="shared" si="47"/>
        <v>300000</v>
      </c>
      <c r="AO127" s="42"/>
      <c r="AP127" s="42"/>
      <c r="AQ127" s="42"/>
      <c r="AS127" s="43" t="s">
        <v>523</v>
      </c>
      <c r="AT127" s="44" t="s">
        <v>65</v>
      </c>
      <c r="AV127"/>
      <c r="AW127"/>
      <c r="AX127"/>
      <c r="AY127"/>
    </row>
    <row r="128" spans="1:51" s="3" customFormat="1" x14ac:dyDescent="0.25">
      <c r="A128" s="3">
        <v>12</v>
      </c>
      <c r="B128" s="37" t="s">
        <v>222</v>
      </c>
      <c r="C128" s="37" t="s">
        <v>212</v>
      </c>
      <c r="D128" s="37"/>
      <c r="E128" s="53" t="s">
        <v>157</v>
      </c>
      <c r="F128" s="37" t="s">
        <v>213</v>
      </c>
      <c r="G128" s="33" t="s">
        <v>118</v>
      </c>
      <c r="H128" s="33" t="s">
        <v>119</v>
      </c>
      <c r="I128" s="33" t="s">
        <v>55</v>
      </c>
      <c r="J128" s="33" t="s">
        <v>214</v>
      </c>
      <c r="K128" s="33"/>
      <c r="L128" s="33" t="s">
        <v>57</v>
      </c>
      <c r="M128" s="33" t="s">
        <v>57</v>
      </c>
      <c r="N128" s="54" t="s">
        <v>76</v>
      </c>
      <c r="O128" s="33">
        <v>96</v>
      </c>
      <c r="P128" s="33" t="s">
        <v>59</v>
      </c>
      <c r="Q128" s="33" t="s">
        <v>60</v>
      </c>
      <c r="R128" s="33"/>
      <c r="S128" s="33" t="s">
        <v>61</v>
      </c>
      <c r="T128" s="33" t="s">
        <v>61</v>
      </c>
      <c r="U128" s="55">
        <v>300000</v>
      </c>
      <c r="W128" s="35" t="str">
        <f t="shared" si="41"/>
        <v>NOEC</v>
      </c>
      <c r="X128" s="33">
        <v>1</v>
      </c>
      <c r="Y128" s="33">
        <f t="shared" si="50"/>
        <v>300000</v>
      </c>
      <c r="Z128" s="36" t="str">
        <f t="shared" si="42"/>
        <v>Acute</v>
      </c>
      <c r="AA128" s="33">
        <v>1</v>
      </c>
      <c r="AB128" s="33">
        <f t="shared" si="43"/>
        <v>300000</v>
      </c>
      <c r="AD128" s="89" t="s">
        <v>356</v>
      </c>
      <c r="AE128" s="35" t="str">
        <f t="shared" si="44"/>
        <v>NOEC</v>
      </c>
      <c r="AF128" s="36" t="s">
        <v>191</v>
      </c>
      <c r="AG128" s="36" t="str">
        <f t="shared" si="45"/>
        <v>Acute</v>
      </c>
      <c r="AH128" s="36" t="str">
        <f t="shared" si="51"/>
        <v>n</v>
      </c>
      <c r="AI128" s="37" t="str">
        <f t="shared" si="46"/>
        <v>Mortality</v>
      </c>
      <c r="AJ128" s="38" t="s">
        <v>63</v>
      </c>
      <c r="AK128" s="39">
        <f t="shared" si="49"/>
        <v>96</v>
      </c>
      <c r="AL128" s="45"/>
      <c r="AN128" s="42">
        <f t="shared" si="47"/>
        <v>300000</v>
      </c>
      <c r="AO128" s="42"/>
      <c r="AP128" s="42"/>
      <c r="AQ128" s="42"/>
      <c r="AS128" s="43" t="s">
        <v>523</v>
      </c>
      <c r="AT128" s="44" t="s">
        <v>65</v>
      </c>
      <c r="AV128"/>
      <c r="AW128"/>
      <c r="AX128"/>
      <c r="AY128"/>
    </row>
    <row r="129" spans="1:51" s="3" customFormat="1" x14ac:dyDescent="0.25">
      <c r="A129" s="3">
        <v>15</v>
      </c>
      <c r="B129" s="33" t="s">
        <v>223</v>
      </c>
      <c r="C129" s="33" t="s">
        <v>212</v>
      </c>
      <c r="D129" s="33"/>
      <c r="E129" s="33" t="s">
        <v>157</v>
      </c>
      <c r="F129" s="33" t="s">
        <v>213</v>
      </c>
      <c r="G129" s="33" t="s">
        <v>118</v>
      </c>
      <c r="H129" s="33" t="s">
        <v>119</v>
      </c>
      <c r="I129" s="33" t="s">
        <v>55</v>
      </c>
      <c r="J129" s="33" t="s">
        <v>214</v>
      </c>
      <c r="K129" s="33"/>
      <c r="L129" s="33" t="s">
        <v>57</v>
      </c>
      <c r="M129" s="33" t="s">
        <v>57</v>
      </c>
      <c r="N129" s="33" t="s">
        <v>76</v>
      </c>
      <c r="O129" s="33">
        <v>168</v>
      </c>
      <c r="P129" s="33" t="s">
        <v>59</v>
      </c>
      <c r="Q129" s="33" t="s">
        <v>60</v>
      </c>
      <c r="R129" s="33"/>
      <c r="S129" s="33" t="s">
        <v>61</v>
      </c>
      <c r="T129" s="33" t="s">
        <v>61</v>
      </c>
      <c r="U129" s="34">
        <v>30000</v>
      </c>
      <c r="W129" s="35" t="str">
        <f t="shared" si="41"/>
        <v>NOEC</v>
      </c>
      <c r="X129" s="33">
        <v>1</v>
      </c>
      <c r="Y129" s="33">
        <f t="shared" si="50"/>
        <v>30000</v>
      </c>
      <c r="Z129" s="36" t="str">
        <f t="shared" si="42"/>
        <v>Acute</v>
      </c>
      <c r="AA129" s="33">
        <v>1</v>
      </c>
      <c r="AB129" s="33">
        <f t="shared" si="43"/>
        <v>30000</v>
      </c>
      <c r="AD129" s="89" t="s">
        <v>356</v>
      </c>
      <c r="AE129" s="35" t="str">
        <f t="shared" si="44"/>
        <v>NOEC</v>
      </c>
      <c r="AF129" s="36" t="s">
        <v>191</v>
      </c>
      <c r="AG129" s="36" t="str">
        <f t="shared" si="45"/>
        <v>Acute</v>
      </c>
      <c r="AH129" s="36" t="str">
        <f t="shared" si="51"/>
        <v>n</v>
      </c>
      <c r="AI129" s="37" t="str">
        <f t="shared" si="46"/>
        <v>Mortality</v>
      </c>
      <c r="AJ129" s="38" t="s">
        <v>63</v>
      </c>
      <c r="AK129" s="39">
        <f t="shared" si="49"/>
        <v>168</v>
      </c>
      <c r="AL129" s="45"/>
      <c r="AN129" s="42">
        <f t="shared" si="47"/>
        <v>30000</v>
      </c>
      <c r="AO129" s="42"/>
      <c r="AP129" s="42"/>
      <c r="AQ129" s="42"/>
      <c r="AS129" s="43" t="s">
        <v>523</v>
      </c>
      <c r="AT129" s="44" t="s">
        <v>65</v>
      </c>
      <c r="AV129"/>
      <c r="AW129"/>
      <c r="AX129"/>
      <c r="AY129"/>
    </row>
    <row r="130" spans="1:51" s="3" customFormat="1" x14ac:dyDescent="0.25">
      <c r="A130" s="3">
        <v>22</v>
      </c>
      <c r="B130" s="33" t="s">
        <v>224</v>
      </c>
      <c r="C130" s="33" t="s">
        <v>225</v>
      </c>
      <c r="D130" s="33"/>
      <c r="E130" s="33" t="s">
        <v>157</v>
      </c>
      <c r="F130" s="33" t="s">
        <v>315</v>
      </c>
      <c r="G130" s="33" t="s">
        <v>118</v>
      </c>
      <c r="H130" s="33" t="s">
        <v>119</v>
      </c>
      <c r="I130" s="33" t="s">
        <v>55</v>
      </c>
      <c r="J130" s="33" t="s">
        <v>120</v>
      </c>
      <c r="K130" s="33"/>
      <c r="L130" s="33" t="s">
        <v>121</v>
      </c>
      <c r="M130" s="33" t="s">
        <v>121</v>
      </c>
      <c r="N130" s="33" t="s">
        <v>67</v>
      </c>
      <c r="O130" s="33">
        <v>48</v>
      </c>
      <c r="P130" s="33" t="s">
        <v>59</v>
      </c>
      <c r="Q130" s="33" t="s">
        <v>86</v>
      </c>
      <c r="R130" s="33"/>
      <c r="S130" s="33" t="s">
        <v>61</v>
      </c>
      <c r="T130" s="33" t="s">
        <v>61</v>
      </c>
      <c r="U130" s="34">
        <v>30000</v>
      </c>
      <c r="W130" s="35" t="str">
        <f t="shared" si="41"/>
        <v>EC50</v>
      </c>
      <c r="X130" s="33">
        <v>5</v>
      </c>
      <c r="Y130" s="33">
        <f t="shared" si="50"/>
        <v>6000</v>
      </c>
      <c r="Z130" s="36" t="str">
        <f t="shared" si="42"/>
        <v>Chronic</v>
      </c>
      <c r="AA130" s="33">
        <v>1</v>
      </c>
      <c r="AB130" s="33">
        <f t="shared" si="43"/>
        <v>6000</v>
      </c>
      <c r="AD130" s="89" t="s">
        <v>359</v>
      </c>
      <c r="AE130" s="35" t="str">
        <f t="shared" si="44"/>
        <v>EC50</v>
      </c>
      <c r="AF130" s="36" t="s">
        <v>191</v>
      </c>
      <c r="AG130" s="36" t="str">
        <f t="shared" si="45"/>
        <v>Chronic</v>
      </c>
      <c r="AH130" s="36" t="str">
        <f t="shared" si="51"/>
        <v>y</v>
      </c>
      <c r="AI130" s="37" t="str">
        <f t="shared" si="46"/>
        <v>embryo development</v>
      </c>
      <c r="AJ130" s="46" t="s">
        <v>87</v>
      </c>
      <c r="AK130" s="39">
        <f t="shared" si="49"/>
        <v>48</v>
      </c>
      <c r="AL130" s="45" t="s">
        <v>88</v>
      </c>
      <c r="AN130" s="42">
        <f t="shared" si="47"/>
        <v>6000</v>
      </c>
      <c r="AO130" s="58"/>
      <c r="AP130" s="58"/>
      <c r="AQ130" s="90"/>
      <c r="AS130" s="43" t="s">
        <v>523</v>
      </c>
      <c r="AT130" s="52" t="s">
        <v>555</v>
      </c>
      <c r="AV130"/>
      <c r="AW130"/>
      <c r="AX130"/>
      <c r="AY130"/>
    </row>
    <row r="131" spans="1:51" s="3" customFormat="1" x14ac:dyDescent="0.25">
      <c r="A131" s="3">
        <v>1</v>
      </c>
      <c r="B131" s="59" t="s">
        <v>226</v>
      </c>
      <c r="C131" s="37" t="s">
        <v>227</v>
      </c>
      <c r="D131" s="37"/>
      <c r="E131" s="53" t="s">
        <v>179</v>
      </c>
      <c r="F131" s="37" t="s">
        <v>228</v>
      </c>
      <c r="G131" s="33" t="s">
        <v>70</v>
      </c>
      <c r="H131" s="33" t="s">
        <v>71</v>
      </c>
      <c r="I131" s="33" t="s">
        <v>55</v>
      </c>
      <c r="J131" s="33" t="s">
        <v>214</v>
      </c>
      <c r="K131" s="33"/>
      <c r="L131" s="33" t="s">
        <v>57</v>
      </c>
      <c r="M131" s="33" t="s">
        <v>57</v>
      </c>
      <c r="N131" s="54" t="s">
        <v>73</v>
      </c>
      <c r="O131" s="33">
        <v>96</v>
      </c>
      <c r="P131" s="33" t="s">
        <v>59</v>
      </c>
      <c r="Q131" s="33" t="s">
        <v>60</v>
      </c>
      <c r="R131" s="33"/>
      <c r="S131" s="33" t="s">
        <v>61</v>
      </c>
      <c r="T131" s="33" t="s">
        <v>61</v>
      </c>
      <c r="U131" s="37">
        <v>70000</v>
      </c>
      <c r="W131" s="35" t="str">
        <f t="shared" si="41"/>
        <v>LC50</v>
      </c>
      <c r="X131" s="33">
        <v>1</v>
      </c>
      <c r="Y131" s="33">
        <f t="shared" si="50"/>
        <v>70000</v>
      </c>
      <c r="Z131" s="36" t="str">
        <f t="shared" si="42"/>
        <v>Acute</v>
      </c>
      <c r="AA131" s="93">
        <v>10</v>
      </c>
      <c r="AB131" s="48">
        <f t="shared" si="43"/>
        <v>7000</v>
      </c>
      <c r="AD131" s="89" t="s">
        <v>352</v>
      </c>
      <c r="AE131" s="35" t="str">
        <f t="shared" si="44"/>
        <v>LC50</v>
      </c>
      <c r="AF131" s="36" t="s">
        <v>62</v>
      </c>
      <c r="AG131" s="36" t="str">
        <f t="shared" si="45"/>
        <v>Acute</v>
      </c>
      <c r="AH131" s="36" t="str">
        <f t="shared" si="51"/>
        <v>n</v>
      </c>
      <c r="AI131" s="37" t="str">
        <f t="shared" si="46"/>
        <v>Mortality</v>
      </c>
      <c r="AJ131" s="38" t="s">
        <v>63</v>
      </c>
      <c r="AK131" s="39">
        <f t="shared" si="49"/>
        <v>96</v>
      </c>
      <c r="AL131" s="45" t="s">
        <v>88</v>
      </c>
      <c r="AM131" s="41"/>
      <c r="AN131" s="94">
        <f t="shared" si="47"/>
        <v>7000</v>
      </c>
      <c r="AO131" s="42"/>
      <c r="AP131" s="94"/>
      <c r="AQ131" s="94"/>
      <c r="AS131" s="43" t="s">
        <v>523</v>
      </c>
      <c r="AT131" s="44" t="s">
        <v>521</v>
      </c>
      <c r="AV131"/>
      <c r="AW131"/>
      <c r="AX131"/>
      <c r="AY131"/>
    </row>
    <row r="132" spans="1:51" s="3" customFormat="1" x14ac:dyDescent="0.25">
      <c r="A132" s="3">
        <v>59</v>
      </c>
      <c r="B132" s="33" t="s">
        <v>233</v>
      </c>
      <c r="C132" s="33" t="s">
        <v>51</v>
      </c>
      <c r="D132" s="33"/>
      <c r="E132" s="33" t="s">
        <v>234</v>
      </c>
      <c r="F132" s="33" t="s">
        <v>230</v>
      </c>
      <c r="G132" s="33" t="s">
        <v>81</v>
      </c>
      <c r="H132" s="33" t="s">
        <v>105</v>
      </c>
      <c r="I132" s="33" t="s">
        <v>83</v>
      </c>
      <c r="J132" s="33" t="s">
        <v>231</v>
      </c>
      <c r="K132" s="33"/>
      <c r="L132" s="33" t="s">
        <v>106</v>
      </c>
      <c r="M132" s="33" t="s">
        <v>106</v>
      </c>
      <c r="N132" s="33" t="s">
        <v>58</v>
      </c>
      <c r="O132" s="33">
        <v>72</v>
      </c>
      <c r="P132" s="33" t="s">
        <v>59</v>
      </c>
      <c r="Q132" s="33" t="s">
        <v>86</v>
      </c>
      <c r="R132" s="33"/>
      <c r="S132" s="33" t="s">
        <v>61</v>
      </c>
      <c r="T132" s="33" t="s">
        <v>61</v>
      </c>
      <c r="U132" s="34">
        <v>23300</v>
      </c>
      <c r="W132" s="35" t="str">
        <f t="shared" si="41"/>
        <v>EC10</v>
      </c>
      <c r="X132" s="33">
        <v>1</v>
      </c>
      <c r="Y132" s="33">
        <f t="shared" si="50"/>
        <v>23300</v>
      </c>
      <c r="Z132" s="36" t="str">
        <f t="shared" si="42"/>
        <v>Chronic</v>
      </c>
      <c r="AA132" s="33">
        <v>1</v>
      </c>
      <c r="AB132" s="33">
        <f t="shared" si="43"/>
        <v>23300</v>
      </c>
      <c r="AD132" s="89" t="s">
        <v>362</v>
      </c>
      <c r="AE132" s="35" t="str">
        <f t="shared" si="44"/>
        <v>EC10</v>
      </c>
      <c r="AF132" s="36" t="s">
        <v>62</v>
      </c>
      <c r="AG132" s="36" t="str">
        <f t="shared" si="45"/>
        <v>Chronic</v>
      </c>
      <c r="AH132" s="36" t="str">
        <f t="shared" si="51"/>
        <v>y</v>
      </c>
      <c r="AI132" s="37" t="str">
        <f t="shared" si="46"/>
        <v>Cell Yield</v>
      </c>
      <c r="AJ132" s="46" t="s">
        <v>149</v>
      </c>
      <c r="AK132" s="39">
        <f t="shared" si="49"/>
        <v>72</v>
      </c>
      <c r="AL132" s="45" t="s">
        <v>150</v>
      </c>
      <c r="AN132" s="42">
        <f t="shared" si="47"/>
        <v>23300</v>
      </c>
      <c r="AO132" s="58"/>
      <c r="AP132" s="58"/>
      <c r="AQ132" s="58"/>
      <c r="AS132" s="43" t="s">
        <v>523</v>
      </c>
      <c r="AT132" s="52" t="s">
        <v>382</v>
      </c>
      <c r="AV132"/>
      <c r="AW132"/>
      <c r="AX132"/>
      <c r="AY132"/>
    </row>
    <row r="133" spans="1:51" s="3" customFormat="1" x14ac:dyDescent="0.25">
      <c r="A133" s="3">
        <v>60</v>
      </c>
      <c r="B133" s="33" t="s">
        <v>235</v>
      </c>
      <c r="C133" s="33" t="s">
        <v>51</v>
      </c>
      <c r="D133" s="33"/>
      <c r="E133" s="33" t="s">
        <v>234</v>
      </c>
      <c r="F133" s="33" t="s">
        <v>230</v>
      </c>
      <c r="G133" s="33" t="s">
        <v>81</v>
      </c>
      <c r="H133" s="33" t="s">
        <v>105</v>
      </c>
      <c r="I133" s="33" t="s">
        <v>83</v>
      </c>
      <c r="J133" s="33" t="s">
        <v>231</v>
      </c>
      <c r="K133" s="33"/>
      <c r="L133" s="33" t="s">
        <v>106</v>
      </c>
      <c r="M133" s="33" t="s">
        <v>106</v>
      </c>
      <c r="N133" s="33" t="s">
        <v>67</v>
      </c>
      <c r="O133" s="33">
        <v>72</v>
      </c>
      <c r="P133" s="33" t="s">
        <v>59</v>
      </c>
      <c r="Q133" s="33" t="s">
        <v>86</v>
      </c>
      <c r="R133" s="33"/>
      <c r="S133" s="33" t="s">
        <v>61</v>
      </c>
      <c r="T133" s="33" t="s">
        <v>61</v>
      </c>
      <c r="U133" s="34">
        <v>54500</v>
      </c>
      <c r="W133" s="35" t="str">
        <f t="shared" si="41"/>
        <v>EC50</v>
      </c>
      <c r="X133" s="33">
        <v>5</v>
      </c>
      <c r="Y133" s="33">
        <f t="shared" si="50"/>
        <v>10900</v>
      </c>
      <c r="Z133" s="36" t="str">
        <f t="shared" si="42"/>
        <v>Chronic</v>
      </c>
      <c r="AA133" s="33">
        <v>1</v>
      </c>
      <c r="AB133" s="33">
        <f t="shared" si="43"/>
        <v>10900</v>
      </c>
      <c r="AD133" s="89" t="s">
        <v>362</v>
      </c>
      <c r="AE133" s="35" t="str">
        <f t="shared" si="44"/>
        <v>EC50</v>
      </c>
      <c r="AF133" s="36" t="s">
        <v>191</v>
      </c>
      <c r="AG133" s="36" t="str">
        <f t="shared" si="45"/>
        <v>Chronic</v>
      </c>
      <c r="AH133" s="36" t="str">
        <f t="shared" si="51"/>
        <v>y</v>
      </c>
      <c r="AI133" s="37" t="str">
        <f t="shared" si="46"/>
        <v>Cell Yield</v>
      </c>
      <c r="AJ133" s="46" t="s">
        <v>149</v>
      </c>
      <c r="AK133" s="39">
        <f t="shared" si="49"/>
        <v>72</v>
      </c>
      <c r="AL133" s="45" t="s">
        <v>150</v>
      </c>
      <c r="AN133" s="42">
        <f t="shared" si="47"/>
        <v>10900</v>
      </c>
      <c r="AO133" s="58"/>
      <c r="AP133" s="58"/>
      <c r="AQ133" s="58"/>
      <c r="AS133" s="43" t="s">
        <v>523</v>
      </c>
      <c r="AT133" s="52" t="s">
        <v>383</v>
      </c>
      <c r="AV133"/>
      <c r="AW133"/>
      <c r="AX133"/>
      <c r="AY133"/>
    </row>
    <row r="134" spans="1:51" s="3" customFormat="1" x14ac:dyDescent="0.25">
      <c r="A134" s="3">
        <v>79</v>
      </c>
      <c r="B134" s="33" t="s">
        <v>229</v>
      </c>
      <c r="C134" s="33" t="s">
        <v>141</v>
      </c>
      <c r="D134" s="33"/>
      <c r="E134" s="33" t="s">
        <v>52</v>
      </c>
      <c r="F134" s="33" t="s">
        <v>230</v>
      </c>
      <c r="G134" s="33" t="s">
        <v>81</v>
      </c>
      <c r="H134" s="33" t="s">
        <v>105</v>
      </c>
      <c r="I134" s="33" t="s">
        <v>83</v>
      </c>
      <c r="J134" s="33" t="s">
        <v>231</v>
      </c>
      <c r="K134" s="33"/>
      <c r="L134" s="33" t="s">
        <v>85</v>
      </c>
      <c r="M134" s="33" t="s">
        <v>85</v>
      </c>
      <c r="N134" s="33" t="s">
        <v>67</v>
      </c>
      <c r="O134" s="33">
        <v>72</v>
      </c>
      <c r="P134" s="33" t="s">
        <v>59</v>
      </c>
      <c r="Q134" s="33" t="s">
        <v>86</v>
      </c>
      <c r="R134" s="33"/>
      <c r="S134" s="33" t="s">
        <v>61</v>
      </c>
      <c r="T134" s="33" t="s">
        <v>61</v>
      </c>
      <c r="U134" s="34">
        <v>87000</v>
      </c>
      <c r="W134" s="35" t="str">
        <f t="shared" si="41"/>
        <v>EC50</v>
      </c>
      <c r="X134" s="33">
        <v>5</v>
      </c>
      <c r="Y134" s="33">
        <f t="shared" si="50"/>
        <v>17400</v>
      </c>
      <c r="Z134" s="36" t="str">
        <f t="shared" si="42"/>
        <v>Chronic</v>
      </c>
      <c r="AA134" s="33">
        <v>1</v>
      </c>
      <c r="AB134" s="33">
        <f t="shared" si="43"/>
        <v>17400</v>
      </c>
      <c r="AD134" s="89" t="s">
        <v>365</v>
      </c>
      <c r="AE134" s="35" t="str">
        <f t="shared" si="44"/>
        <v>EC50</v>
      </c>
      <c r="AF134" s="36" t="s">
        <v>191</v>
      </c>
      <c r="AG134" s="36" t="str">
        <f t="shared" si="45"/>
        <v>Chronic</v>
      </c>
      <c r="AH134" s="36" t="str">
        <f t="shared" si="51"/>
        <v>y</v>
      </c>
      <c r="AI134" s="37" t="str">
        <f t="shared" si="46"/>
        <v>Growth rate</v>
      </c>
      <c r="AJ134" s="46" t="s">
        <v>87</v>
      </c>
      <c r="AK134" s="39">
        <f t="shared" si="49"/>
        <v>72</v>
      </c>
      <c r="AL134" s="45" t="s">
        <v>88</v>
      </c>
      <c r="AN134" s="42">
        <f t="shared" si="47"/>
        <v>17400</v>
      </c>
      <c r="AO134" s="58"/>
      <c r="AP134" s="58"/>
      <c r="AQ134" s="58"/>
      <c r="AS134" s="43" t="s">
        <v>523</v>
      </c>
      <c r="AT134" s="52" t="s">
        <v>384</v>
      </c>
      <c r="AV134"/>
      <c r="AW134"/>
      <c r="AX134"/>
      <c r="AY134"/>
    </row>
    <row r="135" spans="1:51" s="3" customFormat="1" x14ac:dyDescent="0.25">
      <c r="A135" s="3">
        <v>20</v>
      </c>
      <c r="B135" s="33" t="s">
        <v>239</v>
      </c>
      <c r="C135" s="33" t="s">
        <v>237</v>
      </c>
      <c r="D135" s="33"/>
      <c r="E135" s="33" t="s">
        <v>240</v>
      </c>
      <c r="F135" s="33" t="s">
        <v>230</v>
      </c>
      <c r="G135" s="33" t="s">
        <v>81</v>
      </c>
      <c r="H135" s="33" t="s">
        <v>82</v>
      </c>
      <c r="I135" s="33" t="s">
        <v>83</v>
      </c>
      <c r="J135" s="33" t="s">
        <v>84</v>
      </c>
      <c r="K135" s="33"/>
      <c r="L135" s="33" t="s">
        <v>85</v>
      </c>
      <c r="M135" s="33" t="s">
        <v>85</v>
      </c>
      <c r="N135" s="33" t="s">
        <v>67</v>
      </c>
      <c r="O135" s="33">
        <v>96</v>
      </c>
      <c r="P135" s="33" t="s">
        <v>59</v>
      </c>
      <c r="Q135" s="33" t="s">
        <v>86</v>
      </c>
      <c r="R135" s="33"/>
      <c r="S135" s="33" t="s">
        <v>61</v>
      </c>
      <c r="T135" s="33" t="s">
        <v>61</v>
      </c>
      <c r="U135" s="34">
        <v>53800</v>
      </c>
      <c r="W135" s="35" t="str">
        <f t="shared" si="41"/>
        <v>EC50</v>
      </c>
      <c r="X135" s="33">
        <v>5</v>
      </c>
      <c r="Y135" s="33">
        <f t="shared" si="50"/>
        <v>10760</v>
      </c>
      <c r="Z135" s="36" t="str">
        <f t="shared" si="42"/>
        <v>Chronic</v>
      </c>
      <c r="AA135" s="33">
        <v>1</v>
      </c>
      <c r="AB135" s="33">
        <f t="shared" si="43"/>
        <v>10760</v>
      </c>
      <c r="AD135" s="89" t="s">
        <v>358</v>
      </c>
      <c r="AE135" s="35" t="str">
        <f t="shared" si="44"/>
        <v>EC50</v>
      </c>
      <c r="AF135" s="36" t="s">
        <v>191</v>
      </c>
      <c r="AG135" s="36" t="str">
        <f t="shared" si="45"/>
        <v>Chronic</v>
      </c>
      <c r="AH135" s="36" t="str">
        <f t="shared" si="51"/>
        <v>y</v>
      </c>
      <c r="AI135" s="37" t="str">
        <f t="shared" si="46"/>
        <v>Growth rate</v>
      </c>
      <c r="AJ135" s="46" t="s">
        <v>87</v>
      </c>
      <c r="AK135" s="39">
        <f t="shared" si="49"/>
        <v>96</v>
      </c>
      <c r="AL135" s="45" t="s">
        <v>88</v>
      </c>
      <c r="AN135" s="42">
        <f t="shared" si="47"/>
        <v>10760</v>
      </c>
      <c r="AO135" s="58"/>
      <c r="AP135" s="58"/>
      <c r="AQ135" s="58"/>
      <c r="AS135" s="43" t="s">
        <v>523</v>
      </c>
      <c r="AT135" s="52" t="s">
        <v>582</v>
      </c>
      <c r="AV135"/>
      <c r="AW135"/>
      <c r="AX135"/>
      <c r="AY135"/>
    </row>
    <row r="136" spans="1:51" s="3" customFormat="1" x14ac:dyDescent="0.25">
      <c r="A136" s="3">
        <v>21</v>
      </c>
      <c r="B136" s="33" t="s">
        <v>236</v>
      </c>
      <c r="C136" s="33" t="s">
        <v>237</v>
      </c>
      <c r="D136" s="33"/>
      <c r="E136" s="33" t="s">
        <v>238</v>
      </c>
      <c r="F136" s="33" t="s">
        <v>230</v>
      </c>
      <c r="G136" s="33" t="s">
        <v>81</v>
      </c>
      <c r="H136" s="33" t="s">
        <v>82</v>
      </c>
      <c r="I136" s="33" t="s">
        <v>83</v>
      </c>
      <c r="J136" s="33" t="s">
        <v>84</v>
      </c>
      <c r="K136" s="33"/>
      <c r="L136" s="33" t="s">
        <v>85</v>
      </c>
      <c r="M136" s="33" t="s">
        <v>85</v>
      </c>
      <c r="N136" s="33" t="s">
        <v>67</v>
      </c>
      <c r="O136" s="33">
        <v>96</v>
      </c>
      <c r="P136" s="33" t="s">
        <v>59</v>
      </c>
      <c r="Q136" s="33" t="s">
        <v>86</v>
      </c>
      <c r="R136" s="33"/>
      <c r="S136" s="33" t="s">
        <v>61</v>
      </c>
      <c r="T136" s="33" t="s">
        <v>61</v>
      </c>
      <c r="U136" s="34">
        <v>25700</v>
      </c>
      <c r="W136" s="35" t="str">
        <f t="shared" si="41"/>
        <v>EC50</v>
      </c>
      <c r="X136" s="33">
        <v>5</v>
      </c>
      <c r="Y136" s="33">
        <f t="shared" si="50"/>
        <v>5140</v>
      </c>
      <c r="Z136" s="36" t="str">
        <f t="shared" si="42"/>
        <v>Chronic</v>
      </c>
      <c r="AA136" s="33">
        <v>1</v>
      </c>
      <c r="AB136" s="33">
        <f t="shared" si="43"/>
        <v>5140</v>
      </c>
      <c r="AD136" s="89" t="s">
        <v>358</v>
      </c>
      <c r="AE136" s="35" t="str">
        <f t="shared" si="44"/>
        <v>EC50</v>
      </c>
      <c r="AF136" s="36" t="s">
        <v>191</v>
      </c>
      <c r="AG136" s="36" t="str">
        <f t="shared" si="45"/>
        <v>Chronic</v>
      </c>
      <c r="AH136" s="36" t="str">
        <f t="shared" si="51"/>
        <v>y</v>
      </c>
      <c r="AI136" s="37" t="str">
        <f t="shared" si="46"/>
        <v>Growth rate</v>
      </c>
      <c r="AJ136" s="46" t="s">
        <v>87</v>
      </c>
      <c r="AK136" s="39">
        <f t="shared" si="49"/>
        <v>96</v>
      </c>
      <c r="AL136" s="45" t="s">
        <v>88</v>
      </c>
      <c r="AN136" s="42">
        <f t="shared" si="47"/>
        <v>5140</v>
      </c>
      <c r="AO136" s="58"/>
      <c r="AP136" s="58"/>
      <c r="AQ136" s="58"/>
      <c r="AS136" s="43" t="s">
        <v>523</v>
      </c>
      <c r="AT136" s="52" t="s">
        <v>583</v>
      </c>
      <c r="AV136"/>
      <c r="AW136"/>
      <c r="AX136"/>
      <c r="AY136"/>
    </row>
    <row r="137" spans="1:51" s="3" customFormat="1" x14ac:dyDescent="0.25">
      <c r="A137" s="3">
        <v>80</v>
      </c>
      <c r="B137" s="33" t="s">
        <v>232</v>
      </c>
      <c r="C137" s="33" t="s">
        <v>141</v>
      </c>
      <c r="D137" s="33"/>
      <c r="E137" s="33" t="s">
        <v>52</v>
      </c>
      <c r="F137" s="33" t="s">
        <v>230</v>
      </c>
      <c r="G137" s="33" t="s">
        <v>81</v>
      </c>
      <c r="H137" s="33" t="s">
        <v>105</v>
      </c>
      <c r="I137" s="33" t="s">
        <v>83</v>
      </c>
      <c r="J137" s="33" t="s">
        <v>231</v>
      </c>
      <c r="K137" s="33"/>
      <c r="L137" s="33" t="s">
        <v>85</v>
      </c>
      <c r="M137" s="33" t="s">
        <v>85</v>
      </c>
      <c r="N137" s="33" t="s">
        <v>76</v>
      </c>
      <c r="O137" s="33">
        <v>72</v>
      </c>
      <c r="P137" s="33" t="s">
        <v>59</v>
      </c>
      <c r="Q137" s="33" t="s">
        <v>86</v>
      </c>
      <c r="R137" s="33"/>
      <c r="S137" s="33" t="s">
        <v>61</v>
      </c>
      <c r="T137" s="33" t="s">
        <v>61</v>
      </c>
      <c r="U137" s="34">
        <v>18000</v>
      </c>
      <c r="W137" s="35" t="str">
        <f t="shared" si="41"/>
        <v>NOEC</v>
      </c>
      <c r="X137" s="33">
        <v>1</v>
      </c>
      <c r="Y137" s="33">
        <f t="shared" si="50"/>
        <v>18000</v>
      </c>
      <c r="Z137" s="36" t="str">
        <f t="shared" si="42"/>
        <v>Chronic</v>
      </c>
      <c r="AA137" s="33">
        <v>1</v>
      </c>
      <c r="AB137" s="33">
        <f t="shared" si="43"/>
        <v>18000</v>
      </c>
      <c r="AD137" s="89" t="s">
        <v>365</v>
      </c>
      <c r="AE137" s="35" t="str">
        <f t="shared" si="44"/>
        <v>NOEC</v>
      </c>
      <c r="AF137" s="36" t="s">
        <v>62</v>
      </c>
      <c r="AG137" s="36" t="str">
        <f t="shared" si="45"/>
        <v>Chronic</v>
      </c>
      <c r="AH137" s="36" t="str">
        <f t="shared" si="51"/>
        <v>y</v>
      </c>
      <c r="AI137" s="37" t="str">
        <f t="shared" si="46"/>
        <v>Growth rate</v>
      </c>
      <c r="AJ137" s="46" t="s">
        <v>87</v>
      </c>
      <c r="AK137" s="39">
        <f t="shared" si="49"/>
        <v>72</v>
      </c>
      <c r="AL137" s="46" t="s">
        <v>88</v>
      </c>
      <c r="AN137" s="47">
        <f t="shared" si="47"/>
        <v>18000</v>
      </c>
      <c r="AO137" s="48">
        <f>AN137</f>
        <v>18000</v>
      </c>
      <c r="AP137" s="48">
        <f>AO137</f>
        <v>18000</v>
      </c>
      <c r="AQ137" s="66">
        <f>AP137</f>
        <v>18000</v>
      </c>
      <c r="AS137" s="43" t="s">
        <v>523</v>
      </c>
      <c r="AT137" s="3" t="s">
        <v>532</v>
      </c>
      <c r="AV137"/>
      <c r="AW137"/>
      <c r="AX137"/>
      <c r="AY137"/>
    </row>
    <row r="138" spans="1:51" s="3" customFormat="1" x14ac:dyDescent="0.25">
      <c r="A138" s="3">
        <v>63</v>
      </c>
      <c r="B138" s="33" t="s">
        <v>241</v>
      </c>
      <c r="C138" s="33" t="s">
        <v>51</v>
      </c>
      <c r="D138" s="33"/>
      <c r="E138" s="33" t="s">
        <v>52</v>
      </c>
      <c r="F138" s="33" t="s">
        <v>242</v>
      </c>
      <c r="G138" s="33" t="s">
        <v>70</v>
      </c>
      <c r="H138" s="33" t="s">
        <v>71</v>
      </c>
      <c r="I138" s="33" t="s">
        <v>55</v>
      </c>
      <c r="J138" s="33" t="s">
        <v>214</v>
      </c>
      <c r="K138" s="33"/>
      <c r="L138" s="33" t="s">
        <v>57</v>
      </c>
      <c r="M138" s="33" t="s">
        <v>57</v>
      </c>
      <c r="N138" s="33" t="s">
        <v>93</v>
      </c>
      <c r="O138" s="33">
        <v>48</v>
      </c>
      <c r="P138" s="33" t="s">
        <v>59</v>
      </c>
      <c r="Q138" s="33" t="s">
        <v>60</v>
      </c>
      <c r="R138" s="33"/>
      <c r="S138" s="33" t="s">
        <v>61</v>
      </c>
      <c r="T138" s="33" t="s">
        <v>61</v>
      </c>
      <c r="U138" s="34">
        <v>600</v>
      </c>
      <c r="W138" s="35" t="str">
        <f t="shared" si="41"/>
        <v>LC10</v>
      </c>
      <c r="X138" s="33">
        <v>1</v>
      </c>
      <c r="Y138" s="33">
        <f t="shared" si="50"/>
        <v>600</v>
      </c>
      <c r="Z138" s="36" t="str">
        <f t="shared" si="42"/>
        <v>Acute</v>
      </c>
      <c r="AA138" s="33">
        <v>1</v>
      </c>
      <c r="AB138" s="48">
        <f t="shared" si="43"/>
        <v>600</v>
      </c>
      <c r="AD138" s="89" t="s">
        <v>362</v>
      </c>
      <c r="AE138" s="35" t="str">
        <f t="shared" si="44"/>
        <v>LC10</v>
      </c>
      <c r="AF138" s="36" t="s">
        <v>62</v>
      </c>
      <c r="AG138" s="36" t="str">
        <f t="shared" si="45"/>
        <v>Acute</v>
      </c>
      <c r="AH138" s="36" t="str">
        <f t="shared" si="51"/>
        <v>n</v>
      </c>
      <c r="AI138" s="37" t="str">
        <f t="shared" si="46"/>
        <v>Mortality</v>
      </c>
      <c r="AJ138" s="38" t="s">
        <v>63</v>
      </c>
      <c r="AK138" s="39">
        <f t="shared" si="49"/>
        <v>48</v>
      </c>
      <c r="AL138" s="45" t="s">
        <v>88</v>
      </c>
      <c r="AN138" s="94">
        <f t="shared" si="47"/>
        <v>600</v>
      </c>
      <c r="AO138" s="42"/>
      <c r="AP138" s="42"/>
      <c r="AQ138" s="42"/>
      <c r="AS138" s="43" t="s">
        <v>523</v>
      </c>
      <c r="AT138" s="44" t="s">
        <v>520</v>
      </c>
      <c r="AV138"/>
      <c r="AW138"/>
      <c r="AX138"/>
      <c r="AY138"/>
    </row>
    <row r="139" spans="1:51" s="3" customFormat="1" x14ac:dyDescent="0.25">
      <c r="A139" s="3">
        <v>64</v>
      </c>
      <c r="B139" s="33" t="s">
        <v>243</v>
      </c>
      <c r="C139" s="33" t="s">
        <v>51</v>
      </c>
      <c r="D139" s="33"/>
      <c r="E139" s="33" t="s">
        <v>52</v>
      </c>
      <c r="F139" s="33" t="s">
        <v>242</v>
      </c>
      <c r="G139" s="33" t="s">
        <v>70</v>
      </c>
      <c r="H139" s="33" t="s">
        <v>71</v>
      </c>
      <c r="I139" s="33" t="s">
        <v>55</v>
      </c>
      <c r="J139" s="33" t="s">
        <v>214</v>
      </c>
      <c r="K139" s="33"/>
      <c r="L139" s="33" t="s">
        <v>57</v>
      </c>
      <c r="M139" s="33" t="s">
        <v>57</v>
      </c>
      <c r="N139" s="33" t="s">
        <v>73</v>
      </c>
      <c r="O139" s="33">
        <v>48</v>
      </c>
      <c r="P139" s="33" t="s">
        <v>59</v>
      </c>
      <c r="Q139" s="33" t="s">
        <v>60</v>
      </c>
      <c r="R139" s="33"/>
      <c r="S139" s="33" t="s">
        <v>61</v>
      </c>
      <c r="T139" s="33" t="s">
        <v>61</v>
      </c>
      <c r="U139" s="34">
        <v>7700</v>
      </c>
      <c r="W139" s="35" t="str">
        <f t="shared" si="41"/>
        <v>LC50</v>
      </c>
      <c r="X139" s="33">
        <v>1</v>
      </c>
      <c r="Y139" s="33">
        <f t="shared" si="50"/>
        <v>7700</v>
      </c>
      <c r="Z139" s="36" t="str">
        <f t="shared" si="42"/>
        <v>Acute</v>
      </c>
      <c r="AA139" s="93">
        <v>10</v>
      </c>
      <c r="AB139" s="48">
        <f t="shared" si="43"/>
        <v>770</v>
      </c>
      <c r="AD139" s="89" t="s">
        <v>362</v>
      </c>
      <c r="AE139" s="35" t="str">
        <f t="shared" si="44"/>
        <v>LC50</v>
      </c>
      <c r="AF139" s="36" t="s">
        <v>62</v>
      </c>
      <c r="AG139" s="36" t="str">
        <f t="shared" si="45"/>
        <v>Acute</v>
      </c>
      <c r="AH139" s="36" t="str">
        <f t="shared" si="51"/>
        <v>n</v>
      </c>
      <c r="AI139" s="37" t="str">
        <f t="shared" si="46"/>
        <v>Mortality</v>
      </c>
      <c r="AJ139" s="38" t="s">
        <v>63</v>
      </c>
      <c r="AK139" s="39">
        <f t="shared" si="49"/>
        <v>48</v>
      </c>
      <c r="AL139" s="45" t="s">
        <v>88</v>
      </c>
      <c r="AN139" s="94">
        <f t="shared" si="47"/>
        <v>770</v>
      </c>
      <c r="AO139" s="42"/>
      <c r="AP139" s="94"/>
      <c r="AQ139" s="94"/>
      <c r="AS139" s="43" t="s">
        <v>523</v>
      </c>
      <c r="AT139" s="44" t="s">
        <v>539</v>
      </c>
      <c r="AV139"/>
      <c r="AW139"/>
      <c r="AX139"/>
      <c r="AY139"/>
    </row>
    <row r="140" spans="1:51" s="3" customFormat="1" x14ac:dyDescent="0.25">
      <c r="A140" s="3">
        <v>118</v>
      </c>
      <c r="B140" s="33" t="s">
        <v>244</v>
      </c>
      <c r="C140" s="33" t="s">
        <v>245</v>
      </c>
      <c r="D140" s="33"/>
      <c r="E140" s="33" t="s">
        <v>52</v>
      </c>
      <c r="F140" s="61" t="s">
        <v>246</v>
      </c>
      <c r="G140" s="33" t="s">
        <v>138</v>
      </c>
      <c r="H140" s="33" t="s">
        <v>139</v>
      </c>
      <c r="I140" s="33" t="s">
        <v>55</v>
      </c>
      <c r="J140" s="33" t="s">
        <v>120</v>
      </c>
      <c r="K140" s="33"/>
      <c r="L140" s="33" t="s">
        <v>121</v>
      </c>
      <c r="M140" s="33" t="s">
        <v>121</v>
      </c>
      <c r="N140" s="33" t="s">
        <v>67</v>
      </c>
      <c r="O140" s="33">
        <v>48</v>
      </c>
      <c r="P140" s="33" t="s">
        <v>59</v>
      </c>
      <c r="Q140" s="33" t="s">
        <v>86</v>
      </c>
      <c r="R140" s="33"/>
      <c r="S140" s="33" t="s">
        <v>61</v>
      </c>
      <c r="T140" s="33" t="s">
        <v>61</v>
      </c>
      <c r="U140" s="34">
        <v>8850</v>
      </c>
      <c r="W140" s="35" t="str">
        <f t="shared" ref="W140:W171" si="52">N140</f>
        <v>EC50</v>
      </c>
      <c r="X140" s="33">
        <v>5</v>
      </c>
      <c r="Y140" s="33">
        <f t="shared" si="50"/>
        <v>1770</v>
      </c>
      <c r="Z140" s="36" t="str">
        <f t="shared" ref="Z140:Z171" si="53">Q140</f>
        <v>Chronic</v>
      </c>
      <c r="AA140" s="33">
        <v>1</v>
      </c>
      <c r="AB140" s="33">
        <f t="shared" ref="AB140:AB171" si="54">Y140/AA140</f>
        <v>1770</v>
      </c>
      <c r="AD140" s="89" t="s">
        <v>369</v>
      </c>
      <c r="AE140" s="35" t="str">
        <f t="shared" ref="AE140:AE171" si="55">N140</f>
        <v>EC50</v>
      </c>
      <c r="AF140" s="36" t="s">
        <v>62</v>
      </c>
      <c r="AG140" s="36" t="str">
        <f t="shared" ref="AG140:AG171" si="56">Q140</f>
        <v>Chronic</v>
      </c>
      <c r="AH140" s="36" t="str">
        <f t="shared" si="51"/>
        <v>y</v>
      </c>
      <c r="AI140" s="37" t="str">
        <f t="shared" ref="AI140:AI171" si="57">M140</f>
        <v>embryo development</v>
      </c>
      <c r="AJ140" s="46" t="s">
        <v>87</v>
      </c>
      <c r="AK140" s="39">
        <f t="shared" si="49"/>
        <v>48</v>
      </c>
      <c r="AL140" s="45" t="s">
        <v>88</v>
      </c>
      <c r="AN140" s="42">
        <f t="shared" ref="AN140:AN171" si="58">AB140</f>
        <v>1770</v>
      </c>
      <c r="AO140" s="58"/>
      <c r="AP140" s="58"/>
      <c r="AQ140" s="58"/>
      <c r="AS140" s="43" t="s">
        <v>523</v>
      </c>
      <c r="AT140" s="52" t="s">
        <v>384</v>
      </c>
      <c r="AV140"/>
      <c r="AW140"/>
      <c r="AX140"/>
      <c r="AY140"/>
    </row>
    <row r="141" spans="1:51" s="3" customFormat="1" x14ac:dyDescent="0.25">
      <c r="A141" s="3">
        <v>119</v>
      </c>
      <c r="B141" s="33" t="s">
        <v>247</v>
      </c>
      <c r="C141" s="33" t="s">
        <v>245</v>
      </c>
      <c r="D141" s="33"/>
      <c r="E141" s="33" t="s">
        <v>52</v>
      </c>
      <c r="F141" s="61" t="s">
        <v>246</v>
      </c>
      <c r="G141" s="33" t="s">
        <v>138</v>
      </c>
      <c r="H141" s="33" t="s">
        <v>139</v>
      </c>
      <c r="I141" s="33" t="s">
        <v>55</v>
      </c>
      <c r="J141" s="33" t="s">
        <v>120</v>
      </c>
      <c r="K141" s="33"/>
      <c r="L141" s="33" t="s">
        <v>121</v>
      </c>
      <c r="M141" s="33" t="s">
        <v>121</v>
      </c>
      <c r="N141" s="33" t="s">
        <v>76</v>
      </c>
      <c r="O141" s="33">
        <v>48</v>
      </c>
      <c r="P141" s="33" t="s">
        <v>59</v>
      </c>
      <c r="Q141" s="33" t="s">
        <v>86</v>
      </c>
      <c r="R141" s="33"/>
      <c r="S141" s="33" t="s">
        <v>61</v>
      </c>
      <c r="T141" s="33" t="s">
        <v>61</v>
      </c>
      <c r="U141" s="34">
        <v>1000</v>
      </c>
      <c r="W141" s="35" t="str">
        <f t="shared" si="52"/>
        <v>NOEC</v>
      </c>
      <c r="X141" s="33">
        <v>1</v>
      </c>
      <c r="Y141" s="33">
        <f t="shared" si="50"/>
        <v>1000</v>
      </c>
      <c r="Z141" s="36" t="str">
        <f t="shared" si="53"/>
        <v>Chronic</v>
      </c>
      <c r="AA141" s="33">
        <v>1</v>
      </c>
      <c r="AB141" s="33">
        <f t="shared" si="54"/>
        <v>1000</v>
      </c>
      <c r="AD141" s="89" t="s">
        <v>369</v>
      </c>
      <c r="AE141" s="35" t="str">
        <f t="shared" si="55"/>
        <v>NOEC</v>
      </c>
      <c r="AF141" s="36" t="s">
        <v>62</v>
      </c>
      <c r="AG141" s="36" t="str">
        <f t="shared" si="56"/>
        <v>Chronic</v>
      </c>
      <c r="AH141" s="36" t="str">
        <f t="shared" si="51"/>
        <v>y</v>
      </c>
      <c r="AI141" s="37" t="str">
        <f t="shared" si="57"/>
        <v>embryo development</v>
      </c>
      <c r="AJ141" s="46" t="s">
        <v>87</v>
      </c>
      <c r="AK141" s="39">
        <f t="shared" si="49"/>
        <v>48</v>
      </c>
      <c r="AL141" s="45" t="s">
        <v>88</v>
      </c>
      <c r="AN141" s="42">
        <f t="shared" si="58"/>
        <v>1000</v>
      </c>
      <c r="AO141" s="58"/>
      <c r="AP141" s="58"/>
      <c r="AQ141" s="90"/>
      <c r="AS141" s="43" t="s">
        <v>523</v>
      </c>
      <c r="AT141" s="52" t="s">
        <v>540</v>
      </c>
      <c r="AV141"/>
      <c r="AW141"/>
      <c r="AX141"/>
      <c r="AY141"/>
    </row>
    <row r="142" spans="1:51" s="3" customFormat="1" x14ac:dyDescent="0.25">
      <c r="A142" s="3">
        <v>53</v>
      </c>
      <c r="B142" s="33" t="s">
        <v>248</v>
      </c>
      <c r="C142" s="33" t="s">
        <v>51</v>
      </c>
      <c r="D142" s="33"/>
      <c r="E142" s="33" t="s">
        <v>52</v>
      </c>
      <c r="F142" s="33" t="s">
        <v>249</v>
      </c>
      <c r="G142" s="33" t="s">
        <v>70</v>
      </c>
      <c r="H142" s="33" t="s">
        <v>71</v>
      </c>
      <c r="I142" s="33" t="s">
        <v>55</v>
      </c>
      <c r="J142" s="33" t="s">
        <v>250</v>
      </c>
      <c r="K142" s="33"/>
      <c r="L142" s="33" t="s">
        <v>57</v>
      </c>
      <c r="M142" s="33" t="s">
        <v>57</v>
      </c>
      <c r="N142" s="33" t="s">
        <v>93</v>
      </c>
      <c r="O142" s="33">
        <v>96</v>
      </c>
      <c r="P142" s="33" t="s">
        <v>59</v>
      </c>
      <c r="Q142" s="33" t="s">
        <v>60</v>
      </c>
      <c r="R142" s="33"/>
      <c r="S142" s="33" t="s">
        <v>61</v>
      </c>
      <c r="T142" s="33" t="s">
        <v>61</v>
      </c>
      <c r="U142" s="34">
        <v>32900</v>
      </c>
      <c r="W142" s="35" t="str">
        <f t="shared" si="52"/>
        <v>LC10</v>
      </c>
      <c r="X142" s="33">
        <v>1</v>
      </c>
      <c r="Y142" s="33">
        <f t="shared" si="50"/>
        <v>32900</v>
      </c>
      <c r="Z142" s="36" t="str">
        <f t="shared" si="53"/>
        <v>Acute</v>
      </c>
      <c r="AA142" s="33">
        <v>1</v>
      </c>
      <c r="AB142" s="48">
        <f t="shared" si="54"/>
        <v>32900</v>
      </c>
      <c r="AD142" s="89" t="s">
        <v>362</v>
      </c>
      <c r="AE142" s="35" t="str">
        <f t="shared" si="55"/>
        <v>LC10</v>
      </c>
      <c r="AF142" s="36" t="s">
        <v>62</v>
      </c>
      <c r="AG142" s="36" t="str">
        <f t="shared" si="56"/>
        <v>Acute</v>
      </c>
      <c r="AH142" s="36" t="str">
        <f t="shared" si="51"/>
        <v>n</v>
      </c>
      <c r="AI142" s="37" t="str">
        <f t="shared" si="57"/>
        <v>Mortality</v>
      </c>
      <c r="AJ142" s="38" t="s">
        <v>63</v>
      </c>
      <c r="AK142" s="39">
        <f t="shared" si="49"/>
        <v>96</v>
      </c>
      <c r="AL142" s="45" t="s">
        <v>88</v>
      </c>
      <c r="AN142" s="94">
        <f t="shared" si="58"/>
        <v>32900</v>
      </c>
      <c r="AO142" s="42"/>
      <c r="AP142" s="42"/>
      <c r="AQ142" s="42"/>
      <c r="AS142" s="43" t="s">
        <v>523</v>
      </c>
      <c r="AT142" s="44" t="s">
        <v>520</v>
      </c>
      <c r="AV142"/>
      <c r="AW142"/>
      <c r="AX142"/>
      <c r="AY142"/>
    </row>
    <row r="143" spans="1:51" s="3" customFormat="1" x14ac:dyDescent="0.25">
      <c r="A143" s="3">
        <v>33</v>
      </c>
      <c r="B143" s="33" t="s">
        <v>251</v>
      </c>
      <c r="C143" s="33" t="s">
        <v>136</v>
      </c>
      <c r="D143" s="33"/>
      <c r="E143" s="33" t="s">
        <v>52</v>
      </c>
      <c r="F143" s="33" t="s">
        <v>249</v>
      </c>
      <c r="G143" s="33" t="s">
        <v>70</v>
      </c>
      <c r="H143" s="33" t="s">
        <v>71</v>
      </c>
      <c r="I143" s="33" t="s">
        <v>55</v>
      </c>
      <c r="J143" s="33" t="s">
        <v>56</v>
      </c>
      <c r="K143" s="33"/>
      <c r="L143" s="33" t="s">
        <v>57</v>
      </c>
      <c r="M143" s="33" t="s">
        <v>57</v>
      </c>
      <c r="N143" s="33" t="s">
        <v>73</v>
      </c>
      <c r="O143" s="33">
        <v>96</v>
      </c>
      <c r="P143" s="33" t="s">
        <v>59</v>
      </c>
      <c r="Q143" s="33" t="s">
        <v>60</v>
      </c>
      <c r="R143" s="33"/>
      <c r="S143" s="33" t="s">
        <v>61</v>
      </c>
      <c r="T143" s="33" t="s">
        <v>61</v>
      </c>
      <c r="U143" s="34">
        <v>84900</v>
      </c>
      <c r="W143" s="35" t="str">
        <f t="shared" si="52"/>
        <v>LC50</v>
      </c>
      <c r="X143" s="33">
        <v>1</v>
      </c>
      <c r="Y143" s="33">
        <f t="shared" si="50"/>
        <v>84900</v>
      </c>
      <c r="Z143" s="36" t="str">
        <f t="shared" si="53"/>
        <v>Acute</v>
      </c>
      <c r="AA143" s="93">
        <v>10</v>
      </c>
      <c r="AB143" s="48">
        <f t="shared" si="54"/>
        <v>8490</v>
      </c>
      <c r="AD143" s="89" t="s">
        <v>508</v>
      </c>
      <c r="AE143" s="35" t="str">
        <f t="shared" si="55"/>
        <v>LC50</v>
      </c>
      <c r="AF143" s="36" t="s">
        <v>62</v>
      </c>
      <c r="AG143" s="36" t="str">
        <f t="shared" si="56"/>
        <v>Acute</v>
      </c>
      <c r="AH143" s="36" t="str">
        <f t="shared" si="51"/>
        <v>n</v>
      </c>
      <c r="AI143" s="37" t="str">
        <f t="shared" si="57"/>
        <v>Mortality</v>
      </c>
      <c r="AJ143" s="38" t="s">
        <v>63</v>
      </c>
      <c r="AK143" s="39">
        <f t="shared" si="49"/>
        <v>96</v>
      </c>
      <c r="AL143" s="45" t="s">
        <v>88</v>
      </c>
      <c r="AN143" s="94">
        <f t="shared" si="58"/>
        <v>8490</v>
      </c>
      <c r="AO143" s="94"/>
      <c r="AP143" s="94"/>
      <c r="AQ143" s="94"/>
      <c r="AS143" s="43" t="s">
        <v>523</v>
      </c>
      <c r="AT143" s="44" t="s">
        <v>542</v>
      </c>
      <c r="AV143"/>
      <c r="AW143"/>
      <c r="AX143"/>
      <c r="AY143"/>
    </row>
    <row r="144" spans="1:51" s="3" customFormat="1" x14ac:dyDescent="0.25">
      <c r="A144" s="3">
        <v>54</v>
      </c>
      <c r="B144" s="33" t="s">
        <v>252</v>
      </c>
      <c r="C144" s="33" t="s">
        <v>51</v>
      </c>
      <c r="D144" s="33"/>
      <c r="E144" s="33" t="s">
        <v>52</v>
      </c>
      <c r="F144" s="33" t="s">
        <v>249</v>
      </c>
      <c r="G144" s="33" t="s">
        <v>70</v>
      </c>
      <c r="H144" s="33" t="s">
        <v>71</v>
      </c>
      <c r="I144" s="33" t="s">
        <v>55</v>
      </c>
      <c r="J144" s="33" t="s">
        <v>250</v>
      </c>
      <c r="K144" s="33"/>
      <c r="L144" s="33" t="s">
        <v>57</v>
      </c>
      <c r="M144" s="33" t="s">
        <v>57</v>
      </c>
      <c r="N144" s="33" t="s">
        <v>73</v>
      </c>
      <c r="O144" s="33">
        <v>96</v>
      </c>
      <c r="P144" s="33" t="s">
        <v>59</v>
      </c>
      <c r="Q144" s="33" t="s">
        <v>60</v>
      </c>
      <c r="R144" s="33"/>
      <c r="S144" s="33" t="s">
        <v>61</v>
      </c>
      <c r="T144" s="33" t="s">
        <v>61</v>
      </c>
      <c r="U144" s="34">
        <v>60400</v>
      </c>
      <c r="W144" s="35" t="str">
        <f t="shared" si="52"/>
        <v>LC50</v>
      </c>
      <c r="X144" s="33">
        <v>1</v>
      </c>
      <c r="Y144" s="33">
        <f t="shared" si="50"/>
        <v>60400</v>
      </c>
      <c r="Z144" s="36" t="str">
        <f t="shared" si="53"/>
        <v>Acute</v>
      </c>
      <c r="AA144" s="93">
        <v>10</v>
      </c>
      <c r="AB144" s="48">
        <f t="shared" si="54"/>
        <v>6040</v>
      </c>
      <c r="AD144" s="89" t="s">
        <v>362</v>
      </c>
      <c r="AE144" s="35" t="str">
        <f t="shared" si="55"/>
        <v>LC50</v>
      </c>
      <c r="AF144" s="36" t="s">
        <v>62</v>
      </c>
      <c r="AG144" s="36" t="str">
        <f t="shared" si="56"/>
        <v>Acute</v>
      </c>
      <c r="AH144" s="36" t="str">
        <f t="shared" si="51"/>
        <v>n</v>
      </c>
      <c r="AI144" s="37" t="str">
        <f t="shared" si="57"/>
        <v>Mortality</v>
      </c>
      <c r="AJ144" s="38" t="s">
        <v>63</v>
      </c>
      <c r="AK144" s="39">
        <f t="shared" ref="AK144:AK175" si="59">O144</f>
        <v>96</v>
      </c>
      <c r="AL144" s="45" t="s">
        <v>88</v>
      </c>
      <c r="AN144" s="94">
        <f t="shared" si="58"/>
        <v>6040</v>
      </c>
      <c r="AO144" s="42"/>
      <c r="AP144" s="42"/>
      <c r="AQ144" s="42"/>
      <c r="AS144" s="43" t="s">
        <v>523</v>
      </c>
      <c r="AT144" s="44" t="s">
        <v>542</v>
      </c>
      <c r="AV144"/>
      <c r="AW144"/>
      <c r="AX144"/>
      <c r="AY144"/>
    </row>
    <row r="145" spans="1:51" s="3" customFormat="1" x14ac:dyDescent="0.25">
      <c r="A145" s="3">
        <v>83</v>
      </c>
      <c r="B145" s="33" t="s">
        <v>253</v>
      </c>
      <c r="C145" s="33" t="s">
        <v>141</v>
      </c>
      <c r="D145" s="33"/>
      <c r="E145" s="33" t="s">
        <v>52</v>
      </c>
      <c r="F145" s="33" t="s">
        <v>249</v>
      </c>
      <c r="G145" s="33" t="s">
        <v>70</v>
      </c>
      <c r="H145" s="33" t="s">
        <v>71</v>
      </c>
      <c r="I145" s="33" t="s">
        <v>55</v>
      </c>
      <c r="J145" s="33" t="s">
        <v>250</v>
      </c>
      <c r="K145" s="33"/>
      <c r="L145" s="33" t="s">
        <v>57</v>
      </c>
      <c r="M145" s="33" t="s">
        <v>57</v>
      </c>
      <c r="N145" s="33" t="s">
        <v>73</v>
      </c>
      <c r="O145" s="33">
        <v>96</v>
      </c>
      <c r="P145" s="33" t="s">
        <v>59</v>
      </c>
      <c r="Q145" s="33" t="s">
        <v>60</v>
      </c>
      <c r="R145" s="33"/>
      <c r="S145" s="33" t="s">
        <v>61</v>
      </c>
      <c r="T145" s="33" t="s">
        <v>61</v>
      </c>
      <c r="U145" s="34">
        <v>26100</v>
      </c>
      <c r="W145" s="35" t="str">
        <f t="shared" si="52"/>
        <v>LC50</v>
      </c>
      <c r="X145" s="33">
        <v>1</v>
      </c>
      <c r="Y145" s="33">
        <f t="shared" si="50"/>
        <v>26100</v>
      </c>
      <c r="Z145" s="36" t="str">
        <f t="shared" si="53"/>
        <v>Acute</v>
      </c>
      <c r="AA145" s="93">
        <v>10</v>
      </c>
      <c r="AB145" s="48">
        <f t="shared" si="54"/>
        <v>2610</v>
      </c>
      <c r="AD145" s="89" t="s">
        <v>365</v>
      </c>
      <c r="AE145" s="35" t="str">
        <f t="shared" si="55"/>
        <v>LC50</v>
      </c>
      <c r="AF145" s="36" t="s">
        <v>62</v>
      </c>
      <c r="AG145" s="36" t="str">
        <f t="shared" si="56"/>
        <v>Acute</v>
      </c>
      <c r="AH145" s="36" t="str">
        <f t="shared" si="51"/>
        <v>n</v>
      </c>
      <c r="AI145" s="37" t="str">
        <f t="shared" si="57"/>
        <v>Mortality</v>
      </c>
      <c r="AJ145" s="38" t="s">
        <v>63</v>
      </c>
      <c r="AK145" s="39">
        <f t="shared" si="59"/>
        <v>96</v>
      </c>
      <c r="AL145" s="45" t="s">
        <v>88</v>
      </c>
      <c r="AN145" s="94">
        <f t="shared" si="58"/>
        <v>2610</v>
      </c>
      <c r="AO145" s="42"/>
      <c r="AP145" s="42"/>
      <c r="AQ145" s="42"/>
      <c r="AS145" s="43" t="s">
        <v>523</v>
      </c>
      <c r="AT145" s="44" t="s">
        <v>542</v>
      </c>
      <c r="AV145"/>
      <c r="AW145"/>
      <c r="AX145"/>
      <c r="AY145"/>
    </row>
    <row r="146" spans="1:51" s="3" customFormat="1" x14ac:dyDescent="0.25">
      <c r="A146" s="3">
        <v>35</v>
      </c>
      <c r="B146" s="33" t="s">
        <v>254</v>
      </c>
      <c r="C146" s="33" t="s">
        <v>136</v>
      </c>
      <c r="D146" s="33"/>
      <c r="E146" s="33" t="s">
        <v>52</v>
      </c>
      <c r="F146" s="33" t="s">
        <v>249</v>
      </c>
      <c r="G146" s="33" t="s">
        <v>70</v>
      </c>
      <c r="H146" s="33" t="s">
        <v>71</v>
      </c>
      <c r="I146" s="33" t="s">
        <v>55</v>
      </c>
      <c r="J146" s="33" t="s">
        <v>56</v>
      </c>
      <c r="K146" s="33"/>
      <c r="L146" s="33" t="s">
        <v>57</v>
      </c>
      <c r="M146" s="33" t="s">
        <v>57</v>
      </c>
      <c r="N146" s="33" t="s">
        <v>89</v>
      </c>
      <c r="O146" s="33">
        <v>96</v>
      </c>
      <c r="P146" s="33" t="s">
        <v>59</v>
      </c>
      <c r="Q146" s="33" t="s">
        <v>60</v>
      </c>
      <c r="R146" s="33"/>
      <c r="S146" s="33" t="s">
        <v>61</v>
      </c>
      <c r="T146" s="33" t="s">
        <v>61</v>
      </c>
      <c r="U146" s="34">
        <v>100000</v>
      </c>
      <c r="W146" s="35" t="str">
        <f t="shared" si="52"/>
        <v>LOEC</v>
      </c>
      <c r="X146" s="33">
        <v>1</v>
      </c>
      <c r="Y146" s="33">
        <f t="shared" si="50"/>
        <v>100000</v>
      </c>
      <c r="Z146" s="36" t="str">
        <f t="shared" si="53"/>
        <v>Acute</v>
      </c>
      <c r="AA146" s="33">
        <v>1</v>
      </c>
      <c r="AB146" s="48">
        <f t="shared" si="54"/>
        <v>100000</v>
      </c>
      <c r="AD146" s="89" t="s">
        <v>508</v>
      </c>
      <c r="AE146" s="35" t="str">
        <f t="shared" si="55"/>
        <v>LOEC</v>
      </c>
      <c r="AF146" s="36" t="s">
        <v>62</v>
      </c>
      <c r="AG146" s="36" t="str">
        <f t="shared" si="56"/>
        <v>Acute</v>
      </c>
      <c r="AH146" s="36" t="str">
        <f t="shared" si="51"/>
        <v>n</v>
      </c>
      <c r="AI146" s="37" t="str">
        <f t="shared" si="57"/>
        <v>Mortality</v>
      </c>
      <c r="AJ146" s="38" t="s">
        <v>63</v>
      </c>
      <c r="AK146" s="39">
        <f t="shared" si="59"/>
        <v>96</v>
      </c>
      <c r="AL146" s="45" t="s">
        <v>88</v>
      </c>
      <c r="AN146" s="94">
        <f t="shared" si="58"/>
        <v>100000</v>
      </c>
      <c r="AO146" s="42"/>
      <c r="AP146" s="42"/>
      <c r="AQ146" s="42"/>
      <c r="AS146" s="43" t="s">
        <v>523</v>
      </c>
      <c r="AT146" s="44" t="s">
        <v>520</v>
      </c>
      <c r="AV146"/>
      <c r="AW146"/>
      <c r="AX146"/>
      <c r="AY146"/>
    </row>
    <row r="147" spans="1:51" s="3" customFormat="1" x14ac:dyDescent="0.25">
      <c r="A147" s="3">
        <v>34</v>
      </c>
      <c r="B147" s="33" t="s">
        <v>255</v>
      </c>
      <c r="C147" s="33" t="s">
        <v>136</v>
      </c>
      <c r="D147" s="33"/>
      <c r="E147" s="33" t="s">
        <v>52</v>
      </c>
      <c r="F147" s="33" t="s">
        <v>249</v>
      </c>
      <c r="G147" s="33" t="s">
        <v>70</v>
      </c>
      <c r="H147" s="33" t="s">
        <v>71</v>
      </c>
      <c r="I147" s="33" t="s">
        <v>55</v>
      </c>
      <c r="J147" s="33" t="s">
        <v>56</v>
      </c>
      <c r="K147" s="33"/>
      <c r="L147" s="33" t="s">
        <v>57</v>
      </c>
      <c r="M147" s="33" t="s">
        <v>57</v>
      </c>
      <c r="N147" s="33" t="s">
        <v>76</v>
      </c>
      <c r="O147" s="33">
        <v>96</v>
      </c>
      <c r="P147" s="33" t="s">
        <v>59</v>
      </c>
      <c r="Q147" s="33" t="s">
        <v>60</v>
      </c>
      <c r="R147" s="33"/>
      <c r="S147" s="33" t="s">
        <v>61</v>
      </c>
      <c r="T147" s="33" t="s">
        <v>61</v>
      </c>
      <c r="U147" s="34">
        <v>50000</v>
      </c>
      <c r="W147" s="35" t="str">
        <f t="shared" si="52"/>
        <v>NOEC</v>
      </c>
      <c r="X147" s="33">
        <v>1</v>
      </c>
      <c r="Y147" s="33">
        <f t="shared" si="50"/>
        <v>50000</v>
      </c>
      <c r="Z147" s="36" t="str">
        <f t="shared" si="53"/>
        <v>Acute</v>
      </c>
      <c r="AA147" s="33">
        <v>1</v>
      </c>
      <c r="AB147" s="48">
        <f t="shared" si="54"/>
        <v>50000</v>
      </c>
      <c r="AD147" s="89" t="s">
        <v>508</v>
      </c>
      <c r="AE147" s="35" t="str">
        <f t="shared" si="55"/>
        <v>NOEC</v>
      </c>
      <c r="AF147" s="36" t="s">
        <v>62</v>
      </c>
      <c r="AG147" s="36" t="str">
        <f t="shared" si="56"/>
        <v>Acute</v>
      </c>
      <c r="AH147" s="36" t="str">
        <f t="shared" si="51"/>
        <v>n</v>
      </c>
      <c r="AI147" s="37" t="str">
        <f t="shared" si="57"/>
        <v>Mortality</v>
      </c>
      <c r="AJ147" s="38" t="s">
        <v>63</v>
      </c>
      <c r="AK147" s="39">
        <f t="shared" si="59"/>
        <v>96</v>
      </c>
      <c r="AL147" s="45" t="s">
        <v>88</v>
      </c>
      <c r="AN147" s="94">
        <f t="shared" si="58"/>
        <v>50000</v>
      </c>
      <c r="AO147" s="42"/>
      <c r="AP147" s="42"/>
      <c r="AQ147" s="42"/>
      <c r="AS147" s="43" t="s">
        <v>523</v>
      </c>
      <c r="AT147" s="44" t="s">
        <v>520</v>
      </c>
      <c r="AV147"/>
      <c r="AW147"/>
      <c r="AX147"/>
      <c r="AY147"/>
    </row>
    <row r="148" spans="1:51" s="3" customFormat="1" x14ac:dyDescent="0.25">
      <c r="A148" s="3">
        <v>84</v>
      </c>
      <c r="B148" s="33" t="s">
        <v>256</v>
      </c>
      <c r="C148" s="33" t="s">
        <v>141</v>
      </c>
      <c r="D148" s="33"/>
      <c r="E148" s="33" t="s">
        <v>52</v>
      </c>
      <c r="F148" s="33" t="s">
        <v>249</v>
      </c>
      <c r="G148" s="33" t="s">
        <v>70</v>
      </c>
      <c r="H148" s="33" t="s">
        <v>71</v>
      </c>
      <c r="I148" s="33" t="s">
        <v>55</v>
      </c>
      <c r="J148" s="33" t="s">
        <v>250</v>
      </c>
      <c r="K148" s="33"/>
      <c r="L148" s="33" t="s">
        <v>57</v>
      </c>
      <c r="M148" s="33" t="s">
        <v>57</v>
      </c>
      <c r="N148" s="33" t="s">
        <v>76</v>
      </c>
      <c r="O148" s="33">
        <v>96</v>
      </c>
      <c r="P148" s="33" t="s">
        <v>59</v>
      </c>
      <c r="Q148" s="33" t="s">
        <v>60</v>
      </c>
      <c r="R148" s="33"/>
      <c r="S148" s="33" t="s">
        <v>61</v>
      </c>
      <c r="T148" s="33" t="s">
        <v>61</v>
      </c>
      <c r="U148" s="34">
        <v>9000</v>
      </c>
      <c r="W148" s="35" t="str">
        <f t="shared" si="52"/>
        <v>NOEC</v>
      </c>
      <c r="X148" s="33">
        <v>1</v>
      </c>
      <c r="Y148" s="33">
        <f t="shared" si="50"/>
        <v>9000</v>
      </c>
      <c r="Z148" s="36" t="str">
        <f t="shared" si="53"/>
        <v>Acute</v>
      </c>
      <c r="AA148" s="33">
        <v>1</v>
      </c>
      <c r="AB148" s="48">
        <f t="shared" si="54"/>
        <v>9000</v>
      </c>
      <c r="AD148" s="89" t="s">
        <v>365</v>
      </c>
      <c r="AE148" s="35" t="str">
        <f t="shared" si="55"/>
        <v>NOEC</v>
      </c>
      <c r="AF148" s="36" t="s">
        <v>62</v>
      </c>
      <c r="AG148" s="36" t="str">
        <f t="shared" si="56"/>
        <v>Acute</v>
      </c>
      <c r="AH148" s="36" t="str">
        <f t="shared" si="51"/>
        <v>n</v>
      </c>
      <c r="AI148" s="37" t="str">
        <f t="shared" si="57"/>
        <v>Mortality</v>
      </c>
      <c r="AJ148" s="38" t="s">
        <v>63</v>
      </c>
      <c r="AK148" s="39">
        <f t="shared" si="59"/>
        <v>96</v>
      </c>
      <c r="AL148" s="45" t="s">
        <v>88</v>
      </c>
      <c r="AN148" s="94">
        <f t="shared" si="58"/>
        <v>9000</v>
      </c>
      <c r="AO148" s="42"/>
      <c r="AP148" s="42"/>
      <c r="AQ148" s="42"/>
      <c r="AS148" s="43" t="s">
        <v>523</v>
      </c>
      <c r="AT148" s="44" t="s">
        <v>520</v>
      </c>
      <c r="AV148"/>
      <c r="AW148"/>
      <c r="AX148"/>
      <c r="AY148"/>
    </row>
    <row r="149" spans="1:51" s="3" customFormat="1" x14ac:dyDescent="0.25">
      <c r="A149" s="3">
        <v>132</v>
      </c>
      <c r="B149" s="33" t="s">
        <v>329</v>
      </c>
      <c r="C149" s="33">
        <v>29</v>
      </c>
      <c r="D149" s="33"/>
      <c r="E149" s="33" t="s">
        <v>344</v>
      </c>
      <c r="F149" s="33" t="s">
        <v>346</v>
      </c>
      <c r="G149" s="33" t="s">
        <v>53</v>
      </c>
      <c r="H149" s="33" t="s">
        <v>267</v>
      </c>
      <c r="I149" s="33" t="s">
        <v>55</v>
      </c>
      <c r="J149" s="33" t="s">
        <v>349</v>
      </c>
      <c r="K149" s="33"/>
      <c r="L149" s="33" t="s">
        <v>148</v>
      </c>
      <c r="M149" s="33" t="s">
        <v>148</v>
      </c>
      <c r="N149" s="33" t="s">
        <v>58</v>
      </c>
      <c r="O149" s="33">
        <v>5.5</v>
      </c>
      <c r="P149" s="33" t="s">
        <v>59</v>
      </c>
      <c r="Q149" s="33" t="s">
        <v>86</v>
      </c>
      <c r="R149" s="33"/>
      <c r="S149" s="33" t="s">
        <v>61</v>
      </c>
      <c r="T149" s="33" t="s">
        <v>61</v>
      </c>
      <c r="U149" s="34">
        <v>43000</v>
      </c>
      <c r="V149" s="33"/>
      <c r="W149" s="35" t="str">
        <f t="shared" si="52"/>
        <v>EC10</v>
      </c>
      <c r="X149" s="33">
        <v>1</v>
      </c>
      <c r="Y149" s="33">
        <f t="shared" si="50"/>
        <v>43000</v>
      </c>
      <c r="Z149" s="36" t="str">
        <f t="shared" si="53"/>
        <v>Chronic</v>
      </c>
      <c r="AA149" s="33">
        <v>1</v>
      </c>
      <c r="AB149" s="33">
        <f t="shared" si="54"/>
        <v>43000</v>
      </c>
      <c r="AC149" s="33"/>
      <c r="AD149" s="89" t="s">
        <v>371</v>
      </c>
      <c r="AE149" s="35" t="str">
        <f t="shared" si="55"/>
        <v>EC10</v>
      </c>
      <c r="AF149" s="36" t="s">
        <v>62</v>
      </c>
      <c r="AG149" s="36" t="str">
        <f t="shared" si="56"/>
        <v>Chronic</v>
      </c>
      <c r="AH149" s="33" t="s">
        <v>62</v>
      </c>
      <c r="AI149" s="37" t="str">
        <f t="shared" si="57"/>
        <v>fertilisation</v>
      </c>
      <c r="AJ149" s="33" t="s">
        <v>87</v>
      </c>
      <c r="AK149" s="39">
        <f t="shared" si="59"/>
        <v>5.5</v>
      </c>
      <c r="AL149" s="67" t="s">
        <v>88</v>
      </c>
      <c r="AN149" s="42">
        <f t="shared" si="58"/>
        <v>43000</v>
      </c>
      <c r="AO149" s="63"/>
      <c r="AP149" s="63"/>
      <c r="AQ149" s="67"/>
      <c r="AS149" s="43" t="s">
        <v>523</v>
      </c>
      <c r="AT149" s="52" t="s">
        <v>385</v>
      </c>
      <c r="AV149"/>
      <c r="AW149"/>
      <c r="AX149"/>
      <c r="AY149"/>
    </row>
    <row r="150" spans="1:51" s="3" customFormat="1" x14ac:dyDescent="0.25">
      <c r="A150" s="3">
        <v>133</v>
      </c>
      <c r="B150" s="33" t="s">
        <v>330</v>
      </c>
      <c r="C150" s="33">
        <v>29</v>
      </c>
      <c r="D150" s="33"/>
      <c r="E150" s="33" t="s">
        <v>344</v>
      </c>
      <c r="F150" s="33" t="s">
        <v>346</v>
      </c>
      <c r="G150" s="33" t="s">
        <v>53</v>
      </c>
      <c r="H150" s="33" t="s">
        <v>267</v>
      </c>
      <c r="I150" s="33" t="s">
        <v>55</v>
      </c>
      <c r="J150" s="33" t="s">
        <v>349</v>
      </c>
      <c r="K150" s="33"/>
      <c r="L150" s="33" t="s">
        <v>148</v>
      </c>
      <c r="M150" s="33" t="s">
        <v>148</v>
      </c>
      <c r="N150" s="33" t="s">
        <v>67</v>
      </c>
      <c r="O150" s="33">
        <v>5.5</v>
      </c>
      <c r="P150" s="33" t="s">
        <v>59</v>
      </c>
      <c r="Q150" s="33" t="s">
        <v>86</v>
      </c>
      <c r="R150" s="33"/>
      <c r="S150" s="33" t="s">
        <v>61</v>
      </c>
      <c r="T150" s="33" t="s">
        <v>61</v>
      </c>
      <c r="U150" s="34">
        <v>164000</v>
      </c>
      <c r="V150" s="33"/>
      <c r="W150" s="35" t="str">
        <f t="shared" si="52"/>
        <v>EC50</v>
      </c>
      <c r="X150" s="33">
        <v>5</v>
      </c>
      <c r="Y150" s="33">
        <f t="shared" si="50"/>
        <v>32800</v>
      </c>
      <c r="Z150" s="36" t="str">
        <f t="shared" si="53"/>
        <v>Chronic</v>
      </c>
      <c r="AA150" s="33">
        <v>1</v>
      </c>
      <c r="AB150" s="33">
        <f t="shared" si="54"/>
        <v>32800</v>
      </c>
      <c r="AC150" s="33"/>
      <c r="AD150" s="89" t="s">
        <v>371</v>
      </c>
      <c r="AE150" s="35" t="str">
        <f t="shared" si="55"/>
        <v>EC50</v>
      </c>
      <c r="AF150" s="36" t="s">
        <v>191</v>
      </c>
      <c r="AG150" s="36" t="str">
        <f t="shared" si="56"/>
        <v>Chronic</v>
      </c>
      <c r="AH150" s="33" t="s">
        <v>62</v>
      </c>
      <c r="AI150" s="37" t="str">
        <f t="shared" si="57"/>
        <v>fertilisation</v>
      </c>
      <c r="AJ150" s="33" t="s">
        <v>87</v>
      </c>
      <c r="AK150" s="39">
        <f t="shared" si="59"/>
        <v>5.5</v>
      </c>
      <c r="AL150" s="67" t="s">
        <v>88</v>
      </c>
      <c r="AN150" s="42">
        <f t="shared" si="58"/>
        <v>32800</v>
      </c>
      <c r="AO150" s="91"/>
      <c r="AP150" s="91"/>
      <c r="AQ150" s="91"/>
      <c r="AS150" s="43" t="s">
        <v>523</v>
      </c>
      <c r="AT150" s="52" t="s">
        <v>385</v>
      </c>
      <c r="AV150"/>
      <c r="AW150"/>
      <c r="AX150"/>
      <c r="AY150"/>
    </row>
    <row r="151" spans="1:51" s="3" customFormat="1" x14ac:dyDescent="0.25">
      <c r="A151" s="3">
        <v>135</v>
      </c>
      <c r="B151" s="33" t="s">
        <v>332</v>
      </c>
      <c r="C151" s="33">
        <v>29</v>
      </c>
      <c r="D151" s="33"/>
      <c r="E151" s="33" t="s">
        <v>344</v>
      </c>
      <c r="F151" s="33" t="s">
        <v>346</v>
      </c>
      <c r="G151" s="33" t="s">
        <v>53</v>
      </c>
      <c r="H151" s="33" t="s">
        <v>267</v>
      </c>
      <c r="I151" s="33" t="s">
        <v>55</v>
      </c>
      <c r="J151" s="33" t="s">
        <v>349</v>
      </c>
      <c r="K151" s="33"/>
      <c r="L151" s="33" t="s">
        <v>148</v>
      </c>
      <c r="M151" s="33" t="s">
        <v>148</v>
      </c>
      <c r="N151" s="33" t="s">
        <v>89</v>
      </c>
      <c r="O151" s="33">
        <v>5.5</v>
      </c>
      <c r="P151" s="33" t="s">
        <v>59</v>
      </c>
      <c r="Q151" s="33" t="s">
        <v>86</v>
      </c>
      <c r="R151" s="33"/>
      <c r="S151" s="33" t="s">
        <v>61</v>
      </c>
      <c r="T151" s="33" t="s">
        <v>61</v>
      </c>
      <c r="U151" s="34">
        <v>71000</v>
      </c>
      <c r="V151" s="33"/>
      <c r="W151" s="35" t="str">
        <f t="shared" si="52"/>
        <v>LOEC</v>
      </c>
      <c r="X151" s="33">
        <v>2.5</v>
      </c>
      <c r="Y151" s="33">
        <f t="shared" si="50"/>
        <v>28400</v>
      </c>
      <c r="Z151" s="36" t="str">
        <f t="shared" si="53"/>
        <v>Chronic</v>
      </c>
      <c r="AA151" s="33">
        <v>1</v>
      </c>
      <c r="AB151" s="33">
        <f t="shared" si="54"/>
        <v>28400</v>
      </c>
      <c r="AC151" s="33"/>
      <c r="AD151" s="89" t="s">
        <v>371</v>
      </c>
      <c r="AE151" s="35" t="str">
        <f t="shared" si="55"/>
        <v>LOEC</v>
      </c>
      <c r="AF151" s="36" t="s">
        <v>191</v>
      </c>
      <c r="AG151" s="36" t="str">
        <f t="shared" si="56"/>
        <v>Chronic</v>
      </c>
      <c r="AH151" s="33" t="s">
        <v>62</v>
      </c>
      <c r="AI151" s="37" t="str">
        <f t="shared" si="57"/>
        <v>fertilisation</v>
      </c>
      <c r="AJ151" s="33" t="s">
        <v>87</v>
      </c>
      <c r="AK151" s="39">
        <f t="shared" si="59"/>
        <v>5.5</v>
      </c>
      <c r="AL151" s="67" t="s">
        <v>88</v>
      </c>
      <c r="AN151" s="42">
        <f t="shared" si="58"/>
        <v>28400</v>
      </c>
      <c r="AO151" s="91"/>
      <c r="AP151" s="91"/>
      <c r="AQ151" s="91"/>
      <c r="AS151" s="43" t="s">
        <v>523</v>
      </c>
      <c r="AT151" s="52" t="s">
        <v>385</v>
      </c>
      <c r="AV151"/>
      <c r="AW151"/>
      <c r="AX151"/>
      <c r="AY151"/>
    </row>
    <row r="152" spans="1:51" s="3" customFormat="1" x14ac:dyDescent="0.25">
      <c r="A152" s="3">
        <v>134</v>
      </c>
      <c r="B152" s="33" t="s">
        <v>331</v>
      </c>
      <c r="C152" s="33">
        <v>29</v>
      </c>
      <c r="D152" s="33"/>
      <c r="E152" s="33" t="s">
        <v>344</v>
      </c>
      <c r="F152" s="33" t="s">
        <v>346</v>
      </c>
      <c r="G152" s="33" t="s">
        <v>53</v>
      </c>
      <c r="H152" s="33" t="s">
        <v>267</v>
      </c>
      <c r="I152" s="33" t="s">
        <v>55</v>
      </c>
      <c r="J152" s="33" t="s">
        <v>349</v>
      </c>
      <c r="K152" s="33"/>
      <c r="L152" s="33" t="s">
        <v>148</v>
      </c>
      <c r="M152" s="33" t="s">
        <v>148</v>
      </c>
      <c r="N152" s="33" t="s">
        <v>76</v>
      </c>
      <c r="O152" s="33">
        <v>5.5</v>
      </c>
      <c r="P152" s="33" t="s">
        <v>59</v>
      </c>
      <c r="Q152" s="33" t="s">
        <v>86</v>
      </c>
      <c r="R152" s="33"/>
      <c r="S152" s="33" t="s">
        <v>61</v>
      </c>
      <c r="T152" s="33" t="s">
        <v>61</v>
      </c>
      <c r="U152" s="34">
        <v>54000</v>
      </c>
      <c r="V152" s="33"/>
      <c r="W152" s="35" t="str">
        <f t="shared" si="52"/>
        <v>NOEC</v>
      </c>
      <c r="X152" s="33">
        <v>1</v>
      </c>
      <c r="Y152" s="33">
        <f t="shared" si="50"/>
        <v>54000</v>
      </c>
      <c r="Z152" s="36" t="str">
        <f t="shared" si="53"/>
        <v>Chronic</v>
      </c>
      <c r="AA152" s="33">
        <v>1</v>
      </c>
      <c r="AB152" s="33">
        <f t="shared" si="54"/>
        <v>54000</v>
      </c>
      <c r="AC152" s="33"/>
      <c r="AD152" s="89" t="s">
        <v>371</v>
      </c>
      <c r="AE152" s="35" t="str">
        <f t="shared" si="55"/>
        <v>NOEC</v>
      </c>
      <c r="AF152" s="36" t="s">
        <v>62</v>
      </c>
      <c r="AG152" s="36" t="str">
        <f t="shared" si="56"/>
        <v>Chronic</v>
      </c>
      <c r="AH152" s="33" t="s">
        <v>62</v>
      </c>
      <c r="AI152" s="37" t="str">
        <f t="shared" si="57"/>
        <v>fertilisation</v>
      </c>
      <c r="AJ152" s="33" t="s">
        <v>87</v>
      </c>
      <c r="AK152" s="39">
        <f t="shared" si="59"/>
        <v>5.5</v>
      </c>
      <c r="AL152" s="64" t="s">
        <v>88</v>
      </c>
      <c r="AN152" s="47">
        <f t="shared" si="58"/>
        <v>54000</v>
      </c>
      <c r="AO152" s="33">
        <f>AN152</f>
        <v>54000</v>
      </c>
      <c r="AP152" s="33">
        <f>AO152</f>
        <v>54000</v>
      </c>
      <c r="AQ152" s="64">
        <f>AP152</f>
        <v>54000</v>
      </c>
      <c r="AS152" s="43" t="s">
        <v>523</v>
      </c>
      <c r="AT152" s="49" t="s">
        <v>536</v>
      </c>
      <c r="AV152"/>
      <c r="AW152"/>
      <c r="AX152"/>
      <c r="AY152"/>
    </row>
    <row r="153" spans="1:51" s="3" customFormat="1" x14ac:dyDescent="0.25">
      <c r="A153" s="3">
        <v>30</v>
      </c>
      <c r="B153" s="33" t="s">
        <v>257</v>
      </c>
      <c r="C153" s="33" t="s">
        <v>136</v>
      </c>
      <c r="D153" s="33"/>
      <c r="E153" s="33" t="s">
        <v>52</v>
      </c>
      <c r="F153" s="33" t="s">
        <v>499</v>
      </c>
      <c r="G153" s="33" t="s">
        <v>118</v>
      </c>
      <c r="H153" s="33" t="s">
        <v>119</v>
      </c>
      <c r="I153" s="33" t="s">
        <v>55</v>
      </c>
      <c r="J153" s="33" t="s">
        <v>120</v>
      </c>
      <c r="K153" s="33"/>
      <c r="L153" s="33" t="s">
        <v>121</v>
      </c>
      <c r="M153" s="33" t="s">
        <v>121</v>
      </c>
      <c r="N153" s="33" t="s">
        <v>67</v>
      </c>
      <c r="O153" s="33">
        <v>48</v>
      </c>
      <c r="P153" s="33" t="s">
        <v>59</v>
      </c>
      <c r="Q153" s="33" t="s">
        <v>86</v>
      </c>
      <c r="R153" s="33"/>
      <c r="S153" s="33" t="s">
        <v>61</v>
      </c>
      <c r="T153" s="33" t="s">
        <v>61</v>
      </c>
      <c r="U153" s="34">
        <v>9600</v>
      </c>
      <c r="W153" s="35" t="str">
        <f t="shared" si="52"/>
        <v>EC50</v>
      </c>
      <c r="X153" s="33">
        <v>5</v>
      </c>
      <c r="Y153" s="33">
        <f t="shared" si="50"/>
        <v>1920</v>
      </c>
      <c r="Z153" s="36" t="str">
        <f t="shared" si="53"/>
        <v>Chronic</v>
      </c>
      <c r="AA153" s="33">
        <v>1</v>
      </c>
      <c r="AB153" s="33">
        <f t="shared" si="54"/>
        <v>1920</v>
      </c>
      <c r="AD153" s="89" t="s">
        <v>508</v>
      </c>
      <c r="AE153" s="35" t="str">
        <f t="shared" si="55"/>
        <v>EC50</v>
      </c>
      <c r="AF153" s="36" t="s">
        <v>62</v>
      </c>
      <c r="AG153" s="36" t="str">
        <f t="shared" si="56"/>
        <v>Chronic</v>
      </c>
      <c r="AH153" s="36" t="str">
        <f t="shared" ref="AH153:AH168" si="60">IF(AG153="chronic","y","n")</f>
        <v>y</v>
      </c>
      <c r="AI153" s="37" t="str">
        <f t="shared" si="57"/>
        <v>embryo development</v>
      </c>
      <c r="AJ153" s="46" t="s">
        <v>87</v>
      </c>
      <c r="AK153" s="39">
        <f t="shared" si="59"/>
        <v>48</v>
      </c>
      <c r="AL153" s="45" t="s">
        <v>88</v>
      </c>
      <c r="AN153" s="42">
        <f t="shared" si="58"/>
        <v>1920</v>
      </c>
      <c r="AO153" s="58">
        <f>GEOMEAN(AN153,AN160)</f>
        <v>2322.756982553276</v>
      </c>
      <c r="AP153" s="58">
        <f>AO153</f>
        <v>2322.756982553276</v>
      </c>
      <c r="AQ153" s="58"/>
      <c r="AS153" s="43" t="s">
        <v>523</v>
      </c>
      <c r="AT153" s="52" t="s">
        <v>500</v>
      </c>
      <c r="AV153"/>
      <c r="AW153"/>
      <c r="AX153"/>
      <c r="AY153"/>
    </row>
    <row r="154" spans="1:51" s="3" customFormat="1" x14ac:dyDescent="0.25">
      <c r="A154" s="3">
        <v>89</v>
      </c>
      <c r="B154" s="33" t="s">
        <v>258</v>
      </c>
      <c r="C154" s="33" t="s">
        <v>141</v>
      </c>
      <c r="D154" s="33"/>
      <c r="E154" s="33" t="s">
        <v>52</v>
      </c>
      <c r="F154" s="33" t="s">
        <v>499</v>
      </c>
      <c r="G154" s="33" t="s">
        <v>118</v>
      </c>
      <c r="H154" s="33" t="s">
        <v>119</v>
      </c>
      <c r="I154" s="33" t="s">
        <v>55</v>
      </c>
      <c r="J154" s="33" t="s">
        <v>120</v>
      </c>
      <c r="K154" s="33"/>
      <c r="L154" s="33" t="s">
        <v>121</v>
      </c>
      <c r="M154" s="33" t="s">
        <v>121</v>
      </c>
      <c r="N154" s="33" t="s">
        <v>67</v>
      </c>
      <c r="O154" s="33">
        <v>60</v>
      </c>
      <c r="P154" s="33" t="s">
        <v>59</v>
      </c>
      <c r="Q154" s="33" t="s">
        <v>86</v>
      </c>
      <c r="R154" s="33"/>
      <c r="S154" s="33" t="s">
        <v>61</v>
      </c>
      <c r="T154" s="33" t="s">
        <v>61</v>
      </c>
      <c r="U154" s="34">
        <v>2700</v>
      </c>
      <c r="W154" s="35" t="str">
        <f t="shared" si="52"/>
        <v>EC50</v>
      </c>
      <c r="X154" s="33">
        <v>5</v>
      </c>
      <c r="Y154" s="33">
        <f t="shared" si="50"/>
        <v>540</v>
      </c>
      <c r="Z154" s="36" t="str">
        <f t="shared" si="53"/>
        <v>Chronic</v>
      </c>
      <c r="AA154" s="33">
        <v>1</v>
      </c>
      <c r="AB154" s="33">
        <f t="shared" si="54"/>
        <v>540</v>
      </c>
      <c r="AD154" s="89" t="s">
        <v>365</v>
      </c>
      <c r="AE154" s="35" t="str">
        <f t="shared" si="55"/>
        <v>EC50</v>
      </c>
      <c r="AF154" s="36" t="s">
        <v>62</v>
      </c>
      <c r="AG154" s="36" t="str">
        <f t="shared" si="56"/>
        <v>Chronic</v>
      </c>
      <c r="AH154" s="36" t="str">
        <f t="shared" si="60"/>
        <v>y</v>
      </c>
      <c r="AI154" s="37" t="str">
        <f t="shared" si="57"/>
        <v>embryo development</v>
      </c>
      <c r="AJ154" s="46" t="s">
        <v>87</v>
      </c>
      <c r="AK154" s="39">
        <f t="shared" si="59"/>
        <v>60</v>
      </c>
      <c r="AL154" s="45" t="s">
        <v>259</v>
      </c>
      <c r="AN154" s="42">
        <f t="shared" si="58"/>
        <v>540</v>
      </c>
      <c r="AO154" s="58"/>
      <c r="AP154" s="58"/>
      <c r="AQ154" s="58"/>
      <c r="AS154" s="43" t="s">
        <v>523</v>
      </c>
      <c r="AT154" s="52" t="s">
        <v>386</v>
      </c>
      <c r="AV154"/>
      <c r="AW154"/>
      <c r="AX154"/>
      <c r="AY154"/>
    </row>
    <row r="155" spans="1:51" s="3" customFormat="1" x14ac:dyDescent="0.25">
      <c r="A155" s="3">
        <v>32</v>
      </c>
      <c r="B155" s="33" t="s">
        <v>260</v>
      </c>
      <c r="C155" s="33" t="s">
        <v>136</v>
      </c>
      <c r="D155" s="33"/>
      <c r="E155" s="33" t="s">
        <v>52</v>
      </c>
      <c r="F155" s="33" t="s">
        <v>499</v>
      </c>
      <c r="G155" s="33" t="s">
        <v>118</v>
      </c>
      <c r="H155" s="33" t="s">
        <v>119</v>
      </c>
      <c r="I155" s="33" t="s">
        <v>55</v>
      </c>
      <c r="J155" s="33" t="s">
        <v>120</v>
      </c>
      <c r="K155" s="33"/>
      <c r="L155" s="33" t="s">
        <v>121</v>
      </c>
      <c r="M155" s="33" t="s">
        <v>121</v>
      </c>
      <c r="N155" s="33" t="s">
        <v>89</v>
      </c>
      <c r="O155" s="33">
        <v>48</v>
      </c>
      <c r="P155" s="33" t="s">
        <v>59</v>
      </c>
      <c r="Q155" s="33" t="s">
        <v>86</v>
      </c>
      <c r="R155" s="33"/>
      <c r="S155" s="33" t="s">
        <v>61</v>
      </c>
      <c r="T155" s="33" t="s">
        <v>61</v>
      </c>
      <c r="U155" s="34">
        <v>10000</v>
      </c>
      <c r="W155" s="35" t="str">
        <f t="shared" si="52"/>
        <v>LOEC</v>
      </c>
      <c r="X155" s="33">
        <v>2.5</v>
      </c>
      <c r="Y155" s="33">
        <f t="shared" si="50"/>
        <v>4000</v>
      </c>
      <c r="Z155" s="36" t="str">
        <f t="shared" si="53"/>
        <v>Chronic</v>
      </c>
      <c r="AA155" s="33">
        <v>1</v>
      </c>
      <c r="AB155" s="33">
        <f t="shared" si="54"/>
        <v>4000</v>
      </c>
      <c r="AD155" s="89" t="s">
        <v>508</v>
      </c>
      <c r="AE155" s="35" t="str">
        <f t="shared" si="55"/>
        <v>LOEC</v>
      </c>
      <c r="AF155" s="36" t="s">
        <v>62</v>
      </c>
      <c r="AG155" s="36" t="str">
        <f t="shared" si="56"/>
        <v>Chronic</v>
      </c>
      <c r="AH155" s="36" t="str">
        <f t="shared" si="60"/>
        <v>y</v>
      </c>
      <c r="AI155" s="37" t="str">
        <f t="shared" si="57"/>
        <v>embryo development</v>
      </c>
      <c r="AJ155" s="46" t="s">
        <v>87</v>
      </c>
      <c r="AK155" s="39">
        <f t="shared" si="59"/>
        <v>48</v>
      </c>
      <c r="AL155" s="45" t="s">
        <v>88</v>
      </c>
      <c r="AN155" s="42">
        <f t="shared" si="58"/>
        <v>4000</v>
      </c>
      <c r="AO155" s="58"/>
      <c r="AP155" s="58">
        <f>AN155</f>
        <v>4000</v>
      </c>
      <c r="AQ155" s="58"/>
      <c r="AS155" s="43" t="s">
        <v>523</v>
      </c>
      <c r="AT155" s="52" t="s">
        <v>500</v>
      </c>
      <c r="AV155"/>
      <c r="AW155"/>
      <c r="AX155"/>
      <c r="AY155"/>
    </row>
    <row r="156" spans="1:51" s="3" customFormat="1" x14ac:dyDescent="0.25">
      <c r="A156" s="3">
        <v>31</v>
      </c>
      <c r="B156" s="33" t="s">
        <v>261</v>
      </c>
      <c r="C156" s="33" t="s">
        <v>136</v>
      </c>
      <c r="D156" s="33"/>
      <c r="E156" s="33" t="s">
        <v>52</v>
      </c>
      <c r="F156" s="33" t="s">
        <v>499</v>
      </c>
      <c r="G156" s="33" t="s">
        <v>118</v>
      </c>
      <c r="H156" s="33" t="s">
        <v>119</v>
      </c>
      <c r="I156" s="33" t="s">
        <v>55</v>
      </c>
      <c r="J156" s="33" t="s">
        <v>120</v>
      </c>
      <c r="K156" s="33"/>
      <c r="L156" s="33" t="s">
        <v>121</v>
      </c>
      <c r="M156" s="33" t="s">
        <v>121</v>
      </c>
      <c r="N156" s="33" t="s">
        <v>76</v>
      </c>
      <c r="O156" s="33">
        <v>48</v>
      </c>
      <c r="P156" s="33" t="s">
        <v>59</v>
      </c>
      <c r="Q156" s="33" t="s">
        <v>86</v>
      </c>
      <c r="R156" s="33"/>
      <c r="S156" s="33" t="s">
        <v>61</v>
      </c>
      <c r="T156" s="33" t="s">
        <v>61</v>
      </c>
      <c r="U156" s="34">
        <v>5000</v>
      </c>
      <c r="W156" s="35" t="str">
        <f t="shared" si="52"/>
        <v>NOEC</v>
      </c>
      <c r="X156" s="33">
        <v>1</v>
      </c>
      <c r="Y156" s="33">
        <f t="shared" si="50"/>
        <v>5000</v>
      </c>
      <c r="Z156" s="36" t="str">
        <f t="shared" si="53"/>
        <v>Chronic</v>
      </c>
      <c r="AA156" s="33">
        <v>1</v>
      </c>
      <c r="AB156" s="33">
        <f t="shared" si="54"/>
        <v>5000</v>
      </c>
      <c r="AD156" s="89" t="s">
        <v>508</v>
      </c>
      <c r="AE156" s="35" t="str">
        <f t="shared" si="55"/>
        <v>NOEC</v>
      </c>
      <c r="AF156" s="36" t="s">
        <v>62</v>
      </c>
      <c r="AG156" s="36" t="str">
        <f t="shared" si="56"/>
        <v>Chronic</v>
      </c>
      <c r="AH156" s="36" t="str">
        <f t="shared" si="60"/>
        <v>y</v>
      </c>
      <c r="AI156" s="37" t="str">
        <f t="shared" si="57"/>
        <v>embryo development</v>
      </c>
      <c r="AJ156" s="46" t="s">
        <v>87</v>
      </c>
      <c r="AK156" s="39">
        <f t="shared" si="59"/>
        <v>48</v>
      </c>
      <c r="AL156" s="45" t="s">
        <v>88</v>
      </c>
      <c r="AN156" s="42">
        <f t="shared" si="58"/>
        <v>5000</v>
      </c>
      <c r="AO156" s="58"/>
      <c r="AP156" s="58"/>
      <c r="AQ156" s="58"/>
      <c r="AS156" s="43" t="s">
        <v>523</v>
      </c>
      <c r="AT156" s="52" t="s">
        <v>501</v>
      </c>
      <c r="AV156"/>
      <c r="AW156"/>
      <c r="AX156"/>
      <c r="AY156"/>
    </row>
    <row r="157" spans="1:51" s="3" customFormat="1" x14ac:dyDescent="0.25">
      <c r="A157" s="3">
        <v>90</v>
      </c>
      <c r="B157" s="33" t="s">
        <v>262</v>
      </c>
      <c r="C157" s="33" t="s">
        <v>141</v>
      </c>
      <c r="D157" s="33"/>
      <c r="E157" s="33" t="s">
        <v>52</v>
      </c>
      <c r="F157" s="33" t="s">
        <v>499</v>
      </c>
      <c r="G157" s="33" t="s">
        <v>118</v>
      </c>
      <c r="H157" s="33" t="s">
        <v>119</v>
      </c>
      <c r="I157" s="33" t="s">
        <v>55</v>
      </c>
      <c r="J157" s="33" t="s">
        <v>120</v>
      </c>
      <c r="K157" s="33"/>
      <c r="L157" s="33" t="s">
        <v>121</v>
      </c>
      <c r="M157" s="33" t="s">
        <v>121</v>
      </c>
      <c r="N157" s="33" t="s">
        <v>76</v>
      </c>
      <c r="O157" s="33">
        <v>60</v>
      </c>
      <c r="P157" s="33" t="s">
        <v>59</v>
      </c>
      <c r="Q157" s="33" t="s">
        <v>86</v>
      </c>
      <c r="R157" s="33"/>
      <c r="S157" s="33" t="s">
        <v>61</v>
      </c>
      <c r="T157" s="33" t="s">
        <v>61</v>
      </c>
      <c r="U157" s="34">
        <v>1000</v>
      </c>
      <c r="W157" s="35" t="str">
        <f t="shared" si="52"/>
        <v>NOEC</v>
      </c>
      <c r="X157" s="33">
        <v>1</v>
      </c>
      <c r="Y157" s="33">
        <f t="shared" si="50"/>
        <v>1000</v>
      </c>
      <c r="Z157" s="36" t="str">
        <f t="shared" si="53"/>
        <v>Chronic</v>
      </c>
      <c r="AA157" s="33">
        <v>1</v>
      </c>
      <c r="AB157" s="33">
        <f t="shared" si="54"/>
        <v>1000</v>
      </c>
      <c r="AD157" s="89" t="s">
        <v>365</v>
      </c>
      <c r="AE157" s="35" t="str">
        <f t="shared" si="55"/>
        <v>NOEC</v>
      </c>
      <c r="AF157" s="36" t="s">
        <v>62</v>
      </c>
      <c r="AG157" s="36" t="str">
        <f t="shared" si="56"/>
        <v>Chronic</v>
      </c>
      <c r="AH157" s="36" t="str">
        <f t="shared" si="60"/>
        <v>y</v>
      </c>
      <c r="AI157" s="37" t="str">
        <f t="shared" si="57"/>
        <v>embryo development</v>
      </c>
      <c r="AJ157" s="46" t="s">
        <v>87</v>
      </c>
      <c r="AK157" s="39">
        <f t="shared" si="59"/>
        <v>60</v>
      </c>
      <c r="AL157" s="45" t="s">
        <v>259</v>
      </c>
      <c r="AN157" s="42">
        <f t="shared" si="58"/>
        <v>1000</v>
      </c>
      <c r="AO157" s="58"/>
      <c r="AP157" s="58">
        <f>AN157</f>
        <v>1000</v>
      </c>
      <c r="AQ157" s="90"/>
      <c r="AS157" s="43" t="s">
        <v>523</v>
      </c>
      <c r="AT157" s="52" t="s">
        <v>501</v>
      </c>
      <c r="AV157"/>
      <c r="AW157"/>
      <c r="AX157"/>
      <c r="AY157"/>
    </row>
    <row r="158" spans="1:51" s="3" customFormat="1" x14ac:dyDescent="0.25">
      <c r="A158" s="3">
        <v>91</v>
      </c>
      <c r="B158" s="33" t="s">
        <v>263</v>
      </c>
      <c r="C158" s="33" t="s">
        <v>141</v>
      </c>
      <c r="D158" s="33"/>
      <c r="E158" s="33" t="s">
        <v>52</v>
      </c>
      <c r="F158" s="33" t="s">
        <v>499</v>
      </c>
      <c r="G158" s="33" t="s">
        <v>118</v>
      </c>
      <c r="H158" s="33" t="s">
        <v>119</v>
      </c>
      <c r="I158" s="33" t="s">
        <v>55</v>
      </c>
      <c r="J158" s="33" t="s">
        <v>120</v>
      </c>
      <c r="K158" s="33"/>
      <c r="L158" s="33" t="s">
        <v>57</v>
      </c>
      <c r="M158" s="33" t="s">
        <v>57</v>
      </c>
      <c r="N158" s="33" t="s">
        <v>73</v>
      </c>
      <c r="O158" s="33">
        <v>60</v>
      </c>
      <c r="P158" s="33" t="s">
        <v>59</v>
      </c>
      <c r="Q158" s="33" t="s">
        <v>60</v>
      </c>
      <c r="R158" s="33"/>
      <c r="S158" s="33" t="s">
        <v>61</v>
      </c>
      <c r="T158" s="33" t="s">
        <v>61</v>
      </c>
      <c r="U158" s="34">
        <v>10800</v>
      </c>
      <c r="W158" s="35" t="str">
        <f t="shared" si="52"/>
        <v>LC50</v>
      </c>
      <c r="X158" s="33">
        <v>1</v>
      </c>
      <c r="Y158" s="33">
        <f t="shared" si="50"/>
        <v>10800</v>
      </c>
      <c r="Z158" s="36" t="str">
        <f t="shared" si="53"/>
        <v>Acute</v>
      </c>
      <c r="AA158" s="93">
        <v>10</v>
      </c>
      <c r="AB158" s="48">
        <f t="shared" si="54"/>
        <v>1080</v>
      </c>
      <c r="AD158" s="89" t="s">
        <v>365</v>
      </c>
      <c r="AE158" s="35" t="str">
        <f t="shared" si="55"/>
        <v>LC50</v>
      </c>
      <c r="AF158" s="36" t="s">
        <v>62</v>
      </c>
      <c r="AG158" s="36" t="str">
        <f t="shared" si="56"/>
        <v>Acute</v>
      </c>
      <c r="AH158" s="36" t="str">
        <f t="shared" si="60"/>
        <v>n</v>
      </c>
      <c r="AI158" s="37" t="str">
        <f t="shared" si="57"/>
        <v>Mortality</v>
      </c>
      <c r="AJ158" s="38" t="s">
        <v>63</v>
      </c>
      <c r="AK158" s="39">
        <f t="shared" si="59"/>
        <v>60</v>
      </c>
      <c r="AL158" s="45"/>
      <c r="AN158" s="94">
        <f t="shared" si="58"/>
        <v>1080</v>
      </c>
      <c r="AO158" s="42"/>
      <c r="AP158" s="42"/>
      <c r="AQ158" s="42"/>
      <c r="AS158" s="43" t="s">
        <v>523</v>
      </c>
      <c r="AT158" s="44" t="s">
        <v>516</v>
      </c>
      <c r="AV158"/>
      <c r="AW158"/>
      <c r="AX158"/>
      <c r="AY158"/>
    </row>
    <row r="159" spans="1:51" s="3" customFormat="1" x14ac:dyDescent="0.25">
      <c r="A159" s="3">
        <v>92</v>
      </c>
      <c r="B159" s="33" t="s">
        <v>264</v>
      </c>
      <c r="C159" s="33" t="s">
        <v>141</v>
      </c>
      <c r="D159" s="33"/>
      <c r="E159" s="33" t="s">
        <v>52</v>
      </c>
      <c r="F159" s="33" t="s">
        <v>499</v>
      </c>
      <c r="G159" s="33" t="s">
        <v>118</v>
      </c>
      <c r="H159" s="33" t="s">
        <v>119</v>
      </c>
      <c r="I159" s="33" t="s">
        <v>55</v>
      </c>
      <c r="J159" s="33" t="s">
        <v>120</v>
      </c>
      <c r="K159" s="33"/>
      <c r="L159" s="33" t="s">
        <v>57</v>
      </c>
      <c r="M159" s="33" t="s">
        <v>57</v>
      </c>
      <c r="N159" s="33" t="s">
        <v>76</v>
      </c>
      <c r="O159" s="33">
        <v>60</v>
      </c>
      <c r="P159" s="33" t="s">
        <v>59</v>
      </c>
      <c r="Q159" s="33" t="s">
        <v>60</v>
      </c>
      <c r="R159" s="33"/>
      <c r="S159" s="33" t="s">
        <v>61</v>
      </c>
      <c r="T159" s="33" t="s">
        <v>61</v>
      </c>
      <c r="U159" s="34">
        <v>3100</v>
      </c>
      <c r="W159" s="35" t="str">
        <f t="shared" si="52"/>
        <v>NOEC</v>
      </c>
      <c r="X159" s="33">
        <v>1</v>
      </c>
      <c r="Y159" s="33">
        <f t="shared" si="50"/>
        <v>3100</v>
      </c>
      <c r="Z159" s="36" t="str">
        <f t="shared" si="53"/>
        <v>Acute</v>
      </c>
      <c r="AA159" s="33">
        <v>1</v>
      </c>
      <c r="AB159" s="33">
        <f t="shared" si="54"/>
        <v>3100</v>
      </c>
      <c r="AD159" s="89" t="s">
        <v>365</v>
      </c>
      <c r="AE159" s="35" t="str">
        <f t="shared" si="55"/>
        <v>NOEC</v>
      </c>
      <c r="AF159" s="36" t="s">
        <v>62</v>
      </c>
      <c r="AG159" s="36" t="str">
        <f t="shared" si="56"/>
        <v>Acute</v>
      </c>
      <c r="AH159" s="36" t="str">
        <f t="shared" si="60"/>
        <v>n</v>
      </c>
      <c r="AI159" s="37" t="str">
        <f t="shared" si="57"/>
        <v>Mortality</v>
      </c>
      <c r="AJ159" s="38" t="s">
        <v>63</v>
      </c>
      <c r="AK159" s="39">
        <f t="shared" si="59"/>
        <v>60</v>
      </c>
      <c r="AL159" s="45"/>
      <c r="AN159" s="42">
        <f t="shared" si="58"/>
        <v>3100</v>
      </c>
      <c r="AO159" s="42"/>
      <c r="AP159" s="42"/>
      <c r="AQ159" s="42"/>
      <c r="AS159" s="43" t="s">
        <v>523</v>
      </c>
      <c r="AT159" s="44" t="s">
        <v>65</v>
      </c>
      <c r="AV159"/>
      <c r="AW159"/>
      <c r="AX159"/>
      <c r="AY159"/>
    </row>
    <row r="160" spans="1:51" s="3" customFormat="1" x14ac:dyDescent="0.25">
      <c r="A160" s="3">
        <v>167</v>
      </c>
      <c r="B160" s="33" t="s">
        <v>470</v>
      </c>
      <c r="C160" s="33">
        <v>32</v>
      </c>
      <c r="E160" s="3" t="s">
        <v>484</v>
      </c>
      <c r="F160" s="33" t="s">
        <v>491</v>
      </c>
      <c r="G160" s="33" t="s">
        <v>118</v>
      </c>
      <c r="H160" s="33" t="s">
        <v>119</v>
      </c>
      <c r="I160" s="33" t="s">
        <v>55</v>
      </c>
      <c r="J160" s="33" t="s">
        <v>120</v>
      </c>
      <c r="L160" s="3" t="s">
        <v>121</v>
      </c>
      <c r="M160" s="33" t="s">
        <v>121</v>
      </c>
      <c r="N160" s="33" t="s">
        <v>67</v>
      </c>
      <c r="O160" s="33">
        <v>48</v>
      </c>
      <c r="P160" s="33" t="s">
        <v>59</v>
      </c>
      <c r="Q160" s="33" t="s">
        <v>86</v>
      </c>
      <c r="R160" s="33"/>
      <c r="S160" s="33" t="s">
        <v>61</v>
      </c>
      <c r="T160" s="33" t="s">
        <v>61</v>
      </c>
      <c r="U160" s="34">
        <v>2810</v>
      </c>
      <c r="W160" s="35" t="str">
        <f t="shared" si="52"/>
        <v>EC50</v>
      </c>
      <c r="X160" s="33">
        <v>5</v>
      </c>
      <c r="Y160" s="34">
        <f t="shared" ref="Y160:Y165" si="61">U160</f>
        <v>2810</v>
      </c>
      <c r="Z160" s="36" t="str">
        <f t="shared" si="53"/>
        <v>Chronic</v>
      </c>
      <c r="AA160" s="33">
        <v>1</v>
      </c>
      <c r="AB160" s="33">
        <f t="shared" si="54"/>
        <v>2810</v>
      </c>
      <c r="AD160" s="3" t="s">
        <v>495</v>
      </c>
      <c r="AE160" s="33" t="str">
        <f t="shared" si="55"/>
        <v>EC50</v>
      </c>
      <c r="AF160" s="36" t="s">
        <v>62</v>
      </c>
      <c r="AG160" s="33" t="str">
        <f t="shared" si="56"/>
        <v>Chronic</v>
      </c>
      <c r="AH160" s="36" t="str">
        <f t="shared" si="60"/>
        <v>y</v>
      </c>
      <c r="AI160" s="37" t="str">
        <f t="shared" si="57"/>
        <v>embryo development</v>
      </c>
      <c r="AJ160" s="33" t="s">
        <v>87</v>
      </c>
      <c r="AK160" s="33">
        <f t="shared" si="59"/>
        <v>48</v>
      </c>
      <c r="AL160" s="45" t="s">
        <v>88</v>
      </c>
      <c r="AN160" s="67">
        <f t="shared" si="58"/>
        <v>2810</v>
      </c>
      <c r="AO160" s="63"/>
      <c r="AP160" s="63"/>
      <c r="AQ160" s="63"/>
      <c r="AS160" s="43" t="s">
        <v>523</v>
      </c>
      <c r="AT160" s="52" t="s">
        <v>500</v>
      </c>
      <c r="AV160"/>
      <c r="AW160"/>
      <c r="AX160"/>
      <c r="AY160"/>
    </row>
    <row r="161" spans="1:51" s="3" customFormat="1" x14ac:dyDescent="0.25">
      <c r="A161" s="3">
        <v>172</v>
      </c>
      <c r="B161" s="33" t="s">
        <v>475</v>
      </c>
      <c r="C161" s="33">
        <v>32</v>
      </c>
      <c r="E161" s="3" t="s">
        <v>484</v>
      </c>
      <c r="F161" s="33" t="s">
        <v>491</v>
      </c>
      <c r="G161" s="33" t="s">
        <v>118</v>
      </c>
      <c r="H161" s="33" t="s">
        <v>119</v>
      </c>
      <c r="I161" s="33" t="s">
        <v>55</v>
      </c>
      <c r="J161" s="33" t="s">
        <v>120</v>
      </c>
      <c r="L161" s="3" t="s">
        <v>121</v>
      </c>
      <c r="M161" s="33" t="s">
        <v>121</v>
      </c>
      <c r="N161" s="33" t="s">
        <v>74</v>
      </c>
      <c r="O161" s="33">
        <v>48</v>
      </c>
      <c r="P161" s="33" t="s">
        <v>59</v>
      </c>
      <c r="Q161" s="33" t="s">
        <v>86</v>
      </c>
      <c r="R161" s="33"/>
      <c r="S161" s="33" t="s">
        <v>61</v>
      </c>
      <c r="T161" s="33" t="s">
        <v>61</v>
      </c>
      <c r="U161" s="34">
        <v>654</v>
      </c>
      <c r="W161" s="35" t="str">
        <f t="shared" si="52"/>
        <v>NEC</v>
      </c>
      <c r="X161" s="33">
        <v>1</v>
      </c>
      <c r="Y161" s="34">
        <f t="shared" si="61"/>
        <v>654</v>
      </c>
      <c r="Z161" s="36" t="str">
        <f t="shared" si="53"/>
        <v>Chronic</v>
      </c>
      <c r="AA161" s="33">
        <v>1</v>
      </c>
      <c r="AB161" s="33">
        <f t="shared" si="54"/>
        <v>654</v>
      </c>
      <c r="AD161" s="3" t="s">
        <v>495</v>
      </c>
      <c r="AE161" s="33" t="str">
        <f t="shared" si="55"/>
        <v>NEC</v>
      </c>
      <c r="AF161" s="36" t="s">
        <v>62</v>
      </c>
      <c r="AG161" s="33" t="str">
        <f t="shared" si="56"/>
        <v>Chronic</v>
      </c>
      <c r="AH161" s="36" t="str">
        <f t="shared" si="60"/>
        <v>y</v>
      </c>
      <c r="AI161" s="37" t="str">
        <f t="shared" si="57"/>
        <v>embryo development</v>
      </c>
      <c r="AJ161" s="33" t="s">
        <v>87</v>
      </c>
      <c r="AK161" s="33">
        <f t="shared" si="59"/>
        <v>48</v>
      </c>
      <c r="AL161" s="46" t="s">
        <v>88</v>
      </c>
      <c r="AN161" s="64">
        <f t="shared" si="58"/>
        <v>654</v>
      </c>
      <c r="AO161" s="33">
        <f>AN161</f>
        <v>654</v>
      </c>
      <c r="AP161" s="33">
        <f>AO161</f>
        <v>654</v>
      </c>
      <c r="AQ161" s="64">
        <f>AP161</f>
        <v>654</v>
      </c>
      <c r="AS161" s="43" t="s">
        <v>523</v>
      </c>
      <c r="AT161" s="3" t="s">
        <v>533</v>
      </c>
      <c r="AV161"/>
      <c r="AW161"/>
      <c r="AX161"/>
      <c r="AY161"/>
    </row>
    <row r="162" spans="1:51" s="3" customFormat="1" x14ac:dyDescent="0.25">
      <c r="A162" s="3">
        <v>168</v>
      </c>
      <c r="B162" s="33" t="s">
        <v>471</v>
      </c>
      <c r="C162" s="33">
        <v>32</v>
      </c>
      <c r="E162" s="3" t="s">
        <v>484</v>
      </c>
      <c r="F162" s="33" t="s">
        <v>492</v>
      </c>
      <c r="G162" s="33" t="s">
        <v>118</v>
      </c>
      <c r="H162" s="33" t="s">
        <v>119</v>
      </c>
      <c r="I162" s="33" t="s">
        <v>55</v>
      </c>
      <c r="J162" s="33" t="s">
        <v>120</v>
      </c>
      <c r="L162" s="3" t="s">
        <v>121</v>
      </c>
      <c r="M162" s="33" t="s">
        <v>121</v>
      </c>
      <c r="N162" s="33" t="s">
        <v>67</v>
      </c>
      <c r="O162" s="33">
        <v>48</v>
      </c>
      <c r="P162" s="33" t="s">
        <v>59</v>
      </c>
      <c r="Q162" s="33" t="s">
        <v>86</v>
      </c>
      <c r="R162" s="33"/>
      <c r="S162" s="33" t="s">
        <v>61</v>
      </c>
      <c r="T162" s="33" t="s">
        <v>61</v>
      </c>
      <c r="U162" s="34">
        <v>3790</v>
      </c>
      <c r="W162" s="35" t="str">
        <f t="shared" si="52"/>
        <v>EC50</v>
      </c>
      <c r="X162" s="33">
        <v>5</v>
      </c>
      <c r="Y162" s="34">
        <f t="shared" si="61"/>
        <v>3790</v>
      </c>
      <c r="Z162" s="36" t="str">
        <f t="shared" si="53"/>
        <v>Chronic</v>
      </c>
      <c r="AA162" s="33">
        <v>1</v>
      </c>
      <c r="AB162" s="33">
        <f t="shared" si="54"/>
        <v>3790</v>
      </c>
      <c r="AD162" s="3" t="s">
        <v>495</v>
      </c>
      <c r="AE162" s="33" t="str">
        <f t="shared" si="55"/>
        <v>EC50</v>
      </c>
      <c r="AF162" s="36" t="s">
        <v>62</v>
      </c>
      <c r="AG162" s="33" t="str">
        <f t="shared" si="56"/>
        <v>Chronic</v>
      </c>
      <c r="AH162" s="36" t="str">
        <f t="shared" si="60"/>
        <v>y</v>
      </c>
      <c r="AI162" s="37" t="str">
        <f t="shared" si="57"/>
        <v>embryo development</v>
      </c>
      <c r="AJ162" s="33" t="s">
        <v>87</v>
      </c>
      <c r="AK162" s="33">
        <f t="shared" si="59"/>
        <v>48</v>
      </c>
      <c r="AL162" s="67" t="s">
        <v>496</v>
      </c>
      <c r="AN162" s="67">
        <f t="shared" si="58"/>
        <v>3790</v>
      </c>
      <c r="AO162" s="91"/>
      <c r="AP162" s="91"/>
      <c r="AQ162" s="91"/>
      <c r="AS162" s="43" t="s">
        <v>523</v>
      </c>
      <c r="AT162" s="52" t="s">
        <v>498</v>
      </c>
      <c r="AV162"/>
      <c r="AW162"/>
      <c r="AX162"/>
      <c r="AY162"/>
    </row>
    <row r="163" spans="1:51" s="3" customFormat="1" x14ac:dyDescent="0.25">
      <c r="A163" s="3">
        <v>174</v>
      </c>
      <c r="B163" s="33" t="s">
        <v>477</v>
      </c>
      <c r="C163" s="33">
        <v>32</v>
      </c>
      <c r="E163" s="3" t="s">
        <v>484</v>
      </c>
      <c r="F163" s="33" t="s">
        <v>492</v>
      </c>
      <c r="G163" s="33" t="s">
        <v>118</v>
      </c>
      <c r="H163" s="33" t="s">
        <v>119</v>
      </c>
      <c r="I163" s="33" t="s">
        <v>55</v>
      </c>
      <c r="J163" s="33" t="s">
        <v>120</v>
      </c>
      <c r="L163" s="3" t="s">
        <v>121</v>
      </c>
      <c r="M163" s="33" t="s">
        <v>121</v>
      </c>
      <c r="N163" s="33" t="s">
        <v>74</v>
      </c>
      <c r="O163" s="33">
        <v>48</v>
      </c>
      <c r="P163" s="33" t="s">
        <v>59</v>
      </c>
      <c r="Q163" s="33" t="s">
        <v>86</v>
      </c>
      <c r="R163" s="33"/>
      <c r="S163" s="33" t="s">
        <v>61</v>
      </c>
      <c r="T163" s="33" t="s">
        <v>61</v>
      </c>
      <c r="U163" s="34">
        <v>959</v>
      </c>
      <c r="W163" s="35" t="str">
        <f t="shared" si="52"/>
        <v>NEC</v>
      </c>
      <c r="X163" s="33">
        <v>1</v>
      </c>
      <c r="Y163" s="34">
        <f t="shared" si="61"/>
        <v>959</v>
      </c>
      <c r="Z163" s="36" t="str">
        <f t="shared" si="53"/>
        <v>Chronic</v>
      </c>
      <c r="AA163" s="33">
        <v>1</v>
      </c>
      <c r="AB163" s="33">
        <f t="shared" si="54"/>
        <v>959</v>
      </c>
      <c r="AD163" s="3" t="s">
        <v>495</v>
      </c>
      <c r="AE163" s="33" t="str">
        <f t="shared" si="55"/>
        <v>NEC</v>
      </c>
      <c r="AF163" s="36" t="s">
        <v>62</v>
      </c>
      <c r="AG163" s="33" t="str">
        <f t="shared" si="56"/>
        <v>Chronic</v>
      </c>
      <c r="AH163" s="36" t="str">
        <f t="shared" si="60"/>
        <v>y</v>
      </c>
      <c r="AI163" s="37" t="str">
        <f t="shared" si="57"/>
        <v>embryo development</v>
      </c>
      <c r="AJ163" s="33" t="s">
        <v>87</v>
      </c>
      <c r="AK163" s="33">
        <f t="shared" si="59"/>
        <v>48</v>
      </c>
      <c r="AL163" s="64" t="s">
        <v>497</v>
      </c>
      <c r="AN163" s="64">
        <f t="shared" si="58"/>
        <v>959</v>
      </c>
      <c r="AO163" s="33">
        <f>AN163</f>
        <v>959</v>
      </c>
      <c r="AP163" s="33">
        <f>AO163</f>
        <v>959</v>
      </c>
      <c r="AQ163" s="64">
        <f>AP163</f>
        <v>959</v>
      </c>
      <c r="AS163" s="43" t="s">
        <v>523</v>
      </c>
      <c r="AT163" s="3" t="s">
        <v>533</v>
      </c>
      <c r="AV163"/>
      <c r="AW163"/>
      <c r="AX163"/>
      <c r="AY163"/>
    </row>
    <row r="164" spans="1:51" s="3" customFormat="1" x14ac:dyDescent="0.25">
      <c r="A164" s="3">
        <v>169</v>
      </c>
      <c r="B164" s="33" t="s">
        <v>472</v>
      </c>
      <c r="C164" s="33">
        <v>32</v>
      </c>
      <c r="E164" s="3" t="s">
        <v>484</v>
      </c>
      <c r="F164" s="33" t="s">
        <v>493</v>
      </c>
      <c r="G164" s="33" t="s">
        <v>118</v>
      </c>
      <c r="H164" s="33" t="s">
        <v>119</v>
      </c>
      <c r="I164" s="33" t="s">
        <v>55</v>
      </c>
      <c r="J164" s="33" t="s">
        <v>120</v>
      </c>
      <c r="L164" s="3" t="s">
        <v>121</v>
      </c>
      <c r="M164" s="33" t="s">
        <v>121</v>
      </c>
      <c r="N164" s="33" t="s">
        <v>67</v>
      </c>
      <c r="O164" s="33">
        <v>48</v>
      </c>
      <c r="P164" s="33" t="s">
        <v>59</v>
      </c>
      <c r="Q164" s="33" t="s">
        <v>86</v>
      </c>
      <c r="R164" s="33"/>
      <c r="S164" s="33" t="s">
        <v>61</v>
      </c>
      <c r="T164" s="33" t="s">
        <v>61</v>
      </c>
      <c r="U164" s="34">
        <v>8750</v>
      </c>
      <c r="W164" s="35" t="str">
        <f t="shared" si="52"/>
        <v>EC50</v>
      </c>
      <c r="X164" s="33">
        <v>5</v>
      </c>
      <c r="Y164" s="34">
        <f t="shared" si="61"/>
        <v>8750</v>
      </c>
      <c r="Z164" s="36" t="str">
        <f t="shared" si="53"/>
        <v>Chronic</v>
      </c>
      <c r="AA164" s="33">
        <v>1</v>
      </c>
      <c r="AB164" s="33">
        <f t="shared" si="54"/>
        <v>8750</v>
      </c>
      <c r="AD164" s="3" t="s">
        <v>495</v>
      </c>
      <c r="AE164" s="33" t="str">
        <f t="shared" si="55"/>
        <v>EC50</v>
      </c>
      <c r="AF164" s="36" t="s">
        <v>62</v>
      </c>
      <c r="AG164" s="33" t="str">
        <f t="shared" si="56"/>
        <v>Chronic</v>
      </c>
      <c r="AH164" s="36" t="str">
        <f t="shared" si="60"/>
        <v>y</v>
      </c>
      <c r="AI164" s="37" t="str">
        <f t="shared" si="57"/>
        <v>embryo development</v>
      </c>
      <c r="AJ164" s="33" t="s">
        <v>87</v>
      </c>
      <c r="AK164" s="33">
        <f t="shared" si="59"/>
        <v>48</v>
      </c>
      <c r="AL164" s="67" t="s">
        <v>496</v>
      </c>
      <c r="AN164" s="67">
        <f t="shared" si="58"/>
        <v>8750</v>
      </c>
      <c r="AO164" s="91"/>
      <c r="AP164" s="91"/>
      <c r="AQ164" s="91"/>
      <c r="AS164" s="43" t="s">
        <v>523</v>
      </c>
      <c r="AT164" s="52" t="s">
        <v>498</v>
      </c>
      <c r="AV164"/>
      <c r="AW164"/>
      <c r="AX164"/>
      <c r="AY164"/>
    </row>
    <row r="165" spans="1:51" s="3" customFormat="1" x14ac:dyDescent="0.25">
      <c r="A165" s="3">
        <v>179</v>
      </c>
      <c r="B165" s="33" t="s">
        <v>482</v>
      </c>
      <c r="C165" s="33">
        <v>32</v>
      </c>
      <c r="E165" s="3" t="s">
        <v>484</v>
      </c>
      <c r="F165" s="33" t="s">
        <v>493</v>
      </c>
      <c r="G165" s="33" t="s">
        <v>118</v>
      </c>
      <c r="H165" s="33" t="s">
        <v>119</v>
      </c>
      <c r="I165" s="33" t="s">
        <v>55</v>
      </c>
      <c r="J165" s="33" t="s">
        <v>120</v>
      </c>
      <c r="L165" s="3" t="s">
        <v>121</v>
      </c>
      <c r="M165" s="33" t="s">
        <v>121</v>
      </c>
      <c r="N165" s="33" t="s">
        <v>74</v>
      </c>
      <c r="O165" s="33">
        <v>48</v>
      </c>
      <c r="P165" s="33" t="s">
        <v>59</v>
      </c>
      <c r="Q165" s="33" t="s">
        <v>86</v>
      </c>
      <c r="R165" s="33"/>
      <c r="S165" s="33" t="s">
        <v>61</v>
      </c>
      <c r="T165" s="33" t="s">
        <v>61</v>
      </c>
      <c r="U165" s="34">
        <v>2090</v>
      </c>
      <c r="W165" s="35" t="str">
        <f t="shared" si="52"/>
        <v>NEC</v>
      </c>
      <c r="X165" s="33">
        <v>1</v>
      </c>
      <c r="Y165" s="34">
        <f t="shared" si="61"/>
        <v>2090</v>
      </c>
      <c r="Z165" s="36" t="str">
        <f t="shared" si="53"/>
        <v>Chronic</v>
      </c>
      <c r="AA165" s="33">
        <v>1</v>
      </c>
      <c r="AB165" s="33">
        <f t="shared" si="54"/>
        <v>2090</v>
      </c>
      <c r="AD165" s="3" t="s">
        <v>495</v>
      </c>
      <c r="AE165" s="33" t="str">
        <f t="shared" si="55"/>
        <v>NEC</v>
      </c>
      <c r="AF165" s="36" t="s">
        <v>62</v>
      </c>
      <c r="AG165" s="33" t="str">
        <f t="shared" si="56"/>
        <v>Chronic</v>
      </c>
      <c r="AH165" s="36" t="str">
        <f t="shared" si="60"/>
        <v>y</v>
      </c>
      <c r="AI165" s="37" t="str">
        <f t="shared" si="57"/>
        <v>embryo development</v>
      </c>
      <c r="AJ165" s="33" t="s">
        <v>87</v>
      </c>
      <c r="AK165" s="33">
        <f t="shared" si="59"/>
        <v>48</v>
      </c>
      <c r="AL165" s="64" t="s">
        <v>497</v>
      </c>
      <c r="AN165" s="64">
        <f t="shared" si="58"/>
        <v>2090</v>
      </c>
      <c r="AO165" s="33">
        <f>AN165</f>
        <v>2090</v>
      </c>
      <c r="AP165" s="33">
        <f>AO165</f>
        <v>2090</v>
      </c>
      <c r="AQ165" s="64">
        <f>AP165</f>
        <v>2090</v>
      </c>
      <c r="AS165" s="43" t="s">
        <v>523</v>
      </c>
      <c r="AT165" s="3" t="s">
        <v>533</v>
      </c>
      <c r="AV165"/>
      <c r="AW165"/>
      <c r="AX165"/>
      <c r="AY165"/>
    </row>
    <row r="166" spans="1:51" s="3" customFormat="1" x14ac:dyDescent="0.25">
      <c r="A166" s="3">
        <v>93</v>
      </c>
      <c r="B166" s="33" t="s">
        <v>265</v>
      </c>
      <c r="C166" s="33" t="s">
        <v>170</v>
      </c>
      <c r="D166" s="33"/>
      <c r="E166" s="33" t="s">
        <v>52</v>
      </c>
      <c r="F166" s="33" t="s">
        <v>266</v>
      </c>
      <c r="G166" s="33" t="s">
        <v>53</v>
      </c>
      <c r="H166" s="33" t="s">
        <v>267</v>
      </c>
      <c r="I166" s="33" t="s">
        <v>55</v>
      </c>
      <c r="J166" s="33" t="s">
        <v>214</v>
      </c>
      <c r="K166" s="33"/>
      <c r="L166" s="33" t="s">
        <v>57</v>
      </c>
      <c r="M166" s="33" t="s">
        <v>57</v>
      </c>
      <c r="N166" s="33" t="s">
        <v>73</v>
      </c>
      <c r="O166" s="33">
        <v>48</v>
      </c>
      <c r="P166" s="33" t="s">
        <v>59</v>
      </c>
      <c r="Q166" s="33" t="s">
        <v>60</v>
      </c>
      <c r="R166" s="33"/>
      <c r="S166" s="33" t="s">
        <v>61</v>
      </c>
      <c r="T166" s="33" t="s">
        <v>61</v>
      </c>
      <c r="U166" s="34">
        <v>1500</v>
      </c>
      <c r="W166" s="35" t="str">
        <f t="shared" si="52"/>
        <v>LC50</v>
      </c>
      <c r="X166" s="33">
        <v>1</v>
      </c>
      <c r="Y166" s="33">
        <f t="shared" ref="Y166:Y179" si="62">U166/X166</f>
        <v>1500</v>
      </c>
      <c r="Z166" s="36" t="str">
        <f t="shared" si="53"/>
        <v>Acute</v>
      </c>
      <c r="AA166" s="50">
        <v>2.2999999999999998</v>
      </c>
      <c r="AB166" s="92">
        <f>Y166/AA166</f>
        <v>652.17391304347836</v>
      </c>
      <c r="AD166" s="89" t="s">
        <v>366</v>
      </c>
      <c r="AE166" s="35" t="str">
        <f t="shared" si="55"/>
        <v>LC50</v>
      </c>
      <c r="AF166" s="36" t="s">
        <v>62</v>
      </c>
      <c r="AG166" s="36" t="str">
        <f t="shared" si="56"/>
        <v>Acute</v>
      </c>
      <c r="AH166" s="36" t="str">
        <f t="shared" si="60"/>
        <v>n</v>
      </c>
      <c r="AI166" s="37" t="str">
        <f t="shared" si="57"/>
        <v>Mortality</v>
      </c>
      <c r="AJ166" s="46" t="s">
        <v>87</v>
      </c>
      <c r="AK166" s="39">
        <f t="shared" si="59"/>
        <v>48</v>
      </c>
      <c r="AL166" s="46" t="s">
        <v>88</v>
      </c>
      <c r="AN166" s="68">
        <f t="shared" si="58"/>
        <v>652.17391304347836</v>
      </c>
      <c r="AO166" s="47"/>
      <c r="AP166" s="56">
        <f>AN166</f>
        <v>652.17391304347836</v>
      </c>
      <c r="AQ166" s="47"/>
      <c r="AS166" s="43" t="s">
        <v>523</v>
      </c>
      <c r="AT166" s="60" t="s">
        <v>534</v>
      </c>
      <c r="AV166"/>
      <c r="AW166"/>
      <c r="AX166"/>
      <c r="AY166"/>
    </row>
    <row r="167" spans="1:51" s="3" customFormat="1" x14ac:dyDescent="0.25">
      <c r="A167" s="3">
        <v>94</v>
      </c>
      <c r="B167" s="33" t="s">
        <v>268</v>
      </c>
      <c r="C167" s="33" t="s">
        <v>170</v>
      </c>
      <c r="D167" s="33"/>
      <c r="E167" s="33" t="s">
        <v>52</v>
      </c>
      <c r="F167" s="33" t="s">
        <v>266</v>
      </c>
      <c r="G167" s="33" t="s">
        <v>53</v>
      </c>
      <c r="H167" s="33" t="s">
        <v>267</v>
      </c>
      <c r="I167" s="33" t="s">
        <v>55</v>
      </c>
      <c r="J167" s="33" t="s">
        <v>214</v>
      </c>
      <c r="K167" s="33"/>
      <c r="L167" s="33" t="s">
        <v>57</v>
      </c>
      <c r="M167" s="33" t="s">
        <v>57</v>
      </c>
      <c r="N167" s="33" t="s">
        <v>76</v>
      </c>
      <c r="O167" s="33">
        <v>48</v>
      </c>
      <c r="P167" s="33" t="s">
        <v>59</v>
      </c>
      <c r="Q167" s="33" t="s">
        <v>60</v>
      </c>
      <c r="R167" s="33"/>
      <c r="S167" s="33" t="s">
        <v>61</v>
      </c>
      <c r="T167" s="33" t="s">
        <v>61</v>
      </c>
      <c r="U167" s="33">
        <v>1100</v>
      </c>
      <c r="W167" s="35" t="str">
        <f t="shared" si="52"/>
        <v>NOEC</v>
      </c>
      <c r="X167" s="33">
        <v>1</v>
      </c>
      <c r="Y167" s="33">
        <f t="shared" si="62"/>
        <v>1100</v>
      </c>
      <c r="Z167" s="36" t="str">
        <f t="shared" si="53"/>
        <v>Acute</v>
      </c>
      <c r="AA167" s="33">
        <v>1</v>
      </c>
      <c r="AB167" s="33">
        <f t="shared" si="54"/>
        <v>1100</v>
      </c>
      <c r="AD167" s="89" t="s">
        <v>366</v>
      </c>
      <c r="AE167" s="35" t="str">
        <f t="shared" si="55"/>
        <v>NOEC</v>
      </c>
      <c r="AF167" s="36" t="s">
        <v>62</v>
      </c>
      <c r="AG167" s="36" t="str">
        <f t="shared" si="56"/>
        <v>Acute</v>
      </c>
      <c r="AH167" s="36" t="str">
        <f t="shared" si="60"/>
        <v>n</v>
      </c>
      <c r="AI167" s="37" t="str">
        <f t="shared" si="57"/>
        <v>Mortality</v>
      </c>
      <c r="AJ167" s="38" t="s">
        <v>63</v>
      </c>
      <c r="AK167" s="39">
        <f t="shared" si="59"/>
        <v>48</v>
      </c>
      <c r="AL167" s="45"/>
      <c r="AN167" s="42">
        <f t="shared" si="58"/>
        <v>1100</v>
      </c>
      <c r="AO167" s="42"/>
      <c r="AP167" s="42"/>
      <c r="AQ167" s="42"/>
      <c r="AS167" s="43" t="s">
        <v>523</v>
      </c>
      <c r="AT167" s="44" t="s">
        <v>507</v>
      </c>
      <c r="AV167"/>
      <c r="AW167"/>
      <c r="AX167"/>
      <c r="AY167"/>
    </row>
    <row r="168" spans="1:51" s="3" customFormat="1" x14ac:dyDescent="0.25">
      <c r="A168" s="3">
        <v>95</v>
      </c>
      <c r="B168" s="33" t="s">
        <v>269</v>
      </c>
      <c r="C168" s="33" t="s">
        <v>170</v>
      </c>
      <c r="D168" s="33"/>
      <c r="E168" s="33" t="s">
        <v>52</v>
      </c>
      <c r="F168" s="33" t="s">
        <v>266</v>
      </c>
      <c r="G168" s="33" t="s">
        <v>53</v>
      </c>
      <c r="H168" s="33" t="s">
        <v>267</v>
      </c>
      <c r="I168" s="33" t="s">
        <v>55</v>
      </c>
      <c r="J168" s="33" t="s">
        <v>214</v>
      </c>
      <c r="K168" s="33"/>
      <c r="L168" s="33" t="s">
        <v>270</v>
      </c>
      <c r="M168" s="33" t="s">
        <v>270</v>
      </c>
      <c r="N168" s="33" t="s">
        <v>67</v>
      </c>
      <c r="O168" s="33">
        <v>48</v>
      </c>
      <c r="P168" s="33" t="s">
        <v>59</v>
      </c>
      <c r="Q168" s="33" t="s">
        <v>60</v>
      </c>
      <c r="R168" s="33"/>
      <c r="S168" s="33" t="s">
        <v>61</v>
      </c>
      <c r="T168" s="33" t="s">
        <v>61</v>
      </c>
      <c r="U168" s="33">
        <v>860</v>
      </c>
      <c r="W168" s="35" t="str">
        <f t="shared" si="52"/>
        <v>EC50</v>
      </c>
      <c r="X168" s="33">
        <v>1</v>
      </c>
      <c r="Y168" s="33">
        <f t="shared" si="62"/>
        <v>860</v>
      </c>
      <c r="Z168" s="36" t="str">
        <f t="shared" si="53"/>
        <v>Acute</v>
      </c>
      <c r="AA168" s="50">
        <v>2.2999999999999998</v>
      </c>
      <c r="AB168" s="92">
        <f>Y168/AA168</f>
        <v>373.91304347826087</v>
      </c>
      <c r="AD168" s="89" t="s">
        <v>366</v>
      </c>
      <c r="AE168" s="35" t="str">
        <f t="shared" si="55"/>
        <v>EC50</v>
      </c>
      <c r="AF168" s="36" t="s">
        <v>62</v>
      </c>
      <c r="AG168" s="36" t="str">
        <f t="shared" si="56"/>
        <v>Acute</v>
      </c>
      <c r="AH168" s="36" t="str">
        <f t="shared" si="60"/>
        <v>n</v>
      </c>
      <c r="AI168" s="37" t="str">
        <f t="shared" si="57"/>
        <v>Tissue sloughing</v>
      </c>
      <c r="AJ168" s="46" t="s">
        <v>149</v>
      </c>
      <c r="AK168" s="39">
        <f t="shared" si="59"/>
        <v>48</v>
      </c>
      <c r="AL168" s="46" t="s">
        <v>150</v>
      </c>
      <c r="AN168" s="68">
        <f t="shared" si="58"/>
        <v>373.91304347826087</v>
      </c>
      <c r="AO168" s="56"/>
      <c r="AP168" s="56">
        <f>AN168</f>
        <v>373.91304347826087</v>
      </c>
      <c r="AQ168" s="68">
        <f>AP168</f>
        <v>373.91304347826087</v>
      </c>
      <c r="AS168" s="43" t="s">
        <v>523</v>
      </c>
      <c r="AT168" s="60" t="s">
        <v>534</v>
      </c>
      <c r="AV168"/>
      <c r="AW168"/>
      <c r="AX168"/>
      <c r="AY168"/>
    </row>
    <row r="169" spans="1:51" s="3" customFormat="1" x14ac:dyDescent="0.25">
      <c r="A169" s="3">
        <v>96</v>
      </c>
      <c r="B169" s="33" t="s">
        <v>271</v>
      </c>
      <c r="C169" s="33" t="s">
        <v>170</v>
      </c>
      <c r="D169" s="33"/>
      <c r="E169" s="33" t="s">
        <v>52</v>
      </c>
      <c r="F169" s="33" t="s">
        <v>266</v>
      </c>
      <c r="G169" s="33" t="s">
        <v>53</v>
      </c>
      <c r="H169" s="33" t="s">
        <v>267</v>
      </c>
      <c r="I169" s="33" t="s">
        <v>55</v>
      </c>
      <c r="J169" s="33" t="s">
        <v>214</v>
      </c>
      <c r="K169" s="33"/>
      <c r="L169" s="33" t="s">
        <v>270</v>
      </c>
      <c r="M169" s="33" t="s">
        <v>270</v>
      </c>
      <c r="N169" s="33" t="s">
        <v>76</v>
      </c>
      <c r="O169" s="33">
        <v>48</v>
      </c>
      <c r="P169" s="33" t="s">
        <v>59</v>
      </c>
      <c r="Q169" s="33" t="s">
        <v>60</v>
      </c>
      <c r="R169" s="33"/>
      <c r="S169" s="33" t="s">
        <v>61</v>
      </c>
      <c r="T169" s="33" t="s">
        <v>61</v>
      </c>
      <c r="U169" s="34">
        <v>510</v>
      </c>
      <c r="W169" s="35" t="str">
        <f t="shared" si="52"/>
        <v>NOEC</v>
      </c>
      <c r="X169" s="33">
        <v>1</v>
      </c>
      <c r="Y169" s="33">
        <f t="shared" si="62"/>
        <v>510</v>
      </c>
      <c r="Z169" s="36" t="str">
        <f t="shared" si="53"/>
        <v>Acute</v>
      </c>
      <c r="AA169" s="33">
        <v>1</v>
      </c>
      <c r="AB169" s="33">
        <f t="shared" si="54"/>
        <v>510</v>
      </c>
      <c r="AD169" s="89" t="s">
        <v>366</v>
      </c>
      <c r="AE169" s="35" t="str">
        <f t="shared" si="55"/>
        <v>NOEC</v>
      </c>
      <c r="AF169" s="36" t="s">
        <v>62</v>
      </c>
      <c r="AG169" s="36" t="str">
        <f t="shared" si="56"/>
        <v>Acute</v>
      </c>
      <c r="AH169" s="36" t="s">
        <v>191</v>
      </c>
      <c r="AI169" s="37" t="str">
        <f t="shared" si="57"/>
        <v>Tissue sloughing</v>
      </c>
      <c r="AJ169" s="38" t="s">
        <v>63</v>
      </c>
      <c r="AK169" s="39">
        <f t="shared" si="59"/>
        <v>48</v>
      </c>
      <c r="AL169" s="45"/>
      <c r="AN169" s="42">
        <f t="shared" si="58"/>
        <v>510</v>
      </c>
      <c r="AO169" s="42"/>
      <c r="AP169" s="42"/>
      <c r="AQ169" s="42"/>
      <c r="AS169" s="43" t="s">
        <v>523</v>
      </c>
      <c r="AT169" s="44" t="s">
        <v>507</v>
      </c>
      <c r="AV169"/>
      <c r="AW169"/>
      <c r="AX169"/>
      <c r="AY169"/>
    </row>
    <row r="170" spans="1:51" s="3" customFormat="1" x14ac:dyDescent="0.25">
      <c r="A170" s="3">
        <v>98</v>
      </c>
      <c r="B170" s="33" t="s">
        <v>272</v>
      </c>
      <c r="C170" s="33" t="s">
        <v>170</v>
      </c>
      <c r="D170" s="33"/>
      <c r="E170" s="33" t="s">
        <v>171</v>
      </c>
      <c r="F170" s="33" t="s">
        <v>273</v>
      </c>
      <c r="G170" s="33" t="s">
        <v>173</v>
      </c>
      <c r="H170" s="33" t="s">
        <v>174</v>
      </c>
      <c r="I170" s="33" t="s">
        <v>175</v>
      </c>
      <c r="J170" s="33" t="s">
        <v>113</v>
      </c>
      <c r="K170" s="33"/>
      <c r="L170" s="33" t="s">
        <v>176</v>
      </c>
      <c r="M170" s="33" t="s">
        <v>176</v>
      </c>
      <c r="N170" s="33" t="s">
        <v>67</v>
      </c>
      <c r="O170" s="33">
        <v>48</v>
      </c>
      <c r="P170" s="33" t="s">
        <v>59</v>
      </c>
      <c r="Q170" s="33" t="s">
        <v>60</v>
      </c>
      <c r="R170" s="33"/>
      <c r="S170" s="33" t="s">
        <v>61</v>
      </c>
      <c r="T170" s="33" t="s">
        <v>61</v>
      </c>
      <c r="U170" s="34">
        <v>1000</v>
      </c>
      <c r="W170" s="35" t="str">
        <f t="shared" si="52"/>
        <v>EC50</v>
      </c>
      <c r="X170" s="33">
        <v>1</v>
      </c>
      <c r="Y170" s="33">
        <f t="shared" si="62"/>
        <v>1000</v>
      </c>
      <c r="Z170" s="36" t="str">
        <f t="shared" si="53"/>
        <v>Acute</v>
      </c>
      <c r="AA170" s="93">
        <v>10</v>
      </c>
      <c r="AB170" s="48">
        <f t="shared" si="54"/>
        <v>100</v>
      </c>
      <c r="AD170" s="89" t="s">
        <v>366</v>
      </c>
      <c r="AE170" s="35" t="str">
        <f t="shared" si="55"/>
        <v>EC50</v>
      </c>
      <c r="AF170" s="36" t="s">
        <v>62</v>
      </c>
      <c r="AG170" s="36" t="str">
        <f t="shared" si="56"/>
        <v>Acute</v>
      </c>
      <c r="AH170" s="36" t="str">
        <f t="shared" ref="AH170:AH193" si="63">IF(AG170="chronic","y","n")</f>
        <v>n</v>
      </c>
      <c r="AI170" s="37" t="str">
        <f t="shared" si="57"/>
        <v>Quantum Yield</v>
      </c>
      <c r="AJ170" s="38" t="s">
        <v>63</v>
      </c>
      <c r="AK170" s="39">
        <f t="shared" si="59"/>
        <v>48</v>
      </c>
      <c r="AL170" s="45" t="s">
        <v>88</v>
      </c>
      <c r="AN170" s="94">
        <f t="shared" si="58"/>
        <v>100</v>
      </c>
      <c r="AO170" s="42"/>
      <c r="AP170" s="42"/>
      <c r="AQ170" s="42"/>
      <c r="AS170" s="43" t="s">
        <v>523</v>
      </c>
      <c r="AT170" s="44" t="s">
        <v>522</v>
      </c>
      <c r="AV170"/>
      <c r="AW170"/>
      <c r="AX170"/>
      <c r="AY170"/>
    </row>
    <row r="171" spans="1:51" s="3" customFormat="1" x14ac:dyDescent="0.25">
      <c r="A171" s="3">
        <v>101</v>
      </c>
      <c r="B171" s="33" t="s">
        <v>274</v>
      </c>
      <c r="C171" s="33" t="s">
        <v>170</v>
      </c>
      <c r="D171" s="33"/>
      <c r="E171" s="33" t="s">
        <v>171</v>
      </c>
      <c r="F171" s="33" t="s">
        <v>273</v>
      </c>
      <c r="G171" s="33" t="s">
        <v>173</v>
      </c>
      <c r="H171" s="33" t="s">
        <v>174</v>
      </c>
      <c r="I171" s="33" t="s">
        <v>175</v>
      </c>
      <c r="J171" s="33" t="s">
        <v>113</v>
      </c>
      <c r="K171" s="33"/>
      <c r="L171" s="33" t="s">
        <v>176</v>
      </c>
      <c r="M171" s="33" t="s">
        <v>176</v>
      </c>
      <c r="N171" s="33" t="s">
        <v>76</v>
      </c>
      <c r="O171" s="33">
        <v>48</v>
      </c>
      <c r="P171" s="33" t="s">
        <v>59</v>
      </c>
      <c r="Q171" s="33" t="s">
        <v>60</v>
      </c>
      <c r="R171" s="33"/>
      <c r="S171" s="33" t="s">
        <v>61</v>
      </c>
      <c r="T171" s="33" t="s">
        <v>61</v>
      </c>
      <c r="U171" s="34">
        <v>1000</v>
      </c>
      <c r="W171" s="35" t="str">
        <f t="shared" si="52"/>
        <v>NOEC</v>
      </c>
      <c r="X171" s="33">
        <v>1</v>
      </c>
      <c r="Y171" s="33">
        <f t="shared" si="62"/>
        <v>1000</v>
      </c>
      <c r="Z171" s="36" t="str">
        <f t="shared" si="53"/>
        <v>Acute</v>
      </c>
      <c r="AA171" s="33">
        <v>1</v>
      </c>
      <c r="AB171" s="33">
        <f t="shared" si="54"/>
        <v>1000</v>
      </c>
      <c r="AD171" s="89" t="s">
        <v>366</v>
      </c>
      <c r="AE171" s="35" t="str">
        <f t="shared" si="55"/>
        <v>NOEC</v>
      </c>
      <c r="AF171" s="36" t="s">
        <v>62</v>
      </c>
      <c r="AG171" s="36" t="str">
        <f t="shared" si="56"/>
        <v>Acute</v>
      </c>
      <c r="AH171" s="36" t="str">
        <f t="shared" si="63"/>
        <v>n</v>
      </c>
      <c r="AI171" s="37" t="str">
        <f t="shared" si="57"/>
        <v>Quantum Yield</v>
      </c>
      <c r="AJ171" s="38" t="s">
        <v>63</v>
      </c>
      <c r="AK171" s="39">
        <f t="shared" si="59"/>
        <v>48</v>
      </c>
      <c r="AL171" s="45"/>
      <c r="AN171" s="42">
        <f t="shared" si="58"/>
        <v>1000</v>
      </c>
      <c r="AO171" s="42"/>
      <c r="AP171" s="42"/>
      <c r="AQ171" s="42"/>
      <c r="AS171" s="43" t="s">
        <v>523</v>
      </c>
      <c r="AT171" s="44" t="s">
        <v>65</v>
      </c>
      <c r="AV171"/>
      <c r="AW171"/>
      <c r="AX171"/>
      <c r="AY171"/>
    </row>
    <row r="172" spans="1:51" s="3" customFormat="1" x14ac:dyDescent="0.25">
      <c r="A172" s="3">
        <v>100</v>
      </c>
      <c r="B172" s="33" t="s">
        <v>275</v>
      </c>
      <c r="C172" s="33" t="s">
        <v>170</v>
      </c>
      <c r="D172" s="33"/>
      <c r="E172" s="33" t="s">
        <v>171</v>
      </c>
      <c r="F172" s="33" t="s">
        <v>273</v>
      </c>
      <c r="G172" s="33" t="s">
        <v>173</v>
      </c>
      <c r="H172" s="33" t="s">
        <v>174</v>
      </c>
      <c r="I172" s="33" t="s">
        <v>175</v>
      </c>
      <c r="J172" s="33" t="s">
        <v>113</v>
      </c>
      <c r="K172" s="33"/>
      <c r="L172" s="33" t="s">
        <v>276</v>
      </c>
      <c r="M172" s="33" t="s">
        <v>276</v>
      </c>
      <c r="N172" s="33" t="s">
        <v>67</v>
      </c>
      <c r="O172" s="33">
        <v>48</v>
      </c>
      <c r="P172" s="33" t="s">
        <v>59</v>
      </c>
      <c r="Q172" s="33" t="s">
        <v>60</v>
      </c>
      <c r="R172" s="33"/>
      <c r="S172" s="33" t="s">
        <v>61</v>
      </c>
      <c r="T172" s="33" t="s">
        <v>61</v>
      </c>
      <c r="U172" s="34">
        <v>1000</v>
      </c>
      <c r="W172" s="35" t="str">
        <f t="shared" ref="W172:W193" si="64">N172</f>
        <v>EC50</v>
      </c>
      <c r="X172" s="33">
        <v>1</v>
      </c>
      <c r="Y172" s="33">
        <f t="shared" si="62"/>
        <v>1000</v>
      </c>
      <c r="Z172" s="36" t="str">
        <f t="shared" ref="Z172:Z193" si="65">Q172</f>
        <v>Acute</v>
      </c>
      <c r="AA172" s="93">
        <v>10</v>
      </c>
      <c r="AB172" s="48">
        <f t="shared" ref="AB172:AB193" si="66">Y172/AA172</f>
        <v>100</v>
      </c>
      <c r="AD172" s="89" t="s">
        <v>366</v>
      </c>
      <c r="AE172" s="35" t="str">
        <f t="shared" ref="AE172:AE193" si="67">N172</f>
        <v>EC50</v>
      </c>
      <c r="AF172" s="36" t="s">
        <v>62</v>
      </c>
      <c r="AG172" s="36" t="str">
        <f t="shared" ref="AG172:AG193" si="68">Q172</f>
        <v>Acute</v>
      </c>
      <c r="AH172" s="36" t="str">
        <f t="shared" si="63"/>
        <v>n</v>
      </c>
      <c r="AI172" s="37" t="str">
        <f t="shared" ref="AI172:AI193" si="69">M172</f>
        <v>Zooxanthellae density</v>
      </c>
      <c r="AJ172" s="38" t="s">
        <v>63</v>
      </c>
      <c r="AK172" s="39">
        <f t="shared" si="59"/>
        <v>48</v>
      </c>
      <c r="AL172" s="45" t="s">
        <v>150</v>
      </c>
      <c r="AN172" s="94">
        <f t="shared" ref="AN172:AN193" si="70">AB172</f>
        <v>100</v>
      </c>
      <c r="AO172" s="42"/>
      <c r="AP172" s="42"/>
      <c r="AQ172" s="42"/>
      <c r="AS172" s="43" t="s">
        <v>523</v>
      </c>
      <c r="AT172" s="44" t="s">
        <v>522</v>
      </c>
      <c r="AV172"/>
      <c r="AW172"/>
      <c r="AX172"/>
      <c r="AY172"/>
    </row>
    <row r="173" spans="1:51" s="3" customFormat="1" x14ac:dyDescent="0.25">
      <c r="A173" s="3">
        <v>99</v>
      </c>
      <c r="B173" s="33" t="s">
        <v>277</v>
      </c>
      <c r="C173" s="33" t="s">
        <v>170</v>
      </c>
      <c r="D173" s="33"/>
      <c r="E173" s="33" t="s">
        <v>171</v>
      </c>
      <c r="F173" s="33" t="s">
        <v>273</v>
      </c>
      <c r="G173" s="33" t="s">
        <v>173</v>
      </c>
      <c r="H173" s="33" t="s">
        <v>174</v>
      </c>
      <c r="I173" s="33" t="s">
        <v>175</v>
      </c>
      <c r="J173" s="33" t="s">
        <v>113</v>
      </c>
      <c r="K173" s="33"/>
      <c r="L173" s="33" t="s">
        <v>276</v>
      </c>
      <c r="M173" s="33" t="s">
        <v>276</v>
      </c>
      <c r="N173" s="33" t="s">
        <v>76</v>
      </c>
      <c r="O173" s="33">
        <v>48</v>
      </c>
      <c r="P173" s="33" t="s">
        <v>59</v>
      </c>
      <c r="Q173" s="33" t="s">
        <v>60</v>
      </c>
      <c r="R173" s="33"/>
      <c r="S173" s="33" t="s">
        <v>61</v>
      </c>
      <c r="T173" s="33" t="s">
        <v>61</v>
      </c>
      <c r="U173" s="34">
        <v>1000</v>
      </c>
      <c r="W173" s="35" t="str">
        <f t="shared" si="64"/>
        <v>NOEC</v>
      </c>
      <c r="X173" s="33">
        <v>1</v>
      </c>
      <c r="Y173" s="33">
        <f t="shared" si="62"/>
        <v>1000</v>
      </c>
      <c r="Z173" s="36" t="str">
        <f t="shared" si="65"/>
        <v>Acute</v>
      </c>
      <c r="AA173" s="33">
        <v>1</v>
      </c>
      <c r="AB173" s="33">
        <f t="shared" si="66"/>
        <v>1000</v>
      </c>
      <c r="AD173" s="89" t="s">
        <v>366</v>
      </c>
      <c r="AE173" s="35" t="str">
        <f t="shared" si="67"/>
        <v>NOEC</v>
      </c>
      <c r="AF173" s="36" t="s">
        <v>62</v>
      </c>
      <c r="AG173" s="36" t="str">
        <f t="shared" si="68"/>
        <v>Acute</v>
      </c>
      <c r="AH173" s="36" t="str">
        <f t="shared" si="63"/>
        <v>n</v>
      </c>
      <c r="AI173" s="37" t="str">
        <f t="shared" si="69"/>
        <v>Zooxanthellae density</v>
      </c>
      <c r="AJ173" s="38" t="s">
        <v>63</v>
      </c>
      <c r="AK173" s="39">
        <f t="shared" si="59"/>
        <v>48</v>
      </c>
      <c r="AL173" s="45"/>
      <c r="AN173" s="42">
        <f t="shared" si="70"/>
        <v>1000</v>
      </c>
      <c r="AO173" s="42"/>
      <c r="AP173" s="42"/>
      <c r="AQ173" s="42"/>
      <c r="AS173" s="43" t="s">
        <v>523</v>
      </c>
      <c r="AT173" s="44" t="s">
        <v>65</v>
      </c>
      <c r="AV173"/>
      <c r="AW173"/>
      <c r="AX173"/>
      <c r="AY173"/>
    </row>
    <row r="174" spans="1:51" s="3" customFormat="1" x14ac:dyDescent="0.25">
      <c r="A174" s="3">
        <v>77</v>
      </c>
      <c r="B174" s="33" t="s">
        <v>278</v>
      </c>
      <c r="C174" s="33" t="s">
        <v>102</v>
      </c>
      <c r="D174" s="33"/>
      <c r="E174" s="33" t="s">
        <v>103</v>
      </c>
      <c r="F174" s="33" t="s">
        <v>279</v>
      </c>
      <c r="G174" s="33" t="s">
        <v>112</v>
      </c>
      <c r="H174" s="33" t="s">
        <v>82</v>
      </c>
      <c r="I174" s="33" t="s">
        <v>83</v>
      </c>
      <c r="J174" s="33" t="s">
        <v>84</v>
      </c>
      <c r="K174" s="33"/>
      <c r="L174" s="33" t="s">
        <v>106</v>
      </c>
      <c r="M174" s="33" t="s">
        <v>106</v>
      </c>
      <c r="N174" s="54" t="s">
        <v>67</v>
      </c>
      <c r="O174" s="33">
        <v>96</v>
      </c>
      <c r="P174" s="33" t="s">
        <v>59</v>
      </c>
      <c r="Q174" s="33" t="s">
        <v>86</v>
      </c>
      <c r="R174" s="33"/>
      <c r="S174" s="33" t="s">
        <v>61</v>
      </c>
      <c r="T174" s="33" t="s">
        <v>61</v>
      </c>
      <c r="U174" s="34">
        <v>19100</v>
      </c>
      <c r="W174" s="35" t="str">
        <f t="shared" si="64"/>
        <v>EC50</v>
      </c>
      <c r="X174" s="33">
        <v>5</v>
      </c>
      <c r="Y174" s="33">
        <f t="shared" si="62"/>
        <v>3820</v>
      </c>
      <c r="Z174" s="36" t="str">
        <f t="shared" si="65"/>
        <v>Chronic</v>
      </c>
      <c r="AA174" s="33">
        <v>1</v>
      </c>
      <c r="AB174" s="33">
        <f t="shared" si="66"/>
        <v>3820</v>
      </c>
      <c r="AD174" s="89" t="s">
        <v>364</v>
      </c>
      <c r="AE174" s="35" t="str">
        <f t="shared" si="67"/>
        <v>EC50</v>
      </c>
      <c r="AF174" s="36" t="s">
        <v>191</v>
      </c>
      <c r="AG174" s="36" t="str">
        <f t="shared" si="68"/>
        <v>Chronic</v>
      </c>
      <c r="AH174" s="36" t="str">
        <f t="shared" si="63"/>
        <v>y</v>
      </c>
      <c r="AI174" s="37" t="str">
        <f t="shared" si="69"/>
        <v>Cell Yield</v>
      </c>
      <c r="AJ174" s="46" t="s">
        <v>87</v>
      </c>
      <c r="AK174" s="39">
        <f t="shared" si="59"/>
        <v>96</v>
      </c>
      <c r="AL174" s="45" t="s">
        <v>88</v>
      </c>
      <c r="AN174" s="42">
        <f t="shared" si="70"/>
        <v>3820</v>
      </c>
      <c r="AO174" s="58"/>
      <c r="AP174" s="58"/>
      <c r="AQ174" s="90"/>
      <c r="AS174" s="43" t="s">
        <v>523</v>
      </c>
      <c r="AT174" s="52" t="s">
        <v>581</v>
      </c>
      <c r="AV174"/>
      <c r="AW174"/>
      <c r="AX174"/>
      <c r="AY174"/>
    </row>
    <row r="175" spans="1:51" s="3" customFormat="1" x14ac:dyDescent="0.25">
      <c r="A175" s="3">
        <v>78</v>
      </c>
      <c r="B175" s="33" t="s">
        <v>280</v>
      </c>
      <c r="C175" s="33" t="s">
        <v>102</v>
      </c>
      <c r="D175" s="33"/>
      <c r="E175" s="33" t="s">
        <v>103</v>
      </c>
      <c r="F175" s="33" t="s">
        <v>279</v>
      </c>
      <c r="G175" s="33" t="s">
        <v>112</v>
      </c>
      <c r="H175" s="33" t="s">
        <v>82</v>
      </c>
      <c r="I175" s="33" t="s">
        <v>83</v>
      </c>
      <c r="J175" s="33" t="s">
        <v>84</v>
      </c>
      <c r="K175" s="33"/>
      <c r="L175" s="33" t="s">
        <v>106</v>
      </c>
      <c r="M175" s="33" t="s">
        <v>106</v>
      </c>
      <c r="N175" s="54" t="s">
        <v>67</v>
      </c>
      <c r="O175" s="33">
        <v>96</v>
      </c>
      <c r="P175" s="33" t="s">
        <v>59</v>
      </c>
      <c r="Q175" s="33" t="s">
        <v>86</v>
      </c>
      <c r="R175" s="33"/>
      <c r="S175" s="33" t="s">
        <v>61</v>
      </c>
      <c r="T175" s="33" t="s">
        <v>61</v>
      </c>
      <c r="U175" s="34">
        <v>23600</v>
      </c>
      <c r="W175" s="35" t="str">
        <f t="shared" si="64"/>
        <v>EC50</v>
      </c>
      <c r="X175" s="33">
        <v>5</v>
      </c>
      <c r="Y175" s="33">
        <f t="shared" si="62"/>
        <v>4720</v>
      </c>
      <c r="Z175" s="36" t="str">
        <f t="shared" si="65"/>
        <v>Chronic</v>
      </c>
      <c r="AA175" s="33">
        <v>1</v>
      </c>
      <c r="AB175" s="33">
        <f t="shared" si="66"/>
        <v>4720</v>
      </c>
      <c r="AD175" s="89" t="s">
        <v>364</v>
      </c>
      <c r="AE175" s="35" t="str">
        <f t="shared" si="67"/>
        <v>EC50</v>
      </c>
      <c r="AF175" s="36" t="s">
        <v>191</v>
      </c>
      <c r="AG175" s="36" t="str">
        <f t="shared" si="68"/>
        <v>Chronic</v>
      </c>
      <c r="AH175" s="36" t="str">
        <f t="shared" si="63"/>
        <v>y</v>
      </c>
      <c r="AI175" s="37" t="str">
        <f t="shared" si="69"/>
        <v>Cell Yield</v>
      </c>
      <c r="AJ175" s="46" t="s">
        <v>87</v>
      </c>
      <c r="AK175" s="39">
        <f t="shared" si="59"/>
        <v>96</v>
      </c>
      <c r="AL175" s="45" t="s">
        <v>88</v>
      </c>
      <c r="AN175" s="42">
        <f t="shared" si="70"/>
        <v>4720</v>
      </c>
      <c r="AO175" s="58"/>
      <c r="AP175" s="58"/>
      <c r="AQ175" s="58"/>
      <c r="AS175" s="43" t="s">
        <v>523</v>
      </c>
      <c r="AT175" s="52" t="s">
        <v>581</v>
      </c>
      <c r="AV175"/>
      <c r="AW175"/>
      <c r="AX175"/>
      <c r="AY175"/>
    </row>
    <row r="176" spans="1:51" s="3" customFormat="1" x14ac:dyDescent="0.25">
      <c r="A176" s="3">
        <v>75</v>
      </c>
      <c r="B176" s="33" t="s">
        <v>281</v>
      </c>
      <c r="C176" s="33" t="s">
        <v>102</v>
      </c>
      <c r="D176" s="33"/>
      <c r="E176" s="33" t="s">
        <v>103</v>
      </c>
      <c r="F176" s="33" t="s">
        <v>282</v>
      </c>
      <c r="G176" s="33" t="s">
        <v>112</v>
      </c>
      <c r="H176" s="33" t="s">
        <v>82</v>
      </c>
      <c r="I176" s="33" t="s">
        <v>83</v>
      </c>
      <c r="J176" s="33" t="s">
        <v>84</v>
      </c>
      <c r="K176" s="33"/>
      <c r="L176" s="33" t="s">
        <v>106</v>
      </c>
      <c r="M176" s="33" t="s">
        <v>106</v>
      </c>
      <c r="N176" s="54" t="s">
        <v>67</v>
      </c>
      <c r="O176" s="33">
        <v>96</v>
      </c>
      <c r="P176" s="33" t="s">
        <v>59</v>
      </c>
      <c r="Q176" s="33" t="s">
        <v>86</v>
      </c>
      <c r="R176" s="33"/>
      <c r="S176" s="33" t="s">
        <v>61</v>
      </c>
      <c r="T176" s="33" t="s">
        <v>61</v>
      </c>
      <c r="U176" s="34">
        <v>17800</v>
      </c>
      <c r="W176" s="35" t="str">
        <f t="shared" si="64"/>
        <v>EC50</v>
      </c>
      <c r="X176" s="33">
        <v>5</v>
      </c>
      <c r="Y176" s="33">
        <f t="shared" si="62"/>
        <v>3560</v>
      </c>
      <c r="Z176" s="36" t="str">
        <f t="shared" si="65"/>
        <v>Chronic</v>
      </c>
      <c r="AA176" s="33">
        <v>1</v>
      </c>
      <c r="AB176" s="33">
        <f t="shared" si="66"/>
        <v>3560</v>
      </c>
      <c r="AD176" s="89" t="s">
        <v>364</v>
      </c>
      <c r="AE176" s="35" t="str">
        <f t="shared" si="67"/>
        <v>EC50</v>
      </c>
      <c r="AF176" s="36" t="s">
        <v>191</v>
      </c>
      <c r="AG176" s="36" t="str">
        <f t="shared" si="68"/>
        <v>Chronic</v>
      </c>
      <c r="AH176" s="36" t="str">
        <f t="shared" si="63"/>
        <v>y</v>
      </c>
      <c r="AI176" s="37" t="str">
        <f t="shared" si="69"/>
        <v>Cell Yield</v>
      </c>
      <c r="AJ176" s="46" t="s">
        <v>87</v>
      </c>
      <c r="AK176" s="39">
        <f t="shared" ref="AK176:AK193" si="71">O176</f>
        <v>96</v>
      </c>
      <c r="AL176" s="45" t="s">
        <v>88</v>
      </c>
      <c r="AN176" s="42">
        <f t="shared" si="70"/>
        <v>3560</v>
      </c>
      <c r="AO176" s="58"/>
      <c r="AP176" s="58"/>
      <c r="AQ176" s="90"/>
      <c r="AS176" s="43" t="s">
        <v>523</v>
      </c>
      <c r="AT176" s="52" t="s">
        <v>581</v>
      </c>
      <c r="AV176"/>
      <c r="AW176"/>
      <c r="AX176"/>
      <c r="AY176"/>
    </row>
    <row r="177" spans="1:51" s="3" customFormat="1" x14ac:dyDescent="0.25">
      <c r="A177" s="3">
        <v>76</v>
      </c>
      <c r="B177" s="33" t="s">
        <v>283</v>
      </c>
      <c r="C177" s="33" t="s">
        <v>102</v>
      </c>
      <c r="D177" s="33"/>
      <c r="E177" s="33" t="s">
        <v>103</v>
      </c>
      <c r="F177" s="33" t="s">
        <v>282</v>
      </c>
      <c r="G177" s="33" t="s">
        <v>112</v>
      </c>
      <c r="H177" s="33" t="s">
        <v>82</v>
      </c>
      <c r="I177" s="33" t="s">
        <v>83</v>
      </c>
      <c r="J177" s="33" t="s">
        <v>84</v>
      </c>
      <c r="K177" s="33"/>
      <c r="L177" s="33" t="s">
        <v>106</v>
      </c>
      <c r="M177" s="33" t="s">
        <v>106</v>
      </c>
      <c r="N177" s="54" t="s">
        <v>67</v>
      </c>
      <c r="O177" s="33">
        <v>96</v>
      </c>
      <c r="P177" s="33" t="s">
        <v>59</v>
      </c>
      <c r="Q177" s="33" t="s">
        <v>86</v>
      </c>
      <c r="R177" s="33"/>
      <c r="S177" s="33" t="s">
        <v>61</v>
      </c>
      <c r="T177" s="33" t="s">
        <v>61</v>
      </c>
      <c r="U177" s="34">
        <v>20800</v>
      </c>
      <c r="W177" s="35" t="str">
        <f t="shared" si="64"/>
        <v>EC50</v>
      </c>
      <c r="X177" s="33">
        <v>5</v>
      </c>
      <c r="Y177" s="33">
        <f t="shared" si="62"/>
        <v>4160</v>
      </c>
      <c r="Z177" s="36" t="str">
        <f t="shared" si="65"/>
        <v>Chronic</v>
      </c>
      <c r="AA177" s="33">
        <v>1</v>
      </c>
      <c r="AB177" s="33">
        <f t="shared" si="66"/>
        <v>4160</v>
      </c>
      <c r="AD177" s="89" t="s">
        <v>364</v>
      </c>
      <c r="AE177" s="35" t="str">
        <f t="shared" si="67"/>
        <v>EC50</v>
      </c>
      <c r="AF177" s="36" t="s">
        <v>191</v>
      </c>
      <c r="AG177" s="36" t="str">
        <f t="shared" si="68"/>
        <v>Chronic</v>
      </c>
      <c r="AH177" s="36" t="str">
        <f t="shared" si="63"/>
        <v>y</v>
      </c>
      <c r="AI177" s="37" t="str">
        <f t="shared" si="69"/>
        <v>Cell Yield</v>
      </c>
      <c r="AJ177" s="46" t="s">
        <v>87</v>
      </c>
      <c r="AK177" s="39">
        <f t="shared" si="71"/>
        <v>96</v>
      </c>
      <c r="AL177" s="45" t="s">
        <v>88</v>
      </c>
      <c r="AN177" s="42">
        <f t="shared" si="70"/>
        <v>4160</v>
      </c>
      <c r="AO177" s="58"/>
      <c r="AP177" s="58"/>
      <c r="AQ177" s="58"/>
      <c r="AS177" s="43" t="s">
        <v>523</v>
      </c>
      <c r="AT177" s="52" t="s">
        <v>581</v>
      </c>
      <c r="AV177"/>
      <c r="AW177"/>
      <c r="AX177"/>
      <c r="AY177"/>
    </row>
    <row r="178" spans="1:51" s="3" customFormat="1" x14ac:dyDescent="0.25">
      <c r="A178" s="3">
        <v>113</v>
      </c>
      <c r="B178" s="33" t="s">
        <v>284</v>
      </c>
      <c r="C178" s="33" t="s">
        <v>285</v>
      </c>
      <c r="D178" s="33"/>
      <c r="E178" s="33" t="s">
        <v>113</v>
      </c>
      <c r="F178" s="61" t="s">
        <v>286</v>
      </c>
      <c r="G178" s="33" t="s">
        <v>181</v>
      </c>
      <c r="H178" s="33" t="s">
        <v>182</v>
      </c>
      <c r="I178" s="33" t="s">
        <v>55</v>
      </c>
      <c r="J178" s="33" t="s">
        <v>56</v>
      </c>
      <c r="K178" s="33"/>
      <c r="L178" s="33" t="s">
        <v>287</v>
      </c>
      <c r="M178" s="33" t="s">
        <v>287</v>
      </c>
      <c r="N178" s="33" t="s">
        <v>76</v>
      </c>
      <c r="O178" s="33">
        <v>672</v>
      </c>
      <c r="P178" s="33" t="s">
        <v>59</v>
      </c>
      <c r="Q178" s="33" t="s">
        <v>86</v>
      </c>
      <c r="R178" s="33"/>
      <c r="S178" s="33" t="s">
        <v>61</v>
      </c>
      <c r="T178" s="33" t="s">
        <v>61</v>
      </c>
      <c r="U178" s="34">
        <v>2300</v>
      </c>
      <c r="W178" s="35" t="str">
        <f t="shared" si="64"/>
        <v>NOEC</v>
      </c>
      <c r="X178" s="33">
        <v>1</v>
      </c>
      <c r="Y178" s="33">
        <f t="shared" si="62"/>
        <v>2300</v>
      </c>
      <c r="Z178" s="36" t="str">
        <f t="shared" si="65"/>
        <v>Chronic</v>
      </c>
      <c r="AA178" s="33">
        <v>1</v>
      </c>
      <c r="AB178" s="48">
        <f t="shared" si="66"/>
        <v>2300</v>
      </c>
      <c r="AD178" s="89" t="s">
        <v>368</v>
      </c>
      <c r="AE178" s="35" t="str">
        <f t="shared" si="67"/>
        <v>NOEC</v>
      </c>
      <c r="AF178" s="36" t="s">
        <v>62</v>
      </c>
      <c r="AG178" s="36" t="str">
        <f t="shared" si="68"/>
        <v>Chronic</v>
      </c>
      <c r="AH178" s="36" t="str">
        <f t="shared" si="63"/>
        <v>y</v>
      </c>
      <c r="AI178" s="37" t="str">
        <f t="shared" si="69"/>
        <v>growth</v>
      </c>
      <c r="AJ178" s="46" t="s">
        <v>87</v>
      </c>
      <c r="AK178" s="39">
        <f t="shared" si="71"/>
        <v>672</v>
      </c>
      <c r="AL178" s="45" t="s">
        <v>88</v>
      </c>
      <c r="AN178" s="94">
        <f t="shared" si="70"/>
        <v>2300</v>
      </c>
      <c r="AO178" s="58"/>
      <c r="AP178" s="58"/>
      <c r="AQ178" s="65"/>
      <c r="AS178" s="43" t="s">
        <v>523</v>
      </c>
      <c r="AT178" s="52" t="s">
        <v>316</v>
      </c>
      <c r="AV178"/>
      <c r="AW178"/>
      <c r="AX178"/>
      <c r="AY178"/>
    </row>
    <row r="179" spans="1:51" s="3" customFormat="1" x14ac:dyDescent="0.25">
      <c r="A179" s="3">
        <v>112</v>
      </c>
      <c r="B179" s="33" t="s">
        <v>288</v>
      </c>
      <c r="C179" s="33" t="s">
        <v>285</v>
      </c>
      <c r="D179" s="33"/>
      <c r="E179" s="33" t="s">
        <v>113</v>
      </c>
      <c r="F179" s="33" t="s">
        <v>286</v>
      </c>
      <c r="G179" s="33" t="s">
        <v>181</v>
      </c>
      <c r="H179" s="33" t="s">
        <v>182</v>
      </c>
      <c r="I179" s="33" t="s">
        <v>55</v>
      </c>
      <c r="J179" s="33" t="s">
        <v>56</v>
      </c>
      <c r="K179" s="33"/>
      <c r="L179" s="33" t="s">
        <v>57</v>
      </c>
      <c r="M179" s="33" t="s">
        <v>57</v>
      </c>
      <c r="N179" s="33" t="s">
        <v>289</v>
      </c>
      <c r="O179" s="33">
        <v>96</v>
      </c>
      <c r="P179" s="33" t="s">
        <v>59</v>
      </c>
      <c r="Q179" s="33" t="s">
        <v>60</v>
      </c>
      <c r="R179" s="33"/>
      <c r="S179" s="33" t="s">
        <v>61</v>
      </c>
      <c r="T179" s="33" t="s">
        <v>61</v>
      </c>
      <c r="U179" s="34">
        <v>58190</v>
      </c>
      <c r="W179" s="35" t="str">
        <f t="shared" si="64"/>
        <v>LC5</v>
      </c>
      <c r="X179" s="33">
        <v>1</v>
      </c>
      <c r="Y179" s="33">
        <f t="shared" si="62"/>
        <v>58190</v>
      </c>
      <c r="Z179" s="36" t="str">
        <f t="shared" si="65"/>
        <v>Acute</v>
      </c>
      <c r="AA179" s="33">
        <v>1</v>
      </c>
      <c r="AB179" s="48">
        <f t="shared" si="66"/>
        <v>58190</v>
      </c>
      <c r="AD179" s="89" t="s">
        <v>368</v>
      </c>
      <c r="AE179" s="35" t="str">
        <f t="shared" si="67"/>
        <v>LC5</v>
      </c>
      <c r="AF179" s="36" t="s">
        <v>62</v>
      </c>
      <c r="AG179" s="36" t="str">
        <f t="shared" si="68"/>
        <v>Acute</v>
      </c>
      <c r="AH179" s="36" t="str">
        <f t="shared" si="63"/>
        <v>n</v>
      </c>
      <c r="AI179" s="37" t="str">
        <f t="shared" si="69"/>
        <v>Mortality</v>
      </c>
      <c r="AJ179" s="38" t="s">
        <v>63</v>
      </c>
      <c r="AK179" s="39">
        <f t="shared" si="71"/>
        <v>96</v>
      </c>
      <c r="AL179" s="45" t="s">
        <v>150</v>
      </c>
      <c r="AN179" s="94">
        <f t="shared" si="70"/>
        <v>58190</v>
      </c>
      <c r="AO179" s="42"/>
      <c r="AP179" s="42"/>
      <c r="AQ179" s="42"/>
      <c r="AS179" s="43" t="s">
        <v>523</v>
      </c>
      <c r="AT179" s="52" t="s">
        <v>316</v>
      </c>
      <c r="AV179"/>
      <c r="AW179"/>
      <c r="AX179"/>
      <c r="AY179"/>
    </row>
    <row r="180" spans="1:51" s="3" customFormat="1" x14ac:dyDescent="0.25">
      <c r="A180" s="3">
        <v>111</v>
      </c>
      <c r="B180" s="33" t="s">
        <v>290</v>
      </c>
      <c r="C180" s="33" t="s">
        <v>285</v>
      </c>
      <c r="D180" s="33"/>
      <c r="E180" s="33" t="s">
        <v>113</v>
      </c>
      <c r="F180" s="33" t="s">
        <v>286</v>
      </c>
      <c r="G180" s="33" t="s">
        <v>181</v>
      </c>
      <c r="H180" s="33" t="s">
        <v>182</v>
      </c>
      <c r="I180" s="33" t="s">
        <v>55</v>
      </c>
      <c r="J180" s="33" t="s">
        <v>56</v>
      </c>
      <c r="K180" s="33"/>
      <c r="L180" s="33" t="s">
        <v>57</v>
      </c>
      <c r="M180" s="33" t="s">
        <v>57</v>
      </c>
      <c r="N180" s="33" t="s">
        <v>73</v>
      </c>
      <c r="O180" s="33">
        <v>96</v>
      </c>
      <c r="P180" s="33" t="s">
        <v>59</v>
      </c>
      <c r="Q180" s="33" t="s">
        <v>60</v>
      </c>
      <c r="R180" s="33"/>
      <c r="S180" s="33" t="s">
        <v>61</v>
      </c>
      <c r="T180" s="33" t="s">
        <v>61</v>
      </c>
      <c r="U180" s="34">
        <v>231390</v>
      </c>
      <c r="W180" s="35" t="str">
        <f t="shared" si="64"/>
        <v>LC50</v>
      </c>
      <c r="X180" s="33">
        <v>1</v>
      </c>
      <c r="Y180" s="34">
        <f>U180</f>
        <v>231390</v>
      </c>
      <c r="Z180" s="36" t="str">
        <f t="shared" si="65"/>
        <v>Acute</v>
      </c>
      <c r="AA180" s="93">
        <v>10</v>
      </c>
      <c r="AB180" s="48">
        <f t="shared" si="66"/>
        <v>23139</v>
      </c>
      <c r="AD180" s="89" t="s">
        <v>368</v>
      </c>
      <c r="AE180" s="35" t="str">
        <f t="shared" si="67"/>
        <v>LC50</v>
      </c>
      <c r="AF180" s="36" t="s">
        <v>62</v>
      </c>
      <c r="AG180" s="36" t="str">
        <f t="shared" si="68"/>
        <v>Acute</v>
      </c>
      <c r="AH180" s="36" t="str">
        <f t="shared" si="63"/>
        <v>n</v>
      </c>
      <c r="AI180" s="37" t="str">
        <f t="shared" si="69"/>
        <v>Mortality</v>
      </c>
      <c r="AJ180" s="38" t="s">
        <v>63</v>
      </c>
      <c r="AK180" s="39">
        <f t="shared" si="71"/>
        <v>96</v>
      </c>
      <c r="AL180" s="45" t="s">
        <v>150</v>
      </c>
      <c r="AN180" s="94">
        <f t="shared" si="70"/>
        <v>23139</v>
      </c>
      <c r="AO180" s="42"/>
      <c r="AP180" s="42"/>
      <c r="AQ180" s="42"/>
      <c r="AS180" s="43" t="s">
        <v>523</v>
      </c>
      <c r="AT180" s="52" t="s">
        <v>316</v>
      </c>
      <c r="AV180"/>
      <c r="AW180"/>
      <c r="AX180"/>
      <c r="AY180"/>
    </row>
    <row r="181" spans="1:51" s="3" customFormat="1" x14ac:dyDescent="0.25">
      <c r="A181" s="3">
        <v>110</v>
      </c>
      <c r="B181" s="33" t="s">
        <v>291</v>
      </c>
      <c r="C181" s="33" t="s">
        <v>285</v>
      </c>
      <c r="D181" s="33"/>
      <c r="E181" s="33" t="s">
        <v>113</v>
      </c>
      <c r="F181" s="33" t="s">
        <v>286</v>
      </c>
      <c r="G181" s="33" t="s">
        <v>181</v>
      </c>
      <c r="H181" s="33" t="s">
        <v>182</v>
      </c>
      <c r="I181" s="33" t="s">
        <v>55</v>
      </c>
      <c r="J181" s="33" t="s">
        <v>56</v>
      </c>
      <c r="K181" s="33"/>
      <c r="L181" s="33" t="s">
        <v>57</v>
      </c>
      <c r="M181" s="33" t="s">
        <v>57</v>
      </c>
      <c r="N181" s="33" t="s">
        <v>292</v>
      </c>
      <c r="O181" s="33">
        <v>96</v>
      </c>
      <c r="P181" s="33" t="s">
        <v>59</v>
      </c>
      <c r="Q181" s="33" t="s">
        <v>60</v>
      </c>
      <c r="R181" s="33"/>
      <c r="S181" s="33" t="s">
        <v>61</v>
      </c>
      <c r="T181" s="33" t="s">
        <v>61</v>
      </c>
      <c r="U181" s="34">
        <v>920220</v>
      </c>
      <c r="W181" s="35" t="str">
        <f t="shared" si="64"/>
        <v>LC95</v>
      </c>
      <c r="X181" s="33">
        <v>1</v>
      </c>
      <c r="Y181" s="33">
        <f t="shared" ref="Y181:Y191" si="72">U181/X181</f>
        <v>920220</v>
      </c>
      <c r="Z181" s="36" t="str">
        <f t="shared" si="65"/>
        <v>Acute</v>
      </c>
      <c r="AA181" s="33">
        <v>1</v>
      </c>
      <c r="AB181" s="48">
        <f t="shared" si="66"/>
        <v>920220</v>
      </c>
      <c r="AD181" s="89" t="s">
        <v>368</v>
      </c>
      <c r="AE181" s="35" t="str">
        <f t="shared" si="67"/>
        <v>LC95</v>
      </c>
      <c r="AF181" s="36" t="s">
        <v>62</v>
      </c>
      <c r="AG181" s="36" t="str">
        <f t="shared" si="68"/>
        <v>Acute</v>
      </c>
      <c r="AH181" s="36" t="str">
        <f t="shared" si="63"/>
        <v>n</v>
      </c>
      <c r="AI181" s="37" t="str">
        <f t="shared" si="69"/>
        <v>Mortality</v>
      </c>
      <c r="AJ181" s="38" t="s">
        <v>63</v>
      </c>
      <c r="AK181" s="39">
        <f t="shared" si="71"/>
        <v>96</v>
      </c>
      <c r="AL181" s="45" t="s">
        <v>150</v>
      </c>
      <c r="AN181" s="94">
        <f t="shared" si="70"/>
        <v>920220</v>
      </c>
      <c r="AO181" s="42"/>
      <c r="AP181" s="42"/>
      <c r="AQ181" s="42"/>
      <c r="AS181" s="43" t="s">
        <v>523</v>
      </c>
      <c r="AT181" s="52" t="s">
        <v>316</v>
      </c>
      <c r="AV181"/>
      <c r="AW181"/>
      <c r="AX181"/>
      <c r="AY181"/>
    </row>
    <row r="182" spans="1:51" s="3" customFormat="1" x14ac:dyDescent="0.25">
      <c r="A182" s="3">
        <v>117</v>
      </c>
      <c r="B182" s="33" t="s">
        <v>293</v>
      </c>
      <c r="C182" s="33" t="s">
        <v>285</v>
      </c>
      <c r="D182" s="33"/>
      <c r="E182" s="33" t="s">
        <v>113</v>
      </c>
      <c r="F182" s="61" t="s">
        <v>294</v>
      </c>
      <c r="G182" s="33" t="s">
        <v>118</v>
      </c>
      <c r="H182" s="33" t="s">
        <v>119</v>
      </c>
      <c r="I182" s="33" t="s">
        <v>55</v>
      </c>
      <c r="J182" s="33" t="s">
        <v>113</v>
      </c>
      <c r="K182" s="33"/>
      <c r="L182" s="33" t="s">
        <v>287</v>
      </c>
      <c r="M182" s="33" t="s">
        <v>287</v>
      </c>
      <c r="N182" s="33" t="s">
        <v>76</v>
      </c>
      <c r="O182" s="33">
        <v>672</v>
      </c>
      <c r="P182" s="33" t="s">
        <v>59</v>
      </c>
      <c r="Q182" s="33" t="s">
        <v>86</v>
      </c>
      <c r="R182" s="33"/>
      <c r="S182" s="33" t="s">
        <v>61</v>
      </c>
      <c r="T182" s="33" t="s">
        <v>61</v>
      </c>
      <c r="U182" s="34">
        <v>8409</v>
      </c>
      <c r="W182" s="35" t="str">
        <f t="shared" si="64"/>
        <v>NOEC</v>
      </c>
      <c r="X182" s="33">
        <v>1</v>
      </c>
      <c r="Y182" s="33">
        <f t="shared" si="72"/>
        <v>8409</v>
      </c>
      <c r="Z182" s="36" t="str">
        <f t="shared" si="65"/>
        <v>Chronic</v>
      </c>
      <c r="AA182" s="33">
        <v>1</v>
      </c>
      <c r="AB182" s="48">
        <f t="shared" si="66"/>
        <v>8409</v>
      </c>
      <c r="AD182" s="89" t="s">
        <v>368</v>
      </c>
      <c r="AE182" s="35" t="str">
        <f t="shared" si="67"/>
        <v>NOEC</v>
      </c>
      <c r="AF182" s="36" t="s">
        <v>62</v>
      </c>
      <c r="AG182" s="36" t="str">
        <f t="shared" si="68"/>
        <v>Chronic</v>
      </c>
      <c r="AH182" s="36" t="str">
        <f t="shared" si="63"/>
        <v>y</v>
      </c>
      <c r="AI182" s="37" t="str">
        <f t="shared" si="69"/>
        <v>growth</v>
      </c>
      <c r="AJ182" s="46" t="s">
        <v>87</v>
      </c>
      <c r="AK182" s="39">
        <f t="shared" si="71"/>
        <v>672</v>
      </c>
      <c r="AL182" s="45" t="s">
        <v>88</v>
      </c>
      <c r="AN182" s="94">
        <f t="shared" si="70"/>
        <v>8409</v>
      </c>
      <c r="AO182" s="58"/>
      <c r="AP182" s="58"/>
      <c r="AQ182" s="65"/>
      <c r="AS182" s="43" t="s">
        <v>523</v>
      </c>
      <c r="AT182" s="52" t="s">
        <v>316</v>
      </c>
      <c r="AV182"/>
      <c r="AW182"/>
      <c r="AX182"/>
      <c r="AY182"/>
    </row>
    <row r="183" spans="1:51" s="3" customFormat="1" x14ac:dyDescent="0.25">
      <c r="A183" s="3">
        <v>116</v>
      </c>
      <c r="B183" s="33" t="s">
        <v>295</v>
      </c>
      <c r="C183" s="33" t="s">
        <v>285</v>
      </c>
      <c r="D183" s="33"/>
      <c r="E183" s="33" t="s">
        <v>113</v>
      </c>
      <c r="F183" s="61" t="s">
        <v>294</v>
      </c>
      <c r="G183" s="33" t="s">
        <v>118</v>
      </c>
      <c r="H183" s="33" t="s">
        <v>119</v>
      </c>
      <c r="I183" s="33" t="s">
        <v>55</v>
      </c>
      <c r="J183" s="33" t="s">
        <v>113</v>
      </c>
      <c r="K183" s="33"/>
      <c r="L183" s="33" t="s">
        <v>57</v>
      </c>
      <c r="M183" s="33" t="s">
        <v>57</v>
      </c>
      <c r="N183" s="33" t="s">
        <v>289</v>
      </c>
      <c r="O183" s="33">
        <v>96</v>
      </c>
      <c r="P183" s="33" t="s">
        <v>59</v>
      </c>
      <c r="Q183" s="33" t="s">
        <v>60</v>
      </c>
      <c r="R183" s="33"/>
      <c r="S183" s="33" t="s">
        <v>61</v>
      </c>
      <c r="T183" s="33" t="s">
        <v>61</v>
      </c>
      <c r="U183" s="34">
        <v>2868000</v>
      </c>
      <c r="W183" s="35" t="str">
        <f t="shared" si="64"/>
        <v>LC5</v>
      </c>
      <c r="X183" s="33">
        <v>1</v>
      </c>
      <c r="Y183" s="33">
        <f t="shared" si="72"/>
        <v>2868000</v>
      </c>
      <c r="Z183" s="36" t="str">
        <f t="shared" si="65"/>
        <v>Acute</v>
      </c>
      <c r="AA183" s="33">
        <v>1</v>
      </c>
      <c r="AB183" s="48">
        <f t="shared" si="66"/>
        <v>2868000</v>
      </c>
      <c r="AD183" s="89" t="s">
        <v>368</v>
      </c>
      <c r="AE183" s="35" t="str">
        <f t="shared" si="67"/>
        <v>LC5</v>
      </c>
      <c r="AF183" s="36" t="s">
        <v>62</v>
      </c>
      <c r="AG183" s="36" t="str">
        <f t="shared" si="68"/>
        <v>Acute</v>
      </c>
      <c r="AH183" s="36" t="str">
        <f t="shared" si="63"/>
        <v>n</v>
      </c>
      <c r="AI183" s="37" t="str">
        <f t="shared" si="69"/>
        <v>Mortality</v>
      </c>
      <c r="AJ183" s="38" t="s">
        <v>63</v>
      </c>
      <c r="AK183" s="39">
        <f t="shared" si="71"/>
        <v>96</v>
      </c>
      <c r="AL183" s="45"/>
      <c r="AN183" s="94">
        <f t="shared" si="70"/>
        <v>2868000</v>
      </c>
      <c r="AO183" s="42"/>
      <c r="AP183" s="42"/>
      <c r="AQ183" s="42"/>
      <c r="AS183" s="43" t="s">
        <v>523</v>
      </c>
      <c r="AT183" s="52" t="s">
        <v>316</v>
      </c>
      <c r="AV183"/>
      <c r="AW183"/>
      <c r="AX183"/>
      <c r="AY183"/>
    </row>
    <row r="184" spans="1:51" s="3" customFormat="1" x14ac:dyDescent="0.25">
      <c r="A184" s="3">
        <v>115</v>
      </c>
      <c r="B184" s="33" t="s">
        <v>296</v>
      </c>
      <c r="C184" s="33" t="s">
        <v>285</v>
      </c>
      <c r="D184" s="33"/>
      <c r="E184" s="33" t="s">
        <v>113</v>
      </c>
      <c r="F184" s="61" t="s">
        <v>294</v>
      </c>
      <c r="G184" s="33" t="s">
        <v>118</v>
      </c>
      <c r="H184" s="33" t="s">
        <v>119</v>
      </c>
      <c r="I184" s="33" t="s">
        <v>55</v>
      </c>
      <c r="J184" s="33" t="s">
        <v>113</v>
      </c>
      <c r="K184" s="33"/>
      <c r="L184" s="33" t="s">
        <v>57</v>
      </c>
      <c r="M184" s="33" t="s">
        <v>57</v>
      </c>
      <c r="N184" s="33" t="s">
        <v>73</v>
      </c>
      <c r="O184" s="33">
        <v>96</v>
      </c>
      <c r="P184" s="33" t="s">
        <v>59</v>
      </c>
      <c r="Q184" s="33" t="s">
        <v>60</v>
      </c>
      <c r="R184" s="33"/>
      <c r="S184" s="33" t="s">
        <v>61</v>
      </c>
      <c r="T184" s="33" t="s">
        <v>61</v>
      </c>
      <c r="U184" s="34">
        <v>8409000</v>
      </c>
      <c r="W184" s="35" t="str">
        <f t="shared" si="64"/>
        <v>LC50</v>
      </c>
      <c r="X184" s="33">
        <v>1</v>
      </c>
      <c r="Y184" s="33">
        <f t="shared" si="72"/>
        <v>8409000</v>
      </c>
      <c r="Z184" s="36" t="str">
        <f t="shared" si="65"/>
        <v>Acute</v>
      </c>
      <c r="AA184" s="93">
        <v>10</v>
      </c>
      <c r="AB184" s="48">
        <f t="shared" si="66"/>
        <v>840900</v>
      </c>
      <c r="AD184" s="89" t="s">
        <v>368</v>
      </c>
      <c r="AE184" s="35" t="str">
        <f t="shared" si="67"/>
        <v>LC50</v>
      </c>
      <c r="AF184" s="36" t="s">
        <v>62</v>
      </c>
      <c r="AG184" s="36" t="str">
        <f t="shared" si="68"/>
        <v>Acute</v>
      </c>
      <c r="AH184" s="36" t="str">
        <f t="shared" si="63"/>
        <v>n</v>
      </c>
      <c r="AI184" s="37" t="str">
        <f t="shared" si="69"/>
        <v>Mortality</v>
      </c>
      <c r="AJ184" s="38" t="s">
        <v>63</v>
      </c>
      <c r="AK184" s="39">
        <f t="shared" si="71"/>
        <v>96</v>
      </c>
      <c r="AL184" s="45"/>
      <c r="AN184" s="94">
        <f t="shared" si="70"/>
        <v>840900</v>
      </c>
      <c r="AO184" s="42"/>
      <c r="AP184" s="42"/>
      <c r="AQ184" s="42"/>
      <c r="AS184" s="43" t="s">
        <v>523</v>
      </c>
      <c r="AT184" s="52" t="s">
        <v>316</v>
      </c>
      <c r="AV184"/>
      <c r="AW184"/>
      <c r="AX184"/>
      <c r="AY184"/>
    </row>
    <row r="185" spans="1:51" s="3" customFormat="1" x14ac:dyDescent="0.25">
      <c r="A185" s="3">
        <v>114</v>
      </c>
      <c r="B185" s="33" t="s">
        <v>297</v>
      </c>
      <c r="C185" s="33" t="s">
        <v>285</v>
      </c>
      <c r="D185" s="33"/>
      <c r="E185" s="33" t="s">
        <v>113</v>
      </c>
      <c r="F185" s="61" t="s">
        <v>294</v>
      </c>
      <c r="G185" s="33" t="s">
        <v>118</v>
      </c>
      <c r="H185" s="33" t="s">
        <v>119</v>
      </c>
      <c r="I185" s="33" t="s">
        <v>55</v>
      </c>
      <c r="J185" s="33" t="s">
        <v>113</v>
      </c>
      <c r="K185" s="33"/>
      <c r="L185" s="33" t="s">
        <v>57</v>
      </c>
      <c r="M185" s="33" t="s">
        <v>57</v>
      </c>
      <c r="N185" s="33" t="s">
        <v>292</v>
      </c>
      <c r="O185" s="33">
        <v>96</v>
      </c>
      <c r="P185" s="33" t="s">
        <v>59</v>
      </c>
      <c r="Q185" s="33" t="s">
        <v>60</v>
      </c>
      <c r="R185" s="33"/>
      <c r="S185" s="33" t="s">
        <v>61</v>
      </c>
      <c r="T185" s="33" t="s">
        <v>61</v>
      </c>
      <c r="U185" s="34">
        <v>24659000</v>
      </c>
      <c r="W185" s="35" t="str">
        <f t="shared" si="64"/>
        <v>LC95</v>
      </c>
      <c r="X185" s="33">
        <v>1</v>
      </c>
      <c r="Y185" s="33">
        <f t="shared" si="72"/>
        <v>24659000</v>
      </c>
      <c r="Z185" s="36" t="str">
        <f t="shared" si="65"/>
        <v>Acute</v>
      </c>
      <c r="AA185" s="33">
        <v>1</v>
      </c>
      <c r="AB185" s="48">
        <f t="shared" si="66"/>
        <v>24659000</v>
      </c>
      <c r="AD185" s="89" t="s">
        <v>368</v>
      </c>
      <c r="AE185" s="35" t="str">
        <f t="shared" si="67"/>
        <v>LC95</v>
      </c>
      <c r="AF185" s="36" t="s">
        <v>62</v>
      </c>
      <c r="AG185" s="36" t="str">
        <f t="shared" si="68"/>
        <v>Acute</v>
      </c>
      <c r="AH185" s="36" t="str">
        <f t="shared" si="63"/>
        <v>n</v>
      </c>
      <c r="AI185" s="37" t="str">
        <f t="shared" si="69"/>
        <v>Mortality</v>
      </c>
      <c r="AJ185" s="38" t="s">
        <v>63</v>
      </c>
      <c r="AK185" s="39">
        <f t="shared" si="71"/>
        <v>96</v>
      </c>
      <c r="AL185" s="45"/>
      <c r="AN185" s="94">
        <f t="shared" si="70"/>
        <v>24659000</v>
      </c>
      <c r="AO185" s="42"/>
      <c r="AP185" s="42"/>
      <c r="AQ185" s="42"/>
      <c r="AS185" s="43" t="s">
        <v>523</v>
      </c>
      <c r="AT185" s="52" t="s">
        <v>316</v>
      </c>
      <c r="AV185"/>
      <c r="AW185"/>
      <c r="AX185"/>
      <c r="AY185"/>
    </row>
    <row r="186" spans="1:51" s="3" customFormat="1" x14ac:dyDescent="0.25">
      <c r="A186" s="3">
        <v>69</v>
      </c>
      <c r="B186" s="33" t="s">
        <v>298</v>
      </c>
      <c r="C186" s="33" t="s">
        <v>299</v>
      </c>
      <c r="D186" s="33"/>
      <c r="E186" s="33" t="s">
        <v>103</v>
      </c>
      <c r="F186" s="33" t="s">
        <v>300</v>
      </c>
      <c r="G186" s="33" t="s">
        <v>112</v>
      </c>
      <c r="H186" s="33" t="s">
        <v>301</v>
      </c>
      <c r="I186" s="33" t="s">
        <v>83</v>
      </c>
      <c r="J186" s="33" t="s">
        <v>302</v>
      </c>
      <c r="K186" s="33"/>
      <c r="L186" s="33" t="s">
        <v>303</v>
      </c>
      <c r="M186" s="33" t="s">
        <v>303</v>
      </c>
      <c r="N186" s="33" t="s">
        <v>58</v>
      </c>
      <c r="O186" s="33">
        <v>96</v>
      </c>
      <c r="P186" s="33" t="s">
        <v>59</v>
      </c>
      <c r="Q186" s="33" t="s">
        <v>60</v>
      </c>
      <c r="R186" s="33"/>
      <c r="S186" s="33" t="s">
        <v>61</v>
      </c>
      <c r="T186" s="33" t="s">
        <v>61</v>
      </c>
      <c r="U186" s="34">
        <v>699</v>
      </c>
      <c r="W186" s="35" t="str">
        <f t="shared" si="64"/>
        <v>EC10</v>
      </c>
      <c r="X186" s="33">
        <v>1</v>
      </c>
      <c r="Y186" s="33">
        <f t="shared" si="72"/>
        <v>699</v>
      </c>
      <c r="Z186" s="36" t="str">
        <f t="shared" si="65"/>
        <v>Acute</v>
      </c>
      <c r="AA186" s="33">
        <v>1</v>
      </c>
      <c r="AB186" s="33">
        <f t="shared" si="66"/>
        <v>699</v>
      </c>
      <c r="AD186" s="89" t="s">
        <v>363</v>
      </c>
      <c r="AE186" s="35" t="str">
        <f t="shared" si="67"/>
        <v>EC10</v>
      </c>
      <c r="AF186" s="36" t="s">
        <v>62</v>
      </c>
      <c r="AG186" s="36" t="str">
        <f t="shared" si="68"/>
        <v>Acute</v>
      </c>
      <c r="AH186" s="36" t="str">
        <f t="shared" si="63"/>
        <v>n</v>
      </c>
      <c r="AI186" s="37" t="str">
        <f t="shared" si="69"/>
        <v>Spore Release</v>
      </c>
      <c r="AJ186" s="38" t="s">
        <v>63</v>
      </c>
      <c r="AK186" s="39">
        <f t="shared" si="71"/>
        <v>96</v>
      </c>
      <c r="AL186" s="45"/>
      <c r="AN186" s="42">
        <f t="shared" si="70"/>
        <v>699</v>
      </c>
      <c r="AO186" s="42"/>
      <c r="AP186" s="42"/>
      <c r="AQ186" s="42"/>
      <c r="AS186" s="43" t="s">
        <v>523</v>
      </c>
      <c r="AT186" s="44" t="s">
        <v>65</v>
      </c>
      <c r="AV186"/>
      <c r="AW186"/>
      <c r="AX186"/>
      <c r="AY186"/>
    </row>
    <row r="187" spans="1:51" s="3" customFormat="1" x14ac:dyDescent="0.25">
      <c r="A187" s="3">
        <v>70</v>
      </c>
      <c r="B187" s="33" t="s">
        <v>304</v>
      </c>
      <c r="C187" s="33" t="s">
        <v>299</v>
      </c>
      <c r="D187" s="33"/>
      <c r="E187" s="33" t="s">
        <v>103</v>
      </c>
      <c r="F187" s="33" t="s">
        <v>300</v>
      </c>
      <c r="G187" s="33" t="s">
        <v>112</v>
      </c>
      <c r="H187" s="33" t="s">
        <v>301</v>
      </c>
      <c r="I187" s="33" t="s">
        <v>83</v>
      </c>
      <c r="J187" s="33" t="s">
        <v>302</v>
      </c>
      <c r="K187" s="33"/>
      <c r="L187" s="33" t="s">
        <v>303</v>
      </c>
      <c r="M187" s="33" t="s">
        <v>303</v>
      </c>
      <c r="N187" s="33" t="s">
        <v>67</v>
      </c>
      <c r="O187" s="33">
        <v>96</v>
      </c>
      <c r="P187" s="33" t="s">
        <v>59</v>
      </c>
      <c r="Q187" s="33" t="s">
        <v>60</v>
      </c>
      <c r="R187" s="33"/>
      <c r="S187" s="33" t="s">
        <v>61</v>
      </c>
      <c r="T187" s="33" t="s">
        <v>61</v>
      </c>
      <c r="U187" s="34">
        <v>1430</v>
      </c>
      <c r="W187" s="35" t="str">
        <f t="shared" si="64"/>
        <v>EC50</v>
      </c>
      <c r="X187" s="33">
        <v>1</v>
      </c>
      <c r="Y187" s="33">
        <f t="shared" si="72"/>
        <v>1430</v>
      </c>
      <c r="Z187" s="36" t="str">
        <f t="shared" si="65"/>
        <v>Acute</v>
      </c>
      <c r="AA187" s="93">
        <v>10</v>
      </c>
      <c r="AB187" s="48">
        <f t="shared" si="66"/>
        <v>143</v>
      </c>
      <c r="AD187" s="89" t="s">
        <v>363</v>
      </c>
      <c r="AE187" s="35" t="str">
        <f t="shared" si="67"/>
        <v>EC50</v>
      </c>
      <c r="AF187" s="36" t="s">
        <v>62</v>
      </c>
      <c r="AG187" s="36" t="str">
        <f t="shared" si="68"/>
        <v>Acute</v>
      </c>
      <c r="AH187" s="36" t="str">
        <f t="shared" si="63"/>
        <v>n</v>
      </c>
      <c r="AI187" s="37" t="str">
        <f t="shared" si="69"/>
        <v>Spore Release</v>
      </c>
      <c r="AJ187" s="38" t="s">
        <v>63</v>
      </c>
      <c r="AK187" s="39">
        <f t="shared" si="71"/>
        <v>96</v>
      </c>
      <c r="AL187" s="45" t="s">
        <v>88</v>
      </c>
      <c r="AN187" s="94">
        <f t="shared" si="70"/>
        <v>143</v>
      </c>
      <c r="AO187" s="42"/>
      <c r="AP187" s="94"/>
      <c r="AQ187" s="94"/>
      <c r="AS187" s="43" t="s">
        <v>523</v>
      </c>
      <c r="AT187" s="44" t="s">
        <v>65</v>
      </c>
      <c r="AV187"/>
      <c r="AW187"/>
      <c r="AX187"/>
      <c r="AY187"/>
    </row>
    <row r="188" spans="1:51" s="3" customFormat="1" x14ac:dyDescent="0.25">
      <c r="A188" s="3">
        <v>65</v>
      </c>
      <c r="B188" s="33" t="s">
        <v>305</v>
      </c>
      <c r="C188" s="33" t="s">
        <v>299</v>
      </c>
      <c r="D188" s="33"/>
      <c r="E188" s="33" t="s">
        <v>103</v>
      </c>
      <c r="F188" s="33" t="s">
        <v>300</v>
      </c>
      <c r="G188" s="33" t="s">
        <v>112</v>
      </c>
      <c r="H188" s="33" t="s">
        <v>301</v>
      </c>
      <c r="I188" s="33" t="s">
        <v>83</v>
      </c>
      <c r="J188" s="33" t="s">
        <v>302</v>
      </c>
      <c r="K188" s="33"/>
      <c r="L188" s="33" t="s">
        <v>306</v>
      </c>
      <c r="M188" s="33" t="s">
        <v>306</v>
      </c>
      <c r="N188" s="33" t="s">
        <v>58</v>
      </c>
      <c r="O188" s="33">
        <v>96</v>
      </c>
      <c r="P188" s="33" t="s">
        <v>59</v>
      </c>
      <c r="Q188" s="33" t="s">
        <v>60</v>
      </c>
      <c r="R188" s="33"/>
      <c r="S188" s="33" t="s">
        <v>61</v>
      </c>
      <c r="T188" s="33" t="s">
        <v>61</v>
      </c>
      <c r="U188" s="34">
        <v>1355</v>
      </c>
      <c r="W188" s="35" t="str">
        <f t="shared" si="64"/>
        <v>EC10</v>
      </c>
      <c r="X188" s="33">
        <v>1</v>
      </c>
      <c r="Y188" s="33">
        <f t="shared" si="72"/>
        <v>1355</v>
      </c>
      <c r="Z188" s="36" t="str">
        <f t="shared" si="65"/>
        <v>Acute</v>
      </c>
      <c r="AA188" s="33">
        <v>1</v>
      </c>
      <c r="AB188" s="33">
        <f t="shared" si="66"/>
        <v>1355</v>
      </c>
      <c r="AD188" s="89" t="s">
        <v>363</v>
      </c>
      <c r="AE188" s="35" t="str">
        <f t="shared" si="67"/>
        <v>EC10</v>
      </c>
      <c r="AF188" s="36" t="s">
        <v>62</v>
      </c>
      <c r="AG188" s="36" t="str">
        <f t="shared" si="68"/>
        <v>Acute</v>
      </c>
      <c r="AH188" s="36" t="str">
        <f t="shared" si="63"/>
        <v>n</v>
      </c>
      <c r="AI188" s="37" t="str">
        <f t="shared" si="69"/>
        <v>Sporulation</v>
      </c>
      <c r="AJ188" s="38" t="s">
        <v>63</v>
      </c>
      <c r="AK188" s="39">
        <f t="shared" si="71"/>
        <v>96</v>
      </c>
      <c r="AL188" s="45"/>
      <c r="AN188" s="42">
        <f t="shared" si="70"/>
        <v>1355</v>
      </c>
      <c r="AO188" s="42"/>
      <c r="AP188" s="42"/>
      <c r="AQ188" s="42"/>
      <c r="AS188" s="43" t="s">
        <v>523</v>
      </c>
      <c r="AT188" s="44" t="s">
        <v>65</v>
      </c>
      <c r="AV188"/>
      <c r="AW188"/>
      <c r="AX188"/>
      <c r="AY188"/>
    </row>
    <row r="189" spans="1:51" s="3" customFormat="1" x14ac:dyDescent="0.25">
      <c r="A189" s="3">
        <v>66</v>
      </c>
      <c r="B189" s="33" t="s">
        <v>307</v>
      </c>
      <c r="C189" s="33" t="s">
        <v>299</v>
      </c>
      <c r="D189" s="33"/>
      <c r="E189" s="33" t="s">
        <v>103</v>
      </c>
      <c r="F189" s="33" t="s">
        <v>300</v>
      </c>
      <c r="G189" s="33" t="s">
        <v>112</v>
      </c>
      <c r="H189" s="33" t="s">
        <v>301</v>
      </c>
      <c r="I189" s="33" t="s">
        <v>83</v>
      </c>
      <c r="J189" s="33" t="s">
        <v>302</v>
      </c>
      <c r="K189" s="33"/>
      <c r="L189" s="33" t="s">
        <v>306</v>
      </c>
      <c r="M189" s="33" t="s">
        <v>306</v>
      </c>
      <c r="N189" s="33" t="s">
        <v>58</v>
      </c>
      <c r="O189" s="33">
        <v>96</v>
      </c>
      <c r="P189" s="33" t="s">
        <v>59</v>
      </c>
      <c r="Q189" s="33" t="s">
        <v>60</v>
      </c>
      <c r="R189" s="33"/>
      <c r="S189" s="33" t="s">
        <v>61</v>
      </c>
      <c r="T189" s="33" t="s">
        <v>61</v>
      </c>
      <c r="U189" s="34">
        <v>1377</v>
      </c>
      <c r="W189" s="35" t="str">
        <f t="shared" si="64"/>
        <v>EC10</v>
      </c>
      <c r="X189" s="33">
        <v>1</v>
      </c>
      <c r="Y189" s="33">
        <f t="shared" si="72"/>
        <v>1377</v>
      </c>
      <c r="Z189" s="36" t="str">
        <f t="shared" si="65"/>
        <v>Acute</v>
      </c>
      <c r="AA189" s="33">
        <v>1</v>
      </c>
      <c r="AB189" s="33">
        <f t="shared" si="66"/>
        <v>1377</v>
      </c>
      <c r="AD189" s="89" t="s">
        <v>363</v>
      </c>
      <c r="AE189" s="35" t="str">
        <f t="shared" si="67"/>
        <v>EC10</v>
      </c>
      <c r="AF189" s="36" t="s">
        <v>62</v>
      </c>
      <c r="AG189" s="36" t="str">
        <f t="shared" si="68"/>
        <v>Acute</v>
      </c>
      <c r="AH189" s="36" t="str">
        <f t="shared" si="63"/>
        <v>n</v>
      </c>
      <c r="AI189" s="37" t="str">
        <f t="shared" si="69"/>
        <v>Sporulation</v>
      </c>
      <c r="AJ189" s="38" t="s">
        <v>63</v>
      </c>
      <c r="AK189" s="39">
        <f t="shared" si="71"/>
        <v>96</v>
      </c>
      <c r="AL189" s="45"/>
      <c r="AN189" s="42">
        <f t="shared" si="70"/>
        <v>1377</v>
      </c>
      <c r="AO189" s="42"/>
      <c r="AP189" s="42"/>
      <c r="AQ189" s="42"/>
      <c r="AS189" s="43" t="s">
        <v>523</v>
      </c>
      <c r="AT189" s="44" t="s">
        <v>65</v>
      </c>
      <c r="AV189"/>
      <c r="AW189"/>
      <c r="AX189"/>
      <c r="AY189"/>
    </row>
    <row r="190" spans="1:51" s="3" customFormat="1" x14ac:dyDescent="0.25">
      <c r="A190" s="3">
        <v>67</v>
      </c>
      <c r="B190" s="33" t="s">
        <v>308</v>
      </c>
      <c r="C190" s="33" t="s">
        <v>299</v>
      </c>
      <c r="D190" s="33"/>
      <c r="E190" s="33" t="s">
        <v>103</v>
      </c>
      <c r="F190" s="33" t="s">
        <v>300</v>
      </c>
      <c r="G190" s="33" t="s">
        <v>112</v>
      </c>
      <c r="H190" s="33" t="s">
        <v>301</v>
      </c>
      <c r="I190" s="33" t="s">
        <v>83</v>
      </c>
      <c r="J190" s="33" t="s">
        <v>302</v>
      </c>
      <c r="K190" s="33"/>
      <c r="L190" s="33" t="s">
        <v>306</v>
      </c>
      <c r="M190" s="33" t="s">
        <v>306</v>
      </c>
      <c r="N190" s="33" t="s">
        <v>67</v>
      </c>
      <c r="O190" s="33">
        <v>96</v>
      </c>
      <c r="P190" s="33" t="s">
        <v>59</v>
      </c>
      <c r="Q190" s="33" t="s">
        <v>60</v>
      </c>
      <c r="R190" s="33"/>
      <c r="S190" s="33" t="s">
        <v>61</v>
      </c>
      <c r="T190" s="33" t="s">
        <v>61</v>
      </c>
      <c r="U190" s="34">
        <v>2565</v>
      </c>
      <c r="W190" s="35" t="str">
        <f t="shared" si="64"/>
        <v>EC50</v>
      </c>
      <c r="X190" s="33">
        <v>1</v>
      </c>
      <c r="Y190" s="33">
        <f t="shared" si="72"/>
        <v>2565</v>
      </c>
      <c r="Z190" s="36" t="str">
        <f t="shared" si="65"/>
        <v>Acute</v>
      </c>
      <c r="AA190" s="93">
        <v>10</v>
      </c>
      <c r="AB190" s="48">
        <f t="shared" si="66"/>
        <v>256.5</v>
      </c>
      <c r="AD190" s="89" t="s">
        <v>363</v>
      </c>
      <c r="AE190" s="35" t="str">
        <f t="shared" si="67"/>
        <v>EC50</v>
      </c>
      <c r="AF190" s="36" t="s">
        <v>62</v>
      </c>
      <c r="AG190" s="36" t="str">
        <f t="shared" si="68"/>
        <v>Acute</v>
      </c>
      <c r="AH190" s="36" t="str">
        <f t="shared" si="63"/>
        <v>n</v>
      </c>
      <c r="AI190" s="37" t="str">
        <f t="shared" si="69"/>
        <v>Sporulation</v>
      </c>
      <c r="AJ190" s="38" t="s">
        <v>63</v>
      </c>
      <c r="AK190" s="39">
        <f t="shared" si="71"/>
        <v>96</v>
      </c>
      <c r="AL190" s="45" t="s">
        <v>150</v>
      </c>
      <c r="AN190" s="94">
        <f t="shared" si="70"/>
        <v>256.5</v>
      </c>
      <c r="AO190" s="94"/>
      <c r="AP190" s="42"/>
      <c r="AQ190" s="42"/>
      <c r="AS190" s="43" t="s">
        <v>523</v>
      </c>
      <c r="AT190" s="44" t="s">
        <v>65</v>
      </c>
      <c r="AV190"/>
      <c r="AW190"/>
      <c r="AX190"/>
      <c r="AY190"/>
    </row>
    <row r="191" spans="1:51" s="3" customFormat="1" x14ac:dyDescent="0.25">
      <c r="A191" s="3">
        <v>68</v>
      </c>
      <c r="B191" s="33" t="s">
        <v>309</v>
      </c>
      <c r="C191" s="33" t="s">
        <v>299</v>
      </c>
      <c r="D191" s="33"/>
      <c r="E191" s="33" t="s">
        <v>103</v>
      </c>
      <c r="F191" s="33" t="s">
        <v>300</v>
      </c>
      <c r="G191" s="33" t="s">
        <v>112</v>
      </c>
      <c r="H191" s="33" t="s">
        <v>301</v>
      </c>
      <c r="I191" s="33" t="s">
        <v>83</v>
      </c>
      <c r="J191" s="33" t="s">
        <v>302</v>
      </c>
      <c r="K191" s="33"/>
      <c r="L191" s="33" t="s">
        <v>306</v>
      </c>
      <c r="M191" s="33" t="s">
        <v>306</v>
      </c>
      <c r="N191" s="33" t="s">
        <v>67</v>
      </c>
      <c r="O191" s="33">
        <v>96</v>
      </c>
      <c r="P191" s="33" t="s">
        <v>59</v>
      </c>
      <c r="Q191" s="33" t="s">
        <v>60</v>
      </c>
      <c r="R191" s="33"/>
      <c r="S191" s="33" t="s">
        <v>61</v>
      </c>
      <c r="T191" s="33" t="s">
        <v>61</v>
      </c>
      <c r="U191" s="33">
        <v>2714</v>
      </c>
      <c r="W191" s="35" t="str">
        <f t="shared" si="64"/>
        <v>EC50</v>
      </c>
      <c r="X191" s="33">
        <v>1</v>
      </c>
      <c r="Y191" s="33">
        <f t="shared" si="72"/>
        <v>2714</v>
      </c>
      <c r="Z191" s="36" t="str">
        <f t="shared" si="65"/>
        <v>Acute</v>
      </c>
      <c r="AA191" s="93">
        <v>10</v>
      </c>
      <c r="AB191" s="48">
        <f t="shared" si="66"/>
        <v>271.39999999999998</v>
      </c>
      <c r="AD191" s="89" t="s">
        <v>363</v>
      </c>
      <c r="AE191" s="35" t="str">
        <f t="shared" si="67"/>
        <v>EC50</v>
      </c>
      <c r="AF191" s="36" t="s">
        <v>62</v>
      </c>
      <c r="AG191" s="36" t="str">
        <f t="shared" si="68"/>
        <v>Acute</v>
      </c>
      <c r="AH191" s="36" t="str">
        <f t="shared" si="63"/>
        <v>n</v>
      </c>
      <c r="AI191" s="37" t="str">
        <f t="shared" si="69"/>
        <v>Sporulation</v>
      </c>
      <c r="AJ191" s="38" t="s">
        <v>63</v>
      </c>
      <c r="AK191" s="39">
        <f t="shared" si="71"/>
        <v>96</v>
      </c>
      <c r="AL191" s="45" t="s">
        <v>150</v>
      </c>
      <c r="AN191" s="94">
        <f t="shared" si="70"/>
        <v>271.39999999999998</v>
      </c>
      <c r="AO191" s="42"/>
      <c r="AP191" s="42"/>
      <c r="AQ191" s="42"/>
      <c r="AS191" s="43" t="s">
        <v>523</v>
      </c>
      <c r="AT191" s="44" t="s">
        <v>65</v>
      </c>
      <c r="AV191"/>
      <c r="AW191"/>
      <c r="AX191"/>
      <c r="AY191"/>
    </row>
    <row r="192" spans="1:51" s="3" customFormat="1" x14ac:dyDescent="0.25">
      <c r="A192" s="3">
        <v>170</v>
      </c>
      <c r="B192" s="33" t="s">
        <v>473</v>
      </c>
      <c r="C192" s="33">
        <v>32</v>
      </c>
      <c r="E192" s="3" t="s">
        <v>484</v>
      </c>
      <c r="F192" s="33" t="s">
        <v>494</v>
      </c>
      <c r="G192" s="33" t="s">
        <v>118</v>
      </c>
      <c r="H192" s="33" t="s">
        <v>119</v>
      </c>
      <c r="I192" s="33" t="s">
        <v>55</v>
      </c>
      <c r="J192" s="33" t="s">
        <v>120</v>
      </c>
      <c r="L192" s="3" t="s">
        <v>121</v>
      </c>
      <c r="M192" s="33" t="s">
        <v>121</v>
      </c>
      <c r="N192" s="33" t="s">
        <v>67</v>
      </c>
      <c r="O192" s="33">
        <v>48</v>
      </c>
      <c r="P192" s="33" t="s">
        <v>59</v>
      </c>
      <c r="Q192" s="33" t="s">
        <v>86</v>
      </c>
      <c r="R192" s="33"/>
      <c r="S192" s="33" t="s">
        <v>61</v>
      </c>
      <c r="T192" s="33" t="s">
        <v>61</v>
      </c>
      <c r="U192" s="34">
        <v>3090</v>
      </c>
      <c r="W192" s="35" t="str">
        <f t="shared" si="64"/>
        <v>EC50</v>
      </c>
      <c r="X192" s="33">
        <v>5</v>
      </c>
      <c r="Y192" s="34">
        <f>U192</f>
        <v>3090</v>
      </c>
      <c r="Z192" s="36" t="str">
        <f t="shared" si="65"/>
        <v>Chronic</v>
      </c>
      <c r="AA192" s="33">
        <v>1</v>
      </c>
      <c r="AB192" s="33">
        <f t="shared" si="66"/>
        <v>3090</v>
      </c>
      <c r="AD192" s="3" t="s">
        <v>495</v>
      </c>
      <c r="AE192" s="33" t="str">
        <f t="shared" si="67"/>
        <v>EC50</v>
      </c>
      <c r="AF192" s="36" t="s">
        <v>62</v>
      </c>
      <c r="AG192" s="33" t="str">
        <f t="shared" si="68"/>
        <v>Chronic</v>
      </c>
      <c r="AH192" s="36" t="str">
        <f t="shared" si="63"/>
        <v>y</v>
      </c>
      <c r="AI192" s="37" t="str">
        <f t="shared" si="69"/>
        <v>embryo development</v>
      </c>
      <c r="AJ192" s="33" t="s">
        <v>87</v>
      </c>
      <c r="AK192" s="33">
        <f t="shared" si="71"/>
        <v>48</v>
      </c>
      <c r="AL192" s="67" t="s">
        <v>496</v>
      </c>
      <c r="AN192" s="67">
        <f t="shared" si="70"/>
        <v>3090</v>
      </c>
      <c r="AO192" s="91"/>
      <c r="AP192" s="91"/>
      <c r="AQ192" s="91"/>
      <c r="AS192" s="43" t="s">
        <v>523</v>
      </c>
      <c r="AT192" s="52" t="s">
        <v>498</v>
      </c>
      <c r="AV192"/>
      <c r="AW192"/>
      <c r="AX192"/>
      <c r="AY192"/>
    </row>
    <row r="193" spans="1:51" s="3" customFormat="1" x14ac:dyDescent="0.25">
      <c r="A193" s="3">
        <v>173</v>
      </c>
      <c r="B193" s="33" t="s">
        <v>476</v>
      </c>
      <c r="C193" s="33">
        <v>32</v>
      </c>
      <c r="E193" s="3" t="s">
        <v>484</v>
      </c>
      <c r="F193" s="33" t="s">
        <v>494</v>
      </c>
      <c r="G193" s="33" t="s">
        <v>118</v>
      </c>
      <c r="H193" s="33" t="s">
        <v>119</v>
      </c>
      <c r="I193" s="33" t="s">
        <v>55</v>
      </c>
      <c r="J193" s="33" t="s">
        <v>120</v>
      </c>
      <c r="L193" s="3" t="s">
        <v>121</v>
      </c>
      <c r="M193" s="33" t="s">
        <v>121</v>
      </c>
      <c r="N193" s="33" t="s">
        <v>74</v>
      </c>
      <c r="O193" s="33">
        <v>48</v>
      </c>
      <c r="P193" s="33" t="s">
        <v>59</v>
      </c>
      <c r="Q193" s="33" t="s">
        <v>86</v>
      </c>
      <c r="R193" s="33"/>
      <c r="S193" s="33" t="s">
        <v>61</v>
      </c>
      <c r="T193" s="33" t="s">
        <v>61</v>
      </c>
      <c r="U193" s="34">
        <v>755</v>
      </c>
      <c r="W193" s="35" t="str">
        <f t="shared" si="64"/>
        <v>NEC</v>
      </c>
      <c r="X193" s="33">
        <v>1</v>
      </c>
      <c r="Y193" s="34">
        <f>U193</f>
        <v>755</v>
      </c>
      <c r="Z193" s="36" t="str">
        <f t="shared" si="65"/>
        <v>Chronic</v>
      </c>
      <c r="AA193" s="33">
        <v>1</v>
      </c>
      <c r="AB193" s="33">
        <f t="shared" si="66"/>
        <v>755</v>
      </c>
      <c r="AD193" s="3" t="s">
        <v>495</v>
      </c>
      <c r="AE193" s="33" t="str">
        <f t="shared" si="67"/>
        <v>NEC</v>
      </c>
      <c r="AF193" s="36" t="s">
        <v>62</v>
      </c>
      <c r="AG193" s="33" t="str">
        <f t="shared" si="68"/>
        <v>Chronic</v>
      </c>
      <c r="AH193" s="36" t="str">
        <f t="shared" si="63"/>
        <v>y</v>
      </c>
      <c r="AI193" s="37" t="str">
        <f t="shared" si="69"/>
        <v>embryo development</v>
      </c>
      <c r="AJ193" s="33" t="s">
        <v>87</v>
      </c>
      <c r="AK193" s="33">
        <f t="shared" si="71"/>
        <v>48</v>
      </c>
      <c r="AL193" s="64" t="s">
        <v>497</v>
      </c>
      <c r="AN193" s="64">
        <f t="shared" si="70"/>
        <v>755</v>
      </c>
      <c r="AO193" s="33">
        <f>AN193</f>
        <v>755</v>
      </c>
      <c r="AP193" s="33">
        <f>AO193</f>
        <v>755</v>
      </c>
      <c r="AQ193" s="64">
        <f>AP193</f>
        <v>755</v>
      </c>
      <c r="AS193" s="43" t="s">
        <v>523</v>
      </c>
      <c r="AT193" s="3" t="s">
        <v>533</v>
      </c>
      <c r="AV193"/>
      <c r="AW193"/>
      <c r="AX193"/>
      <c r="AY193"/>
    </row>
  </sheetData>
  <autoFilter ref="A9:CY193" xr:uid="{00000000-0009-0000-0000-000000000000}">
    <filterColumn colId="47" showButton="0"/>
    <filterColumn colId="48" showButton="0"/>
    <filterColumn colId="49" showButton="0"/>
  </autoFilter>
  <sortState xmlns:xlrd2="http://schemas.microsoft.com/office/spreadsheetml/2017/richdata2" ref="A10:CY193">
    <sortCondition ref="F10:F193"/>
    <sortCondition ref="L10:L193"/>
    <sortCondition ref="N10:N193"/>
    <sortCondition ref="O10:O193"/>
  </sortState>
  <mergeCells count="12">
    <mergeCell ref="AN7:AQ8"/>
    <mergeCell ref="AS7:AS9"/>
    <mergeCell ref="AE8:AF8"/>
    <mergeCell ref="AG8:AH8"/>
    <mergeCell ref="AI8:AJ8"/>
    <mergeCell ref="AK8:AL8"/>
    <mergeCell ref="AE7:AL7"/>
    <mergeCell ref="B7:C8"/>
    <mergeCell ref="E7:J8"/>
    <mergeCell ref="L7:Q8"/>
    <mergeCell ref="S7:U8"/>
    <mergeCell ref="W7:AB8"/>
  </mergeCells>
  <conditionalFormatting sqref="AH10:AH154 AF10:AF193">
    <cfRule type="containsText" dxfId="17" priority="2" operator="containsText" text="n">
      <formula>NOT(ISERROR(SEARCH("n",AF10)))</formula>
    </cfRule>
  </conditionalFormatting>
  <conditionalFormatting sqref="AH160:AH162 AH164:AH173">
    <cfRule type="containsText" dxfId="16" priority="60" operator="containsText" text="n">
      <formula>NOT(ISERROR(SEARCH("n",AH160)))</formula>
    </cfRule>
  </conditionalFormatting>
  <conditionalFormatting sqref="AH179:AH181">
    <cfRule type="containsText" dxfId="15" priority="5" operator="containsText" text="n">
      <formula>NOT(ISERROR(SEARCH("n",AH179)))</formula>
    </cfRule>
  </conditionalFormatting>
  <conditionalFormatting sqref="AH183:AH193">
    <cfRule type="containsText" dxfId="14" priority="4" operator="containsText" text="n">
      <formula>NOT(ISERROR(SEARCH("n",AH183)))</formula>
    </cfRule>
  </conditionalFormatting>
  <conditionalFormatting sqref="AJ38">
    <cfRule type="containsText" dxfId="13" priority="1" operator="containsText" text="n">
      <formula>NOT(ISERROR(SEARCH("n",AJ38)))</formula>
    </cfRule>
  </conditionalFormatting>
  <conditionalFormatting sqref="AJ40:AJ44">
    <cfRule type="containsText" dxfId="12" priority="15" operator="containsText" text="n">
      <formula>NOT(ISERROR(SEARCH("n",AJ40)))</formula>
    </cfRule>
  </conditionalFormatting>
  <conditionalFormatting sqref="AJ54:AJ55">
    <cfRule type="containsText" dxfId="11" priority="39" operator="containsText" text="n">
      <formula>NOT(ISERROR(SEARCH("n",AJ54)))</formula>
    </cfRule>
  </conditionalFormatting>
  <conditionalFormatting sqref="AJ57:AJ60">
    <cfRule type="containsText" dxfId="10" priority="14" operator="containsText" text="n">
      <formula>NOT(ISERROR(SEARCH("n",AJ57)))</formula>
    </cfRule>
  </conditionalFormatting>
  <conditionalFormatting sqref="AJ89:AJ118">
    <cfRule type="containsText" dxfId="9" priority="9" operator="containsText" text="n">
      <formula>NOT(ISERROR(SEARCH("n",AJ89)))</formula>
    </cfRule>
  </conditionalFormatting>
  <conditionalFormatting sqref="AJ123:AJ133">
    <cfRule type="containsText" dxfId="8" priority="13" operator="containsText" text="n">
      <formula>NOT(ISERROR(SEARCH("n",AJ123)))</formula>
    </cfRule>
  </conditionalFormatting>
  <conditionalFormatting sqref="AJ138:AJ139">
    <cfRule type="containsText" dxfId="7" priority="7" operator="containsText" text="n">
      <formula>NOT(ISERROR(SEARCH("n",AJ138)))</formula>
    </cfRule>
  </conditionalFormatting>
  <conditionalFormatting sqref="AJ142:AJ148">
    <cfRule type="containsText" dxfId="6" priority="6" operator="containsText" text="n">
      <formula>NOT(ISERROR(SEARCH("n",AJ142)))</formula>
    </cfRule>
  </conditionalFormatting>
  <conditionalFormatting sqref="AJ151">
    <cfRule type="containsText" dxfId="5" priority="20" operator="containsText" text="n">
      <formula>NOT(ISERROR(SEARCH("n",AJ151)))</formula>
    </cfRule>
  </conditionalFormatting>
  <conditionalFormatting sqref="AJ153">
    <cfRule type="containsText" dxfId="4" priority="19" operator="containsText" text="n">
      <formula>NOT(ISERROR(SEARCH("n",AJ153)))</formula>
    </cfRule>
  </conditionalFormatting>
  <conditionalFormatting sqref="AJ166">
    <cfRule type="containsText" dxfId="3" priority="3" operator="containsText" text="n">
      <formula>NOT(ISERROR(SEARCH("n",AJ166)))</formula>
    </cfRule>
  </conditionalFormatting>
  <conditionalFormatting sqref="AJ168">
    <cfRule type="containsText" dxfId="2" priority="18" operator="containsText" text="n">
      <formula>NOT(ISERROR(SEARCH("n",AJ168)))</formula>
    </cfRule>
  </conditionalFormatting>
  <conditionalFormatting sqref="AJ170:AJ173">
    <cfRule type="containsText" dxfId="1" priority="11" operator="containsText" text="n">
      <formula>NOT(ISERROR(SEARCH("n",AJ170)))</formula>
    </cfRule>
  </conditionalFormatting>
  <conditionalFormatting sqref="AL55">
    <cfRule type="containsText" dxfId="0" priority="38" operator="containsText" text="n">
      <formula>NOT(ISERROR(SEARCH("n",AL55)))</formula>
    </cfRule>
  </conditionalFormatting>
  <pageMargins left="0.7" right="0.7" top="0.75" bottom="0.75" header="0.3" footer="0.3"/>
  <pageSetup paperSize="9" orientation="portrait" r:id="rId1"/>
  <headerFooter>
    <oddHeader>&amp;C&amp;"Calibri"&amp;12&amp;KFF0000 OFFICIAL&amp;1#_x000D_</oddHeader>
    <oddFooter>&amp;C_x000D_&amp;1#&amp;"Calibri"&amp;12&amp;KFF0000 OFFICIAL</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0C391-6B95-42FF-BC48-031B35DB69AB}">
  <dimension ref="A1:V116"/>
  <sheetViews>
    <sheetView topLeftCell="A67" zoomScale="85" zoomScaleNormal="85" workbookViewId="0">
      <selection activeCell="M78" sqref="M78"/>
    </sheetView>
  </sheetViews>
  <sheetFormatPr defaultRowHeight="12.75" x14ac:dyDescent="0.2"/>
  <cols>
    <col min="1" max="1" width="18.140625" style="70" customWidth="1"/>
    <col min="2" max="2" width="17.42578125" style="70" customWidth="1"/>
    <col min="3" max="3" width="16.28515625" style="70" customWidth="1"/>
    <col min="4" max="4" width="14.5703125" style="70" customWidth="1"/>
    <col min="5" max="5" width="28.42578125" style="70" customWidth="1"/>
    <col min="6" max="6" width="14.85546875" style="70" customWidth="1"/>
    <col min="7" max="8" width="9.140625" style="70"/>
    <col min="9" max="9" width="27.28515625" style="70" customWidth="1"/>
    <col min="10" max="10" width="13.140625" style="70" customWidth="1"/>
    <col min="11" max="13" width="9.140625" style="70"/>
    <col min="14" max="14" width="12" style="70" customWidth="1"/>
    <col min="15" max="16" width="9.140625" style="70"/>
    <col min="17" max="17" width="14" style="70" customWidth="1"/>
    <col min="18" max="256" width="9.140625" style="70"/>
    <col min="257" max="257" width="18.140625" style="70" customWidth="1"/>
    <col min="258" max="260" width="9.140625" style="70"/>
    <col min="261" max="261" width="28.42578125" style="70" customWidth="1"/>
    <col min="262" max="264" width="9.140625" style="70"/>
    <col min="265" max="265" width="27.28515625" style="70" customWidth="1"/>
    <col min="266" max="512" width="9.140625" style="70"/>
    <col min="513" max="513" width="18.140625" style="70" customWidth="1"/>
    <col min="514" max="516" width="9.140625" style="70"/>
    <col min="517" max="517" width="28.42578125" style="70" customWidth="1"/>
    <col min="518" max="520" width="9.140625" style="70"/>
    <col min="521" max="521" width="27.28515625" style="70" customWidth="1"/>
    <col min="522" max="768" width="9.140625" style="70"/>
    <col min="769" max="769" width="18.140625" style="70" customWidth="1"/>
    <col min="770" max="772" width="9.140625" style="70"/>
    <col min="773" max="773" width="28.42578125" style="70" customWidth="1"/>
    <col min="774" max="776" width="9.140625" style="70"/>
    <col min="777" max="777" width="27.28515625" style="70" customWidth="1"/>
    <col min="778" max="1024" width="9.140625" style="70"/>
    <col min="1025" max="1025" width="18.140625" style="70" customWidth="1"/>
    <col min="1026" max="1028" width="9.140625" style="70"/>
    <col min="1029" max="1029" width="28.42578125" style="70" customWidth="1"/>
    <col min="1030" max="1032" width="9.140625" style="70"/>
    <col min="1033" max="1033" width="27.28515625" style="70" customWidth="1"/>
    <col min="1034" max="1280" width="9.140625" style="70"/>
    <col min="1281" max="1281" width="18.140625" style="70" customWidth="1"/>
    <col min="1282" max="1284" width="9.140625" style="70"/>
    <col min="1285" max="1285" width="28.42578125" style="70" customWidth="1"/>
    <col min="1286" max="1288" width="9.140625" style="70"/>
    <col min="1289" max="1289" width="27.28515625" style="70" customWidth="1"/>
    <col min="1290" max="1536" width="9.140625" style="70"/>
    <col min="1537" max="1537" width="18.140625" style="70" customWidth="1"/>
    <col min="1538" max="1540" width="9.140625" style="70"/>
    <col min="1541" max="1541" width="28.42578125" style="70" customWidth="1"/>
    <col min="1542" max="1544" width="9.140625" style="70"/>
    <col min="1545" max="1545" width="27.28515625" style="70" customWidth="1"/>
    <col min="1546" max="1792" width="9.140625" style="70"/>
    <col min="1793" max="1793" width="18.140625" style="70" customWidth="1"/>
    <col min="1794" max="1796" width="9.140625" style="70"/>
    <col min="1797" max="1797" width="28.42578125" style="70" customWidth="1"/>
    <col min="1798" max="1800" width="9.140625" style="70"/>
    <col min="1801" max="1801" width="27.28515625" style="70" customWidth="1"/>
    <col min="1802" max="2048" width="9.140625" style="70"/>
    <col min="2049" max="2049" width="18.140625" style="70" customWidth="1"/>
    <col min="2050" max="2052" width="9.140625" style="70"/>
    <col min="2053" max="2053" width="28.42578125" style="70" customWidth="1"/>
    <col min="2054" max="2056" width="9.140625" style="70"/>
    <col min="2057" max="2057" width="27.28515625" style="70" customWidth="1"/>
    <col min="2058" max="2304" width="9.140625" style="70"/>
    <col min="2305" max="2305" width="18.140625" style="70" customWidth="1"/>
    <col min="2306" max="2308" width="9.140625" style="70"/>
    <col min="2309" max="2309" width="28.42578125" style="70" customWidth="1"/>
    <col min="2310" max="2312" width="9.140625" style="70"/>
    <col min="2313" max="2313" width="27.28515625" style="70" customWidth="1"/>
    <col min="2314" max="2560" width="9.140625" style="70"/>
    <col min="2561" max="2561" width="18.140625" style="70" customWidth="1"/>
    <col min="2562" max="2564" width="9.140625" style="70"/>
    <col min="2565" max="2565" width="28.42578125" style="70" customWidth="1"/>
    <col min="2566" max="2568" width="9.140625" style="70"/>
    <col min="2569" max="2569" width="27.28515625" style="70" customWidth="1"/>
    <col min="2570" max="2816" width="9.140625" style="70"/>
    <col min="2817" max="2817" width="18.140625" style="70" customWidth="1"/>
    <col min="2818" max="2820" width="9.140625" style="70"/>
    <col min="2821" max="2821" width="28.42578125" style="70" customWidth="1"/>
    <col min="2822" max="2824" width="9.140625" style="70"/>
    <col min="2825" max="2825" width="27.28515625" style="70" customWidth="1"/>
    <col min="2826" max="3072" width="9.140625" style="70"/>
    <col min="3073" max="3073" width="18.140625" style="70" customWidth="1"/>
    <col min="3074" max="3076" width="9.140625" style="70"/>
    <col min="3077" max="3077" width="28.42578125" style="70" customWidth="1"/>
    <col min="3078" max="3080" width="9.140625" style="70"/>
    <col min="3081" max="3081" width="27.28515625" style="70" customWidth="1"/>
    <col min="3082" max="3328" width="9.140625" style="70"/>
    <col min="3329" max="3329" width="18.140625" style="70" customWidth="1"/>
    <col min="3330" max="3332" width="9.140625" style="70"/>
    <col min="3333" max="3333" width="28.42578125" style="70" customWidth="1"/>
    <col min="3334" max="3336" width="9.140625" style="70"/>
    <col min="3337" max="3337" width="27.28515625" style="70" customWidth="1"/>
    <col min="3338" max="3584" width="9.140625" style="70"/>
    <col min="3585" max="3585" width="18.140625" style="70" customWidth="1"/>
    <col min="3586" max="3588" width="9.140625" style="70"/>
    <col min="3589" max="3589" width="28.42578125" style="70" customWidth="1"/>
    <col min="3590" max="3592" width="9.140625" style="70"/>
    <col min="3593" max="3593" width="27.28515625" style="70" customWidth="1"/>
    <col min="3594" max="3840" width="9.140625" style="70"/>
    <col min="3841" max="3841" width="18.140625" style="70" customWidth="1"/>
    <col min="3842" max="3844" width="9.140625" style="70"/>
    <col min="3845" max="3845" width="28.42578125" style="70" customWidth="1"/>
    <col min="3846" max="3848" width="9.140625" style="70"/>
    <col min="3849" max="3849" width="27.28515625" style="70" customWidth="1"/>
    <col min="3850" max="4096" width="9.140625" style="70"/>
    <col min="4097" max="4097" width="18.140625" style="70" customWidth="1"/>
    <col min="4098" max="4100" width="9.140625" style="70"/>
    <col min="4101" max="4101" width="28.42578125" style="70" customWidth="1"/>
    <col min="4102" max="4104" width="9.140625" style="70"/>
    <col min="4105" max="4105" width="27.28515625" style="70" customWidth="1"/>
    <col min="4106" max="4352" width="9.140625" style="70"/>
    <col min="4353" max="4353" width="18.140625" style="70" customWidth="1"/>
    <col min="4354" max="4356" width="9.140625" style="70"/>
    <col min="4357" max="4357" width="28.42578125" style="70" customWidth="1"/>
    <col min="4358" max="4360" width="9.140625" style="70"/>
    <col min="4361" max="4361" width="27.28515625" style="70" customWidth="1"/>
    <col min="4362" max="4608" width="9.140625" style="70"/>
    <col min="4609" max="4609" width="18.140625" style="70" customWidth="1"/>
    <col min="4610" max="4612" width="9.140625" style="70"/>
    <col min="4613" max="4613" width="28.42578125" style="70" customWidth="1"/>
    <col min="4614" max="4616" width="9.140625" style="70"/>
    <col min="4617" max="4617" width="27.28515625" style="70" customWidth="1"/>
    <col min="4618" max="4864" width="9.140625" style="70"/>
    <col min="4865" max="4865" width="18.140625" style="70" customWidth="1"/>
    <col min="4866" max="4868" width="9.140625" style="70"/>
    <col min="4869" max="4869" width="28.42578125" style="70" customWidth="1"/>
    <col min="4870" max="4872" width="9.140625" style="70"/>
    <col min="4873" max="4873" width="27.28515625" style="70" customWidth="1"/>
    <col min="4874" max="5120" width="9.140625" style="70"/>
    <col min="5121" max="5121" width="18.140625" style="70" customWidth="1"/>
    <col min="5122" max="5124" width="9.140625" style="70"/>
    <col min="5125" max="5125" width="28.42578125" style="70" customWidth="1"/>
    <col min="5126" max="5128" width="9.140625" style="70"/>
    <col min="5129" max="5129" width="27.28515625" style="70" customWidth="1"/>
    <col min="5130" max="5376" width="9.140625" style="70"/>
    <col min="5377" max="5377" width="18.140625" style="70" customWidth="1"/>
    <col min="5378" max="5380" width="9.140625" style="70"/>
    <col min="5381" max="5381" width="28.42578125" style="70" customWidth="1"/>
    <col min="5382" max="5384" width="9.140625" style="70"/>
    <col min="5385" max="5385" width="27.28515625" style="70" customWidth="1"/>
    <col min="5386" max="5632" width="9.140625" style="70"/>
    <col min="5633" max="5633" width="18.140625" style="70" customWidth="1"/>
    <col min="5634" max="5636" width="9.140625" style="70"/>
    <col min="5637" max="5637" width="28.42578125" style="70" customWidth="1"/>
    <col min="5638" max="5640" width="9.140625" style="70"/>
    <col min="5641" max="5641" width="27.28515625" style="70" customWidth="1"/>
    <col min="5642" max="5888" width="9.140625" style="70"/>
    <col min="5889" max="5889" width="18.140625" style="70" customWidth="1"/>
    <col min="5890" max="5892" width="9.140625" style="70"/>
    <col min="5893" max="5893" width="28.42578125" style="70" customWidth="1"/>
    <col min="5894" max="5896" width="9.140625" style="70"/>
    <col min="5897" max="5897" width="27.28515625" style="70" customWidth="1"/>
    <col min="5898" max="6144" width="9.140625" style="70"/>
    <col min="6145" max="6145" width="18.140625" style="70" customWidth="1"/>
    <col min="6146" max="6148" width="9.140625" style="70"/>
    <col min="6149" max="6149" width="28.42578125" style="70" customWidth="1"/>
    <col min="6150" max="6152" width="9.140625" style="70"/>
    <col min="6153" max="6153" width="27.28515625" style="70" customWidth="1"/>
    <col min="6154" max="6400" width="9.140625" style="70"/>
    <col min="6401" max="6401" width="18.140625" style="70" customWidth="1"/>
    <col min="6402" max="6404" width="9.140625" style="70"/>
    <col min="6405" max="6405" width="28.42578125" style="70" customWidth="1"/>
    <col min="6406" max="6408" width="9.140625" style="70"/>
    <col min="6409" max="6409" width="27.28515625" style="70" customWidth="1"/>
    <col min="6410" max="6656" width="9.140625" style="70"/>
    <col min="6657" max="6657" width="18.140625" style="70" customWidth="1"/>
    <col min="6658" max="6660" width="9.140625" style="70"/>
    <col min="6661" max="6661" width="28.42578125" style="70" customWidth="1"/>
    <col min="6662" max="6664" width="9.140625" style="70"/>
    <col min="6665" max="6665" width="27.28515625" style="70" customWidth="1"/>
    <col min="6666" max="6912" width="9.140625" style="70"/>
    <col min="6913" max="6913" width="18.140625" style="70" customWidth="1"/>
    <col min="6914" max="6916" width="9.140625" style="70"/>
    <col min="6917" max="6917" width="28.42578125" style="70" customWidth="1"/>
    <col min="6918" max="6920" width="9.140625" style="70"/>
    <col min="6921" max="6921" width="27.28515625" style="70" customWidth="1"/>
    <col min="6922" max="7168" width="9.140625" style="70"/>
    <col min="7169" max="7169" width="18.140625" style="70" customWidth="1"/>
    <col min="7170" max="7172" width="9.140625" style="70"/>
    <col min="7173" max="7173" width="28.42578125" style="70" customWidth="1"/>
    <col min="7174" max="7176" width="9.140625" style="70"/>
    <col min="7177" max="7177" width="27.28515625" style="70" customWidth="1"/>
    <col min="7178" max="7424" width="9.140625" style="70"/>
    <col min="7425" max="7425" width="18.140625" style="70" customWidth="1"/>
    <col min="7426" max="7428" width="9.140625" style="70"/>
    <col min="7429" max="7429" width="28.42578125" style="70" customWidth="1"/>
    <col min="7430" max="7432" width="9.140625" style="70"/>
    <col min="7433" max="7433" width="27.28515625" style="70" customWidth="1"/>
    <col min="7434" max="7680" width="9.140625" style="70"/>
    <col min="7681" max="7681" width="18.140625" style="70" customWidth="1"/>
    <col min="7682" max="7684" width="9.140625" style="70"/>
    <col min="7685" max="7685" width="28.42578125" style="70" customWidth="1"/>
    <col min="7686" max="7688" width="9.140625" style="70"/>
    <col min="7689" max="7689" width="27.28515625" style="70" customWidth="1"/>
    <col min="7690" max="7936" width="9.140625" style="70"/>
    <col min="7937" max="7937" width="18.140625" style="70" customWidth="1"/>
    <col min="7938" max="7940" width="9.140625" style="70"/>
    <col min="7941" max="7941" width="28.42578125" style="70" customWidth="1"/>
    <col min="7942" max="7944" width="9.140625" style="70"/>
    <col min="7945" max="7945" width="27.28515625" style="70" customWidth="1"/>
    <col min="7946" max="8192" width="9.140625" style="70"/>
    <col min="8193" max="8193" width="18.140625" style="70" customWidth="1"/>
    <col min="8194" max="8196" width="9.140625" style="70"/>
    <col min="8197" max="8197" width="28.42578125" style="70" customWidth="1"/>
    <col min="8198" max="8200" width="9.140625" style="70"/>
    <col min="8201" max="8201" width="27.28515625" style="70" customWidth="1"/>
    <col min="8202" max="8448" width="9.140625" style="70"/>
    <col min="8449" max="8449" width="18.140625" style="70" customWidth="1"/>
    <col min="8450" max="8452" width="9.140625" style="70"/>
    <col min="8453" max="8453" width="28.42578125" style="70" customWidth="1"/>
    <col min="8454" max="8456" width="9.140625" style="70"/>
    <col min="8457" max="8457" width="27.28515625" style="70" customWidth="1"/>
    <col min="8458" max="8704" width="9.140625" style="70"/>
    <col min="8705" max="8705" width="18.140625" style="70" customWidth="1"/>
    <col min="8706" max="8708" width="9.140625" style="70"/>
    <col min="8709" max="8709" width="28.42578125" style="70" customWidth="1"/>
    <col min="8710" max="8712" width="9.140625" style="70"/>
    <col min="8713" max="8713" width="27.28515625" style="70" customWidth="1"/>
    <col min="8714" max="8960" width="9.140625" style="70"/>
    <col min="8961" max="8961" width="18.140625" style="70" customWidth="1"/>
    <col min="8962" max="8964" width="9.140625" style="70"/>
    <col min="8965" max="8965" width="28.42578125" style="70" customWidth="1"/>
    <col min="8966" max="8968" width="9.140625" style="70"/>
    <col min="8969" max="8969" width="27.28515625" style="70" customWidth="1"/>
    <col min="8970" max="9216" width="9.140625" style="70"/>
    <col min="9217" max="9217" width="18.140625" style="70" customWidth="1"/>
    <col min="9218" max="9220" width="9.140625" style="70"/>
    <col min="9221" max="9221" width="28.42578125" style="70" customWidth="1"/>
    <col min="9222" max="9224" width="9.140625" style="70"/>
    <col min="9225" max="9225" width="27.28515625" style="70" customWidth="1"/>
    <col min="9226" max="9472" width="9.140625" style="70"/>
    <col min="9473" max="9473" width="18.140625" style="70" customWidth="1"/>
    <col min="9474" max="9476" width="9.140625" style="70"/>
    <col min="9477" max="9477" width="28.42578125" style="70" customWidth="1"/>
    <col min="9478" max="9480" width="9.140625" style="70"/>
    <col min="9481" max="9481" width="27.28515625" style="70" customWidth="1"/>
    <col min="9482" max="9728" width="9.140625" style="70"/>
    <col min="9729" max="9729" width="18.140625" style="70" customWidth="1"/>
    <col min="9730" max="9732" width="9.140625" style="70"/>
    <col min="9733" max="9733" width="28.42578125" style="70" customWidth="1"/>
    <col min="9734" max="9736" width="9.140625" style="70"/>
    <col min="9737" max="9737" width="27.28515625" style="70" customWidth="1"/>
    <col min="9738" max="9984" width="9.140625" style="70"/>
    <col min="9985" max="9985" width="18.140625" style="70" customWidth="1"/>
    <col min="9986" max="9988" width="9.140625" style="70"/>
    <col min="9989" max="9989" width="28.42578125" style="70" customWidth="1"/>
    <col min="9990" max="9992" width="9.140625" style="70"/>
    <col min="9993" max="9993" width="27.28515625" style="70" customWidth="1"/>
    <col min="9994" max="10240" width="9.140625" style="70"/>
    <col min="10241" max="10241" width="18.140625" style="70" customWidth="1"/>
    <col min="10242" max="10244" width="9.140625" style="70"/>
    <col min="10245" max="10245" width="28.42578125" style="70" customWidth="1"/>
    <col min="10246" max="10248" width="9.140625" style="70"/>
    <col min="10249" max="10249" width="27.28515625" style="70" customWidth="1"/>
    <col min="10250" max="10496" width="9.140625" style="70"/>
    <col min="10497" max="10497" width="18.140625" style="70" customWidth="1"/>
    <col min="10498" max="10500" width="9.140625" style="70"/>
    <col min="10501" max="10501" width="28.42578125" style="70" customWidth="1"/>
    <col min="10502" max="10504" width="9.140625" style="70"/>
    <col min="10505" max="10505" width="27.28515625" style="70" customWidth="1"/>
    <col min="10506" max="10752" width="9.140625" style="70"/>
    <col min="10753" max="10753" width="18.140625" style="70" customWidth="1"/>
    <col min="10754" max="10756" width="9.140625" style="70"/>
    <col min="10757" max="10757" width="28.42578125" style="70" customWidth="1"/>
    <col min="10758" max="10760" width="9.140625" style="70"/>
    <col min="10761" max="10761" width="27.28515625" style="70" customWidth="1"/>
    <col min="10762" max="11008" width="9.140625" style="70"/>
    <col min="11009" max="11009" width="18.140625" style="70" customWidth="1"/>
    <col min="11010" max="11012" width="9.140625" style="70"/>
    <col min="11013" max="11013" width="28.42578125" style="70" customWidth="1"/>
    <col min="11014" max="11016" width="9.140625" style="70"/>
    <col min="11017" max="11017" width="27.28515625" style="70" customWidth="1"/>
    <col min="11018" max="11264" width="9.140625" style="70"/>
    <col min="11265" max="11265" width="18.140625" style="70" customWidth="1"/>
    <col min="11266" max="11268" width="9.140625" style="70"/>
    <col min="11269" max="11269" width="28.42578125" style="70" customWidth="1"/>
    <col min="11270" max="11272" width="9.140625" style="70"/>
    <col min="11273" max="11273" width="27.28515625" style="70" customWidth="1"/>
    <col min="11274" max="11520" width="9.140625" style="70"/>
    <col min="11521" max="11521" width="18.140625" style="70" customWidth="1"/>
    <col min="11522" max="11524" width="9.140625" style="70"/>
    <col min="11525" max="11525" width="28.42578125" style="70" customWidth="1"/>
    <col min="11526" max="11528" width="9.140625" style="70"/>
    <col min="11529" max="11529" width="27.28515625" style="70" customWidth="1"/>
    <col min="11530" max="11776" width="9.140625" style="70"/>
    <col min="11777" max="11777" width="18.140625" style="70" customWidth="1"/>
    <col min="11778" max="11780" width="9.140625" style="70"/>
    <col min="11781" max="11781" width="28.42578125" style="70" customWidth="1"/>
    <col min="11782" max="11784" width="9.140625" style="70"/>
    <col min="11785" max="11785" width="27.28515625" style="70" customWidth="1"/>
    <col min="11786" max="12032" width="9.140625" style="70"/>
    <col min="12033" max="12033" width="18.140625" style="70" customWidth="1"/>
    <col min="12034" max="12036" width="9.140625" style="70"/>
    <col min="12037" max="12037" width="28.42578125" style="70" customWidth="1"/>
    <col min="12038" max="12040" width="9.140625" style="70"/>
    <col min="12041" max="12041" width="27.28515625" style="70" customWidth="1"/>
    <col min="12042" max="12288" width="9.140625" style="70"/>
    <col min="12289" max="12289" width="18.140625" style="70" customWidth="1"/>
    <col min="12290" max="12292" width="9.140625" style="70"/>
    <col min="12293" max="12293" width="28.42578125" style="70" customWidth="1"/>
    <col min="12294" max="12296" width="9.140625" style="70"/>
    <col min="12297" max="12297" width="27.28515625" style="70" customWidth="1"/>
    <col min="12298" max="12544" width="9.140625" style="70"/>
    <col min="12545" max="12545" width="18.140625" style="70" customWidth="1"/>
    <col min="12546" max="12548" width="9.140625" style="70"/>
    <col min="12549" max="12549" width="28.42578125" style="70" customWidth="1"/>
    <col min="12550" max="12552" width="9.140625" style="70"/>
    <col min="12553" max="12553" width="27.28515625" style="70" customWidth="1"/>
    <col min="12554" max="12800" width="9.140625" style="70"/>
    <col min="12801" max="12801" width="18.140625" style="70" customWidth="1"/>
    <col min="12802" max="12804" width="9.140625" style="70"/>
    <col min="12805" max="12805" width="28.42578125" style="70" customWidth="1"/>
    <col min="12806" max="12808" width="9.140625" style="70"/>
    <col min="12809" max="12809" width="27.28515625" style="70" customWidth="1"/>
    <col min="12810" max="13056" width="9.140625" style="70"/>
    <col min="13057" max="13057" width="18.140625" style="70" customWidth="1"/>
    <col min="13058" max="13060" width="9.140625" style="70"/>
    <col min="13061" max="13061" width="28.42578125" style="70" customWidth="1"/>
    <col min="13062" max="13064" width="9.140625" style="70"/>
    <col min="13065" max="13065" width="27.28515625" style="70" customWidth="1"/>
    <col min="13066" max="13312" width="9.140625" style="70"/>
    <col min="13313" max="13313" width="18.140625" style="70" customWidth="1"/>
    <col min="13314" max="13316" width="9.140625" style="70"/>
    <col min="13317" max="13317" width="28.42578125" style="70" customWidth="1"/>
    <col min="13318" max="13320" width="9.140625" style="70"/>
    <col min="13321" max="13321" width="27.28515625" style="70" customWidth="1"/>
    <col min="13322" max="13568" width="9.140625" style="70"/>
    <col min="13569" max="13569" width="18.140625" style="70" customWidth="1"/>
    <col min="13570" max="13572" width="9.140625" style="70"/>
    <col min="13573" max="13573" width="28.42578125" style="70" customWidth="1"/>
    <col min="13574" max="13576" width="9.140625" style="70"/>
    <col min="13577" max="13577" width="27.28515625" style="70" customWidth="1"/>
    <col min="13578" max="13824" width="9.140625" style="70"/>
    <col min="13825" max="13825" width="18.140625" style="70" customWidth="1"/>
    <col min="13826" max="13828" width="9.140625" style="70"/>
    <col min="13829" max="13829" width="28.42578125" style="70" customWidth="1"/>
    <col min="13830" max="13832" width="9.140625" style="70"/>
    <col min="13833" max="13833" width="27.28515625" style="70" customWidth="1"/>
    <col min="13834" max="14080" width="9.140625" style="70"/>
    <col min="14081" max="14081" width="18.140625" style="70" customWidth="1"/>
    <col min="14082" max="14084" width="9.140625" style="70"/>
    <col min="14085" max="14085" width="28.42578125" style="70" customWidth="1"/>
    <col min="14086" max="14088" width="9.140625" style="70"/>
    <col min="14089" max="14089" width="27.28515625" style="70" customWidth="1"/>
    <col min="14090" max="14336" width="9.140625" style="70"/>
    <col min="14337" max="14337" width="18.140625" style="70" customWidth="1"/>
    <col min="14338" max="14340" width="9.140625" style="70"/>
    <col min="14341" max="14341" width="28.42578125" style="70" customWidth="1"/>
    <col min="14342" max="14344" width="9.140625" style="70"/>
    <col min="14345" max="14345" width="27.28515625" style="70" customWidth="1"/>
    <col min="14346" max="14592" width="9.140625" style="70"/>
    <col min="14593" max="14593" width="18.140625" style="70" customWidth="1"/>
    <col min="14594" max="14596" width="9.140625" style="70"/>
    <col min="14597" max="14597" width="28.42578125" style="70" customWidth="1"/>
    <col min="14598" max="14600" width="9.140625" style="70"/>
    <col min="14601" max="14601" width="27.28515625" style="70" customWidth="1"/>
    <col min="14602" max="14848" width="9.140625" style="70"/>
    <col min="14849" max="14849" width="18.140625" style="70" customWidth="1"/>
    <col min="14850" max="14852" width="9.140625" style="70"/>
    <col min="14853" max="14853" width="28.42578125" style="70" customWidth="1"/>
    <col min="14854" max="14856" width="9.140625" style="70"/>
    <col min="14857" max="14857" width="27.28515625" style="70" customWidth="1"/>
    <col min="14858" max="15104" width="9.140625" style="70"/>
    <col min="15105" max="15105" width="18.140625" style="70" customWidth="1"/>
    <col min="15106" max="15108" width="9.140625" style="70"/>
    <col min="15109" max="15109" width="28.42578125" style="70" customWidth="1"/>
    <col min="15110" max="15112" width="9.140625" style="70"/>
    <col min="15113" max="15113" width="27.28515625" style="70" customWidth="1"/>
    <col min="15114" max="15360" width="9.140625" style="70"/>
    <col min="15361" max="15361" width="18.140625" style="70" customWidth="1"/>
    <col min="15362" max="15364" width="9.140625" style="70"/>
    <col min="15365" max="15365" width="28.42578125" style="70" customWidth="1"/>
    <col min="15366" max="15368" width="9.140625" style="70"/>
    <col min="15369" max="15369" width="27.28515625" style="70" customWidth="1"/>
    <col min="15370" max="15616" width="9.140625" style="70"/>
    <col min="15617" max="15617" width="18.140625" style="70" customWidth="1"/>
    <col min="15618" max="15620" width="9.140625" style="70"/>
    <col min="15621" max="15621" width="28.42578125" style="70" customWidth="1"/>
    <col min="15622" max="15624" width="9.140625" style="70"/>
    <col min="15625" max="15625" width="27.28515625" style="70" customWidth="1"/>
    <col min="15626" max="15872" width="9.140625" style="70"/>
    <col min="15873" max="15873" width="18.140625" style="70" customWidth="1"/>
    <col min="15874" max="15876" width="9.140625" style="70"/>
    <col min="15877" max="15877" width="28.42578125" style="70" customWidth="1"/>
    <col min="15878" max="15880" width="9.140625" style="70"/>
    <col min="15881" max="15881" width="27.28515625" style="70" customWidth="1"/>
    <col min="15882" max="16128" width="9.140625" style="70"/>
    <col min="16129" max="16129" width="18.140625" style="70" customWidth="1"/>
    <col min="16130" max="16132" width="9.140625" style="70"/>
    <col min="16133" max="16133" width="28.42578125" style="70" customWidth="1"/>
    <col min="16134" max="16136" width="9.140625" style="70"/>
    <col min="16137" max="16137" width="27.28515625" style="70" customWidth="1"/>
    <col min="16138" max="16384" width="9.140625" style="70"/>
  </cols>
  <sheetData>
    <row r="1" spans="1:22" ht="13.5" thickBot="1" x14ac:dyDescent="0.25">
      <c r="A1" s="70" t="s">
        <v>401</v>
      </c>
    </row>
    <row r="2" spans="1:22" ht="38.25" x14ac:dyDescent="0.25">
      <c r="A2" s="70" t="s">
        <v>310</v>
      </c>
      <c r="B2" s="70" t="s">
        <v>312</v>
      </c>
      <c r="C2" s="70" t="s">
        <v>311</v>
      </c>
      <c r="D2" s="70" t="s">
        <v>20</v>
      </c>
      <c r="E2" s="70" t="s">
        <v>313</v>
      </c>
      <c r="F2" s="71" t="s">
        <v>387</v>
      </c>
      <c r="G2" s="70" t="s">
        <v>428</v>
      </c>
      <c r="I2"/>
      <c r="J2" s="82" t="s">
        <v>439</v>
      </c>
      <c r="K2" s="82"/>
      <c r="N2" s="72" t="s">
        <v>438</v>
      </c>
      <c r="O2" s="82"/>
      <c r="Q2" s="72" t="s">
        <v>440</v>
      </c>
      <c r="R2" s="82"/>
      <c r="T2"/>
      <c r="U2"/>
      <c r="V2"/>
    </row>
    <row r="3" spans="1:22" ht="15" x14ac:dyDescent="0.25">
      <c r="A3" s="99">
        <v>304.34782608695656</v>
      </c>
      <c r="B3" t="s">
        <v>557</v>
      </c>
      <c r="C3" s="70" t="s">
        <v>585</v>
      </c>
      <c r="D3" s="70" t="s">
        <v>594</v>
      </c>
      <c r="E3" s="80" t="s">
        <v>345</v>
      </c>
      <c r="F3" s="73">
        <f>LOG(A3)</f>
        <v>2.4833702039966639</v>
      </c>
      <c r="G3" s="70">
        <f>LN(A3)</f>
        <v>5.7181712121083006</v>
      </c>
      <c r="I3"/>
      <c r="J3"/>
      <c r="K3"/>
      <c r="N3"/>
      <c r="O3"/>
      <c r="Q3"/>
      <c r="R3"/>
      <c r="T3"/>
      <c r="U3"/>
      <c r="V3"/>
    </row>
    <row r="4" spans="1:22" ht="15" x14ac:dyDescent="0.25">
      <c r="A4" s="99">
        <v>358.32629204259928</v>
      </c>
      <c r="B4" t="s">
        <v>557</v>
      </c>
      <c r="C4" s="70" t="s">
        <v>585</v>
      </c>
      <c r="D4" s="70" t="s">
        <v>594</v>
      </c>
      <c r="E4" s="80" t="s">
        <v>427</v>
      </c>
      <c r="F4" s="73">
        <f t="shared" ref="F4:F20" si="0">LOG(A4)</f>
        <v>2.5542786755121756</v>
      </c>
      <c r="G4" s="70">
        <f t="shared" ref="G4:G20" si="1">LN(A4)</f>
        <v>5.8814440015869112</v>
      </c>
      <c r="I4"/>
      <c r="J4" t="s">
        <v>388</v>
      </c>
      <c r="K4">
        <v>3.2630812251519763</v>
      </c>
      <c r="N4" t="s">
        <v>388</v>
      </c>
      <c r="O4">
        <v>7.5135221862636872</v>
      </c>
      <c r="Q4" t="s">
        <v>388</v>
      </c>
      <c r="R4">
        <v>11890.318110649556</v>
      </c>
      <c r="T4"/>
      <c r="U4"/>
      <c r="V4"/>
    </row>
    <row r="5" spans="1:22" ht="15" x14ac:dyDescent="0.25">
      <c r="A5" s="99">
        <v>373.91304347826087</v>
      </c>
      <c r="B5" t="s">
        <v>557</v>
      </c>
      <c r="C5" s="70" t="s">
        <v>585</v>
      </c>
      <c r="D5" s="70" t="s">
        <v>594</v>
      </c>
      <c r="E5" s="80" t="s">
        <v>266</v>
      </c>
      <c r="F5" s="73">
        <f t="shared" si="0"/>
        <v>2.5727706152259748</v>
      </c>
      <c r="G5" s="70">
        <f t="shared" si="1"/>
        <v>5.9240232663124495</v>
      </c>
      <c r="I5"/>
      <c r="J5" t="s">
        <v>389</v>
      </c>
      <c r="K5">
        <v>0.17028385242146618</v>
      </c>
      <c r="N5" t="s">
        <v>389</v>
      </c>
      <c r="O5">
        <v>0.39209306016326634</v>
      </c>
      <c r="Q5" t="s">
        <v>389</v>
      </c>
      <c r="R5">
        <v>7308.6534556381175</v>
      </c>
      <c r="T5"/>
      <c r="U5"/>
      <c r="V5"/>
    </row>
    <row r="6" spans="1:22" ht="15" x14ac:dyDescent="0.25">
      <c r="A6" s="99">
        <v>650</v>
      </c>
      <c r="B6" t="s">
        <v>558</v>
      </c>
      <c r="C6" s="70" t="s">
        <v>586</v>
      </c>
      <c r="D6" s="70" t="s">
        <v>593</v>
      </c>
      <c r="E6" s="80" t="s">
        <v>485</v>
      </c>
      <c r="F6" s="73">
        <f t="shared" si="0"/>
        <v>2.8129133566428557</v>
      </c>
      <c r="G6" s="70">
        <f t="shared" si="1"/>
        <v>6.4769723628896827</v>
      </c>
      <c r="I6"/>
      <c r="J6" t="s">
        <v>390</v>
      </c>
      <c r="K6">
        <v>3.1008896768625305</v>
      </c>
      <c r="N6" t="s">
        <v>390</v>
      </c>
      <c r="O6">
        <v>7.1400623449627858</v>
      </c>
      <c r="Q6" t="s">
        <v>390</v>
      </c>
      <c r="R6">
        <v>1275</v>
      </c>
      <c r="T6"/>
      <c r="U6"/>
      <c r="V6"/>
    </row>
    <row r="7" spans="1:22" ht="15" x14ac:dyDescent="0.25">
      <c r="A7" s="99">
        <v>654</v>
      </c>
      <c r="B7" t="s">
        <v>558</v>
      </c>
      <c r="C7" s="70" t="s">
        <v>586</v>
      </c>
      <c r="D7" s="70" t="s">
        <v>593</v>
      </c>
      <c r="E7" s="80" t="s">
        <v>491</v>
      </c>
      <c r="F7" s="73">
        <f t="shared" si="0"/>
        <v>2.8155777483242672</v>
      </c>
      <c r="G7" s="70">
        <f t="shared" si="1"/>
        <v>6.4831073514571989</v>
      </c>
      <c r="I7"/>
      <c r="J7" t="s">
        <v>391</v>
      </c>
      <c r="K7" t="e">
        <v>#N/A</v>
      </c>
      <c r="N7" t="s">
        <v>391</v>
      </c>
      <c r="O7" t="e">
        <v>#N/A</v>
      </c>
      <c r="Q7" t="s">
        <v>391</v>
      </c>
      <c r="R7" t="e">
        <v>#N/A</v>
      </c>
      <c r="T7"/>
      <c r="U7"/>
      <c r="V7"/>
    </row>
    <row r="8" spans="1:22" ht="15" x14ac:dyDescent="0.25">
      <c r="A8" s="99">
        <v>755</v>
      </c>
      <c r="B8" t="s">
        <v>558</v>
      </c>
      <c r="C8" s="70" t="s">
        <v>587</v>
      </c>
      <c r="D8" s="70" t="s">
        <v>593</v>
      </c>
      <c r="E8" s="102" t="s">
        <v>494</v>
      </c>
      <c r="F8" s="73">
        <f t="shared" si="0"/>
        <v>2.8779469516291885</v>
      </c>
      <c r="G8" s="70">
        <f t="shared" si="1"/>
        <v>6.6267177492490248</v>
      </c>
      <c r="I8"/>
      <c r="J8" t="s">
        <v>392</v>
      </c>
      <c r="K8">
        <v>0.72245320064272811</v>
      </c>
      <c r="N8" t="s">
        <v>392</v>
      </c>
      <c r="O8">
        <v>1.6635099701857834</v>
      </c>
      <c r="Q8" t="s">
        <v>392</v>
      </c>
      <c r="R8">
        <v>31007.990518945237</v>
      </c>
      <c r="T8"/>
      <c r="U8"/>
      <c r="V8"/>
    </row>
    <row r="9" spans="1:22" ht="15" x14ac:dyDescent="0.25">
      <c r="A9" s="99">
        <v>959</v>
      </c>
      <c r="B9" t="s">
        <v>558</v>
      </c>
      <c r="C9" s="70" t="s">
        <v>588</v>
      </c>
      <c r="D9" s="70" t="s">
        <v>593</v>
      </c>
      <c r="E9" s="80" t="s">
        <v>492</v>
      </c>
      <c r="F9" s="73">
        <f t="shared" si="0"/>
        <v>2.9818186071706636</v>
      </c>
      <c r="G9" s="70">
        <f t="shared" si="1"/>
        <v>6.8658910748834385</v>
      </c>
      <c r="I9"/>
      <c r="J9" t="s">
        <v>393</v>
      </c>
      <c r="K9">
        <v>0.52193862711892203</v>
      </c>
      <c r="N9" t="s">
        <v>393</v>
      </c>
      <c r="O9">
        <v>2.7672654209075063</v>
      </c>
      <c r="Q9" t="s">
        <v>393</v>
      </c>
      <c r="R9">
        <v>961495476.02299774</v>
      </c>
      <c r="T9"/>
      <c r="U9"/>
      <c r="V9"/>
    </row>
    <row r="10" spans="1:22" ht="15" x14ac:dyDescent="0.25">
      <c r="A10" s="99">
        <v>1040</v>
      </c>
      <c r="B10" t="s">
        <v>559</v>
      </c>
      <c r="C10" s="70" t="s">
        <v>589</v>
      </c>
      <c r="D10" s="70" t="s">
        <v>593</v>
      </c>
      <c r="E10" s="80" t="s">
        <v>486</v>
      </c>
      <c r="F10" s="73">
        <f t="shared" si="0"/>
        <v>3.0170333392987803</v>
      </c>
      <c r="G10" s="70">
        <f t="shared" si="1"/>
        <v>6.9469759921354184</v>
      </c>
      <c r="I10"/>
      <c r="J10" s="83" t="s">
        <v>394</v>
      </c>
      <c r="K10" s="83">
        <v>1.8966530405167772</v>
      </c>
      <c r="N10" s="83" t="s">
        <v>394</v>
      </c>
      <c r="O10" s="83">
        <v>1.896653040516779</v>
      </c>
      <c r="Q10" s="83" t="s">
        <v>394</v>
      </c>
      <c r="R10" s="83">
        <v>11.532547431611651</v>
      </c>
      <c r="T10"/>
      <c r="U10"/>
      <c r="V10"/>
    </row>
    <row r="11" spans="1:22" ht="15" x14ac:dyDescent="0.25">
      <c r="A11" s="99">
        <v>1090</v>
      </c>
      <c r="B11" t="s">
        <v>558</v>
      </c>
      <c r="C11" s="70" t="s">
        <v>585</v>
      </c>
      <c r="D11" s="70" t="s">
        <v>594</v>
      </c>
      <c r="E11" s="80" t="s">
        <v>505</v>
      </c>
      <c r="F11" s="73">
        <f t="shared" si="0"/>
        <v>3.0374264979406238</v>
      </c>
      <c r="G11" s="70">
        <f t="shared" si="1"/>
        <v>6.9939329752231894</v>
      </c>
      <c r="I11"/>
      <c r="J11" s="83" t="s">
        <v>395</v>
      </c>
      <c r="K11" s="83">
        <v>1.5567238472553744</v>
      </c>
      <c r="N11" s="83" t="s">
        <v>395</v>
      </c>
      <c r="O11" s="83">
        <v>1.5567238472553759</v>
      </c>
      <c r="Q11" s="83" t="s">
        <v>395</v>
      </c>
      <c r="R11" s="83">
        <v>3.336451179041819</v>
      </c>
      <c r="T11"/>
      <c r="U11"/>
      <c r="V11"/>
    </row>
    <row r="12" spans="1:22" ht="15" x14ac:dyDescent="0.25">
      <c r="A12" s="99">
        <v>1460</v>
      </c>
      <c r="B12" t="s">
        <v>558</v>
      </c>
      <c r="C12" s="70" t="s">
        <v>589</v>
      </c>
      <c r="D12" s="70" t="s">
        <v>593</v>
      </c>
      <c r="E12" s="80" t="s">
        <v>488</v>
      </c>
      <c r="F12" s="73">
        <f t="shared" si="0"/>
        <v>3.1643528557844371</v>
      </c>
      <c r="G12" s="70">
        <f t="shared" si="1"/>
        <v>7.2861917147023822</v>
      </c>
      <c r="I12"/>
      <c r="J12" t="s">
        <v>396</v>
      </c>
      <c r="K12">
        <v>2.6135398090113924</v>
      </c>
      <c r="N12" t="s">
        <v>396</v>
      </c>
      <c r="O12">
        <v>6.0178978041761368</v>
      </c>
      <c r="Q12" t="s">
        <v>396</v>
      </c>
      <c r="R12">
        <v>124695.65217391304</v>
      </c>
      <c r="T12"/>
      <c r="U12"/>
      <c r="V12"/>
    </row>
    <row r="13" spans="1:22" ht="15" x14ac:dyDescent="0.25">
      <c r="A13" s="99">
        <v>1520</v>
      </c>
      <c r="B13" t="s">
        <v>558</v>
      </c>
      <c r="C13" s="70" t="s">
        <v>590</v>
      </c>
      <c r="D13" s="70" t="s">
        <v>593</v>
      </c>
      <c r="E13" s="80" t="s">
        <v>489</v>
      </c>
      <c r="F13" s="73">
        <f t="shared" si="0"/>
        <v>3.1818435879447726</v>
      </c>
      <c r="G13" s="70">
        <f t="shared" si="1"/>
        <v>7.3264656138403224</v>
      </c>
      <c r="I13"/>
      <c r="J13" t="s">
        <v>397</v>
      </c>
      <c r="K13">
        <v>2.4833702039966639</v>
      </c>
      <c r="N13" t="s">
        <v>397</v>
      </c>
      <c r="O13">
        <v>5.7181712121083006</v>
      </c>
      <c r="Q13" t="s">
        <v>397</v>
      </c>
      <c r="R13">
        <v>304.34782608695656</v>
      </c>
      <c r="T13"/>
      <c r="U13"/>
      <c r="V13"/>
    </row>
    <row r="14" spans="1:22" ht="15" x14ac:dyDescent="0.25">
      <c r="A14" s="99">
        <v>1581.1388300841897</v>
      </c>
      <c r="B14" t="s">
        <v>559</v>
      </c>
      <c r="C14" s="70" t="s">
        <v>591</v>
      </c>
      <c r="D14" s="70" t="s">
        <v>139</v>
      </c>
      <c r="E14" s="80" t="s">
        <v>137</v>
      </c>
      <c r="F14" s="73">
        <f t="shared" si="0"/>
        <v>3.1989700043360187</v>
      </c>
      <c r="G14" s="70">
        <f t="shared" si="1"/>
        <v>7.3659006449192148</v>
      </c>
      <c r="I14"/>
      <c r="J14" t="s">
        <v>398</v>
      </c>
      <c r="K14">
        <v>5.0969100130080562</v>
      </c>
      <c r="N14" t="s">
        <v>398</v>
      </c>
      <c r="O14">
        <v>11.736069016284437</v>
      </c>
      <c r="Q14" t="s">
        <v>398</v>
      </c>
      <c r="R14">
        <v>125000</v>
      </c>
      <c r="T14"/>
      <c r="U14"/>
      <c r="V14"/>
    </row>
    <row r="15" spans="1:22" ht="15" x14ac:dyDescent="0.25">
      <c r="A15" s="99">
        <v>1780</v>
      </c>
      <c r="B15" t="s">
        <v>558</v>
      </c>
      <c r="C15" s="70" t="s">
        <v>590</v>
      </c>
      <c r="D15" s="70" t="s">
        <v>593</v>
      </c>
      <c r="E15" s="80" t="s">
        <v>487</v>
      </c>
      <c r="F15" s="73">
        <f t="shared" si="0"/>
        <v>3.2504200023088941</v>
      </c>
      <c r="G15" s="70">
        <f t="shared" si="1"/>
        <v>7.4843686432861309</v>
      </c>
      <c r="I15"/>
      <c r="J15" t="s">
        <v>399</v>
      </c>
      <c r="K15">
        <v>58.735462052735571</v>
      </c>
      <c r="N15" t="s">
        <v>399</v>
      </c>
      <c r="O15">
        <v>135.24339935274637</v>
      </c>
      <c r="Q15" t="s">
        <v>399</v>
      </c>
      <c r="R15">
        <v>214025.72599169202</v>
      </c>
      <c r="T15"/>
      <c r="U15"/>
      <c r="V15"/>
    </row>
    <row r="16" spans="1:22" ht="15.75" thickBot="1" x14ac:dyDescent="0.3">
      <c r="A16" s="99">
        <v>2090</v>
      </c>
      <c r="B16" t="s">
        <v>558</v>
      </c>
      <c r="C16" s="70" t="s">
        <v>590</v>
      </c>
      <c r="D16" s="70" t="s">
        <v>593</v>
      </c>
      <c r="E16" s="80" t="s">
        <v>493</v>
      </c>
      <c r="F16" s="73">
        <f t="shared" si="0"/>
        <v>3.3201462861110542</v>
      </c>
      <c r="G16" s="70">
        <f t="shared" si="1"/>
        <v>7.6449193449588568</v>
      </c>
      <c r="I16"/>
      <c r="J16" s="81" t="s">
        <v>400</v>
      </c>
      <c r="K16" s="81">
        <v>18</v>
      </c>
      <c r="N16" s="81" t="s">
        <v>400</v>
      </c>
      <c r="O16" s="81">
        <v>18</v>
      </c>
      <c r="Q16" s="81" t="s">
        <v>400</v>
      </c>
      <c r="R16" s="81">
        <v>18</v>
      </c>
      <c r="T16"/>
      <c r="U16"/>
      <c r="V16"/>
    </row>
    <row r="17" spans="1:22" ht="15" x14ac:dyDescent="0.25">
      <c r="A17" s="99">
        <v>2410</v>
      </c>
      <c r="B17" t="s">
        <v>558</v>
      </c>
      <c r="C17" s="70" t="s">
        <v>590</v>
      </c>
      <c r="D17" s="70" t="s">
        <v>593</v>
      </c>
      <c r="E17" s="80" t="s">
        <v>490</v>
      </c>
      <c r="F17" s="73">
        <f t="shared" si="0"/>
        <v>3.3820170425748683</v>
      </c>
      <c r="G17" s="70">
        <f t="shared" si="1"/>
        <v>7.7873820264847007</v>
      </c>
      <c r="I17"/>
      <c r="J17"/>
      <c r="K17"/>
      <c r="L17"/>
      <c r="M17"/>
      <c r="N17"/>
      <c r="O17"/>
      <c r="P17"/>
      <c r="Q17"/>
      <c r="T17"/>
      <c r="U17"/>
      <c r="V17"/>
    </row>
    <row r="18" spans="1:22" ht="15" x14ac:dyDescent="0.25">
      <c r="A18" s="99">
        <v>18000</v>
      </c>
      <c r="B18" t="s">
        <v>559</v>
      </c>
      <c r="C18" s="70" t="s">
        <v>105</v>
      </c>
      <c r="D18" s="70" t="s">
        <v>105</v>
      </c>
      <c r="E18" s="80" t="s">
        <v>552</v>
      </c>
      <c r="F18" s="73">
        <f t="shared" si="0"/>
        <v>4.2552725051033065</v>
      </c>
      <c r="G18" s="70">
        <f t="shared" si="1"/>
        <v>9.7981270368783022</v>
      </c>
      <c r="T18"/>
      <c r="U18"/>
      <c r="V18"/>
    </row>
    <row r="19" spans="1:22" ht="15" x14ac:dyDescent="0.25">
      <c r="A19" s="99">
        <v>54000</v>
      </c>
      <c r="B19" t="s">
        <v>559</v>
      </c>
      <c r="C19" s="70" t="s">
        <v>585</v>
      </c>
      <c r="D19" s="70" t="s">
        <v>594</v>
      </c>
      <c r="E19" s="80" t="s">
        <v>346</v>
      </c>
      <c r="F19" s="73">
        <f t="shared" si="0"/>
        <v>4.7323937598229682</v>
      </c>
      <c r="G19" s="70">
        <f t="shared" si="1"/>
        <v>10.896739325546411</v>
      </c>
      <c r="T19"/>
      <c r="U19"/>
    </row>
    <row r="20" spans="1:22" ht="15" x14ac:dyDescent="0.25">
      <c r="A20" s="99">
        <v>125000</v>
      </c>
      <c r="B20" t="s">
        <v>559</v>
      </c>
      <c r="C20" s="70" t="s">
        <v>592</v>
      </c>
      <c r="D20" s="70" t="s">
        <v>592</v>
      </c>
      <c r="E20" s="80" t="s">
        <v>551</v>
      </c>
      <c r="F20" s="73">
        <f t="shared" si="0"/>
        <v>5.0969100130080562</v>
      </c>
      <c r="G20" s="70">
        <f t="shared" si="1"/>
        <v>11.736069016284437</v>
      </c>
    </row>
    <row r="22" spans="1:22" ht="15" x14ac:dyDescent="0.25">
      <c r="A22" s="74" t="s">
        <v>405</v>
      </c>
    </row>
    <row r="23" spans="1:22" ht="15" x14ac:dyDescent="0.25">
      <c r="A23" s="84" t="s">
        <v>402</v>
      </c>
      <c r="B23" s="85"/>
      <c r="C23" s="85"/>
      <c r="D23" s="85"/>
    </row>
    <row r="24" spans="1:22" x14ac:dyDescent="0.2">
      <c r="A24" s="70" t="s">
        <v>404</v>
      </c>
    </row>
    <row r="27" spans="1:22" ht="15" x14ac:dyDescent="0.25">
      <c r="A27" s="84" t="s">
        <v>403</v>
      </c>
      <c r="B27" s="85"/>
      <c r="C27" s="85"/>
    </row>
    <row r="28" spans="1:22" ht="15" x14ac:dyDescent="0.25">
      <c r="A28" s="74" t="s">
        <v>434</v>
      </c>
    </row>
    <row r="29" spans="1:22" x14ac:dyDescent="0.2">
      <c r="A29" s="70" t="s">
        <v>435</v>
      </c>
    </row>
    <row r="30" spans="1:22" x14ac:dyDescent="0.2">
      <c r="A30" s="70" t="s">
        <v>406</v>
      </c>
    </row>
    <row r="31" spans="1:22" x14ac:dyDescent="0.2">
      <c r="A31" s="70" t="s">
        <v>436</v>
      </c>
    </row>
    <row r="33" spans="1:12" x14ac:dyDescent="0.2">
      <c r="A33" s="70" t="s">
        <v>431</v>
      </c>
    </row>
    <row r="34" spans="1:12" x14ac:dyDescent="0.2">
      <c r="B34" s="75" t="s">
        <v>429</v>
      </c>
      <c r="C34" s="75"/>
      <c r="F34" s="70" t="s">
        <v>430</v>
      </c>
      <c r="J34" s="70" t="s">
        <v>432</v>
      </c>
    </row>
    <row r="35" spans="1:12" x14ac:dyDescent="0.2">
      <c r="B35" s="75" t="s">
        <v>62</v>
      </c>
      <c r="C35" s="75" t="s">
        <v>407</v>
      </c>
      <c r="D35" s="75" t="s">
        <v>191</v>
      </c>
      <c r="F35" s="75" t="s">
        <v>62</v>
      </c>
      <c r="G35" s="75" t="s">
        <v>407</v>
      </c>
      <c r="J35" s="75" t="s">
        <v>62</v>
      </c>
      <c r="K35" s="75" t="s">
        <v>407</v>
      </c>
    </row>
    <row r="36" spans="1:12" x14ac:dyDescent="0.2">
      <c r="B36" s="75" t="s">
        <v>408</v>
      </c>
      <c r="C36" s="75" t="s">
        <v>409</v>
      </c>
      <c r="D36" s="75">
        <v>18</v>
      </c>
      <c r="F36" s="75" t="s">
        <v>408</v>
      </c>
      <c r="G36" s="75" t="s">
        <v>409</v>
      </c>
      <c r="H36" s="75" t="s">
        <v>191</v>
      </c>
      <c r="J36" s="75" t="s">
        <v>408</v>
      </c>
      <c r="K36" s="75" t="s">
        <v>409</v>
      </c>
      <c r="L36" s="75" t="s">
        <v>191</v>
      </c>
    </row>
    <row r="37" spans="1:12" ht="15" x14ac:dyDescent="0.25">
      <c r="B37" s="100">
        <v>1.8966530405167772</v>
      </c>
      <c r="C37" s="100">
        <v>1.5567238472553744</v>
      </c>
      <c r="F37" s="83">
        <v>1.896653040516779</v>
      </c>
      <c r="G37" s="83">
        <v>1.5567238472553759</v>
      </c>
      <c r="H37" s="75">
        <v>18</v>
      </c>
      <c r="J37" s="83">
        <v>11.532547431611651</v>
      </c>
      <c r="K37" s="83">
        <v>3.336451179041819</v>
      </c>
      <c r="L37" s="75">
        <v>18</v>
      </c>
    </row>
    <row r="39" spans="1:12" x14ac:dyDescent="0.2">
      <c r="A39" s="70" t="s">
        <v>410</v>
      </c>
      <c r="B39" s="75">
        <f>3*(D36-1)^2</f>
        <v>867</v>
      </c>
      <c r="F39" s="75">
        <f>3*(H37-1)^2</f>
        <v>867</v>
      </c>
      <c r="J39" s="75">
        <f>3*(L37-1)^2</f>
        <v>867</v>
      </c>
    </row>
    <row r="40" spans="1:12" x14ac:dyDescent="0.2">
      <c r="A40" s="70" t="s">
        <v>411</v>
      </c>
      <c r="B40" s="75">
        <f>D36-2</f>
        <v>16</v>
      </c>
      <c r="E40" s="76"/>
      <c r="F40" s="75">
        <f>H37-2</f>
        <v>16</v>
      </c>
      <c r="J40" s="75">
        <f>L37-2</f>
        <v>16</v>
      </c>
    </row>
    <row r="41" spans="1:12" x14ac:dyDescent="0.2">
      <c r="A41" s="70" t="s">
        <v>412</v>
      </c>
      <c r="B41" s="75">
        <f>D36-3</f>
        <v>15</v>
      </c>
      <c r="F41" s="75">
        <f>H37-3</f>
        <v>15</v>
      </c>
      <c r="J41" s="75">
        <f>L37-3</f>
        <v>15</v>
      </c>
    </row>
    <row r="42" spans="1:12" x14ac:dyDescent="0.2">
      <c r="A42" s="70" t="s">
        <v>413</v>
      </c>
      <c r="B42" s="77">
        <f>(B37^2)+1</f>
        <v>4.5972927561015355</v>
      </c>
      <c r="D42" s="76"/>
      <c r="F42" s="77">
        <f>(F37^2)+1</f>
        <v>4.5972927561015418</v>
      </c>
      <c r="J42" s="77">
        <f>(J37^2)+1</f>
        <v>133.99965026237248</v>
      </c>
    </row>
    <row r="43" spans="1:12" x14ac:dyDescent="0.2">
      <c r="B43" s="75"/>
      <c r="D43" s="76"/>
    </row>
    <row r="44" spans="1:12" x14ac:dyDescent="0.2">
      <c r="A44" s="70" t="s">
        <v>414</v>
      </c>
      <c r="B44" s="78">
        <f>(B42)/(C37+(B39/(B40*B41)))</f>
        <v>0.8893584205184869</v>
      </c>
      <c r="C44" s="86" t="s">
        <v>560</v>
      </c>
      <c r="F44" s="78">
        <f>(F42)/(G37+(F39/(F40*F41)))</f>
        <v>0.88935842051848779</v>
      </c>
      <c r="G44" s="86" t="s">
        <v>560</v>
      </c>
      <c r="J44" s="78">
        <f>(J42)/(K37+(J39/(J40*J41)))</f>
        <v>19.283435270997185</v>
      </c>
      <c r="K44" s="86" t="s">
        <v>437</v>
      </c>
    </row>
    <row r="45" spans="1:12" x14ac:dyDescent="0.2">
      <c r="A45" s="70" t="s">
        <v>415</v>
      </c>
    </row>
    <row r="47" spans="1:12" x14ac:dyDescent="0.2">
      <c r="A47" s="101" t="s">
        <v>567</v>
      </c>
    </row>
    <row r="49" spans="2:12" x14ac:dyDescent="0.2">
      <c r="B49" s="70" t="s">
        <v>561</v>
      </c>
      <c r="F49" s="70" t="s">
        <v>562</v>
      </c>
      <c r="L49" s="70" t="s">
        <v>563</v>
      </c>
    </row>
    <row r="74" spans="1:3" ht="15" x14ac:dyDescent="0.25">
      <c r="A74" s="84" t="s">
        <v>416</v>
      </c>
      <c r="B74" s="85"/>
      <c r="C74" s="85"/>
    </row>
    <row r="75" spans="1:3" x14ac:dyDescent="0.2">
      <c r="A75" s="70" t="s">
        <v>417</v>
      </c>
    </row>
    <row r="103" spans="1:3" ht="15" x14ac:dyDescent="0.25">
      <c r="A103" s="84" t="s">
        <v>418</v>
      </c>
      <c r="B103" s="85"/>
      <c r="C103" s="85"/>
    </row>
    <row r="104" spans="1:3" x14ac:dyDescent="0.2">
      <c r="A104" s="70" t="s">
        <v>568</v>
      </c>
    </row>
    <row r="107" spans="1:3" ht="15" x14ac:dyDescent="0.25">
      <c r="A107" s="84" t="s">
        <v>419</v>
      </c>
      <c r="B107" s="85"/>
    </row>
    <row r="108" spans="1:3" ht="15" x14ac:dyDescent="0.25">
      <c r="B108" s="79" t="s">
        <v>420</v>
      </c>
    </row>
    <row r="109" spans="1:3" x14ac:dyDescent="0.2">
      <c r="A109" s="70" t="s">
        <v>421</v>
      </c>
      <c r="B109" s="75" t="s">
        <v>424</v>
      </c>
    </row>
    <row r="110" spans="1:3" x14ac:dyDescent="0.2">
      <c r="A110" s="70" t="s">
        <v>422</v>
      </c>
      <c r="B110" s="80" t="s">
        <v>564</v>
      </c>
    </row>
    <row r="111" spans="1:3" x14ac:dyDescent="0.2">
      <c r="A111" s="70" t="s">
        <v>423</v>
      </c>
      <c r="B111" s="80" t="s">
        <v>564</v>
      </c>
    </row>
    <row r="112" spans="1:3" x14ac:dyDescent="0.2">
      <c r="A112" s="70" t="s">
        <v>425</v>
      </c>
      <c r="B112" s="75" t="s">
        <v>424</v>
      </c>
    </row>
    <row r="114" spans="1:3" ht="15" x14ac:dyDescent="0.25">
      <c r="A114" s="84" t="s">
        <v>426</v>
      </c>
      <c r="B114" s="84" t="s">
        <v>565</v>
      </c>
      <c r="C114" s="85"/>
    </row>
    <row r="115" spans="1:3" x14ac:dyDescent="0.2">
      <c r="B115" s="70" t="s">
        <v>566</v>
      </c>
    </row>
    <row r="116" spans="1:3" x14ac:dyDescent="0.2">
      <c r="B116" s="80" t="s">
        <v>569</v>
      </c>
    </row>
  </sheetData>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81c2681-db7b-4a56-9abd-a3238a78f6b2">
      <Terms xmlns="http://schemas.microsoft.com/office/infopath/2007/PartnerControls"/>
    </lcf76f155ced4ddcb4097134ff3c332f>
    <TaxCatchAll xmlns="a95247a4-6a6b-40fb-87b6-0fb2f012c53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01B2BE74D025469E1D0E28F10DD2C8" ma:contentTypeVersion="6" ma:contentTypeDescription="Create a new document." ma:contentTypeScope="" ma:versionID="29ebb019d354d671b53245c09b1e2d80">
  <xsd:schema xmlns:xsd="http://www.w3.org/2001/XMLSchema" xmlns:xs="http://www.w3.org/2001/XMLSchema" xmlns:p="http://schemas.microsoft.com/office/2006/metadata/properties" xmlns:ns1="http://schemas.microsoft.com/sharepoint/v3" xmlns:ns2="b98728ac-f998-415c-abee-6b046fb1441e" xmlns:ns3="d869c146-c82e-4435-92e4-da91542262fd" xmlns:ns4="d81c2681-db7b-4a56-9abd-a3238a78f6b2" xmlns:ns5="a95247a4-6a6b-40fb-87b6-0fb2f012c536" targetNamespace="http://schemas.microsoft.com/office/2006/metadata/properties" ma:root="true" ma:fieldsID="25bdb6a5bc4ffbbe42be2b4704fa052c" ns1:_="" ns2:_="" ns3:_="" ns4:_="" ns5:_="">
    <xsd:import namespace="http://schemas.microsoft.com/sharepoint/v3"/>
    <xsd:import namespace="b98728ac-f998-415c-abee-6b046fb1441e"/>
    <xsd:import namespace="d869c146-c82e-4435-92e4-da91542262fd"/>
    <xsd:import namespace="d81c2681-db7b-4a56-9abd-a3238a78f6b2"/>
    <xsd:import namespace="a95247a4-6a6b-40fb-87b6-0fb2f012c53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ServiceObjectDetectorVersions" minOccurs="0"/>
                <xsd:element ref="ns2:MediaLengthInSeconds" minOccurs="0"/>
                <xsd:element ref="ns2:MediaServiceSearchProperties" minOccurs="0"/>
                <xsd:element ref="ns1:_ip_UnifiedCompliancePolicyProperties" minOccurs="0"/>
                <xsd:element ref="ns1:_ip_UnifiedCompliancePolicyUIAction"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8728ac-f998-415c-abee-6b046fb144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69c146-c82e-4435-92e4-da91542262f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1c2681-db7b-4a56-9abd-a3238a78f6b2" elementFormDefault="qualified">
    <xsd:import namespace="http://schemas.microsoft.com/office/2006/documentManagement/types"/>
    <xsd:import namespace="http://schemas.microsoft.com/office/infopath/2007/PartnerControls"/>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c081d5d-8f15-4d39-99f9-175405a358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5247a4-6a6b-40fb-87b6-0fb2f012c53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3ff4dd4-e1ac-40df-be8e-b1e036f80c8e}" ma:internalName="TaxCatchAll" ma:showField="CatchAllData" ma:web="a95247a4-6a6b-40fb-87b6-0fb2f012c5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551AE7-EDC4-48CE-9431-61A82593D745}">
  <ds:schemaRef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purl.org/dc/terms/"/>
    <ds:schemaRef ds:uri="http://purl.org/dc/dcmitype/"/>
    <ds:schemaRef ds:uri="http://schemas.openxmlformats.org/package/2006/metadata/core-properties"/>
    <ds:schemaRef ds:uri="a95247a4-6a6b-40fb-87b6-0fb2f012c536"/>
    <ds:schemaRef ds:uri="http://purl.org/dc/elements/1.1/"/>
    <ds:schemaRef ds:uri="d81c2681-db7b-4a56-9abd-a3238a78f6b2"/>
    <ds:schemaRef ds:uri="d869c146-c82e-4435-92e4-da91542262fd"/>
    <ds:schemaRef ds:uri="b98728ac-f998-415c-abee-6b046fb1441e"/>
    <ds:schemaRef ds:uri="http://schemas.microsoft.com/sharepoint/v3"/>
  </ds:schemaRefs>
</ds:datastoreItem>
</file>

<file path=customXml/itemProps2.xml><?xml version="1.0" encoding="utf-8"?>
<ds:datastoreItem xmlns:ds="http://schemas.openxmlformats.org/officeDocument/2006/customXml" ds:itemID="{AB986A01-71E4-45CA-82B3-913F6195D52A}">
  <ds:schemaRefs>
    <ds:schemaRef ds:uri="http://schemas.microsoft.com/sharepoint/v3/contenttype/forms"/>
  </ds:schemaRefs>
</ds:datastoreItem>
</file>

<file path=customXml/itemProps3.xml><?xml version="1.0" encoding="utf-8"?>
<ds:datastoreItem xmlns:ds="http://schemas.openxmlformats.org/officeDocument/2006/customXml" ds:itemID="{EEB9585C-3A3A-4B29-9493-2BC7AF307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8728ac-f998-415c-abee-6b046fb1441e"/>
    <ds:schemaRef ds:uri="d869c146-c82e-4435-92e4-da91542262fd"/>
    <ds:schemaRef ds:uri="d81c2681-db7b-4a56-9abd-a3238a78f6b2"/>
    <ds:schemaRef ds:uri="a95247a4-6a6b-40fb-87b6-0fb2f012c5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e6ba7ff-9897-4e65-9803-3be34fd9cf5a}" enabled="1" method="Privileged" siteId="{8c3c81bc-2b3c-44af-b3f7-6f620b3910e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Endpoint_Final</vt:lpstr>
      <vt:lpstr>SSD and bimodality_18spp</vt:lpstr>
    </vt:vector>
  </TitlesOfParts>
  <Company>CSIRO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Manganese Marine DGVS Data Entry</dc:title>
  <dc:creator>Golding, Lisa (L&amp;W, Lucas Heights)</dc:creator>
  <cp:lastModifiedBy>Lien NGUYEN</cp:lastModifiedBy>
  <dcterms:created xsi:type="dcterms:W3CDTF">2016-07-27T03:52:28Z</dcterms:created>
  <dcterms:modified xsi:type="dcterms:W3CDTF">2025-02-28T04:08:58Z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0x010100D001B2BE74D025469E1D0E28F10DD2C8</vt:lpwstr>
  </property>
  <property fmtid="{D5CDD505-2E9C-101B-9397-08002B2CF9AE}" pid="3" name="MediaServiceImageTags">
    <vt:lpwstr/>
  </property>
</Properties>
</file>