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ptagriculture.sharepoint.com/teams/DCCEEW-DSaD/Shared Documents/Web Pubs/Water quality/"/>
    </mc:Choice>
  </mc:AlternateContent>
  <xr:revisionPtr revIDLastSave="0" documentId="8_{DD108501-180E-4C83-9EA7-C01D7C7870BD}" xr6:coauthVersionLast="47" xr6:coauthVersionMax="47" xr10:uidLastSave="{00000000-0000-0000-0000-000000000000}"/>
  <bookViews>
    <workbookView xWindow="1290" yWindow="1380" windowWidth="21600" windowHeight="13440" xr2:uid="{00000000-000D-0000-FFFF-FFFF00000000}"/>
  </bookViews>
  <sheets>
    <sheet name="GV endpoints" sheetId="4" r:id="rId1"/>
    <sheet name="Conversion factors" sheetId="6" r:id="rId2"/>
    <sheet name="Histogram" sheetId="5" r:id="rId3"/>
    <sheet name="BurrliOz input" sheetId="3" r:id="rId4"/>
  </sheets>
  <definedNames>
    <definedName name="_xlnm._FilterDatabase" localSheetId="0" hidden="1">'GV endpoints'!$A$6:$CQ$56</definedName>
    <definedName name="_xlnm.Print_Area" localSheetId="0">'GV endpoints'!$A$1:$AR$57</definedName>
    <definedName name="_xlnm.Print_Area" localSheetId="2">Histogram!$A$1:$L$22</definedName>
    <definedName name="_xlnm.Print_Titles" localSheetId="0">'GV endpoints'!$A:$E,'GV endpoints'!$1:$6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3" i="4" l="1"/>
  <c r="Z23" i="4" s="1"/>
  <c r="AE23" i="4"/>
  <c r="AI23" i="4"/>
  <c r="V23" i="4"/>
  <c r="W23" i="4" s="1"/>
  <c r="X23" i="4" s="1"/>
  <c r="AC23" i="4"/>
  <c r="AG23" i="4"/>
  <c r="AI8" i="4"/>
  <c r="AG8" i="4"/>
  <c r="AE8" i="4"/>
  <c r="AC8" i="4"/>
  <c r="Y8" i="4"/>
  <c r="Z8" i="4" s="1"/>
  <c r="V8" i="4"/>
  <c r="W8" i="4" s="1"/>
  <c r="X8" i="4" s="1"/>
  <c r="AA8" i="4" l="1"/>
  <c r="AL8" i="4" s="1"/>
  <c r="AO8" i="4" s="1"/>
  <c r="AA23" i="4"/>
  <c r="AL23" i="4" s="1"/>
  <c r="AM8" i="4" l="1"/>
  <c r="AN8" i="4"/>
  <c r="AM23" i="4"/>
  <c r="AO23" i="4"/>
  <c r="AN23" i="4"/>
  <c r="B8" i="5"/>
  <c r="Z49" i="4" l="1"/>
  <c r="W34" i="4"/>
  <c r="W33" i="4"/>
  <c r="W32" i="4"/>
  <c r="AC26" i="4" l="1"/>
  <c r="B19" i="5" l="1"/>
  <c r="B18" i="5"/>
  <c r="B7" i="5"/>
  <c r="B9" i="5"/>
  <c r="B20" i="5"/>
  <c r="B21" i="5"/>
  <c r="B4" i="5"/>
  <c r="B5" i="5"/>
  <c r="B11" i="5"/>
  <c r="B6" i="5"/>
  <c r="B12" i="5"/>
  <c r="B13" i="5"/>
  <c r="B14" i="5"/>
  <c r="B15" i="5"/>
  <c r="B3" i="5"/>
  <c r="B10" i="5"/>
  <c r="B2" i="5"/>
  <c r="B17" i="5"/>
  <c r="B16" i="5"/>
  <c r="AI34" i="4"/>
  <c r="AI33" i="4"/>
  <c r="AI32" i="4"/>
  <c r="AG34" i="4"/>
  <c r="AG33" i="4"/>
  <c r="AG32" i="4"/>
  <c r="AE34" i="4"/>
  <c r="AE33" i="4"/>
  <c r="AE32" i="4"/>
  <c r="AC34" i="4"/>
  <c r="AC33" i="4"/>
  <c r="AC32" i="4"/>
  <c r="Y34" i="4"/>
  <c r="Z34" i="4" s="1"/>
  <c r="Y33" i="4"/>
  <c r="Z33" i="4" s="1"/>
  <c r="Y32" i="4"/>
  <c r="Z32" i="4" s="1"/>
  <c r="X34" i="4"/>
  <c r="X33" i="4"/>
  <c r="X32" i="4"/>
  <c r="Y38" i="4"/>
  <c r="Z38" i="4" s="1"/>
  <c r="AE38" i="4"/>
  <c r="AI38" i="4"/>
  <c r="V38" i="4"/>
  <c r="AC38" i="4"/>
  <c r="AG38" i="4"/>
  <c r="Y15" i="4"/>
  <c r="Z15" i="4" s="1"/>
  <c r="AE15" i="4"/>
  <c r="AI15" i="4"/>
  <c r="V15" i="4"/>
  <c r="AC15" i="4"/>
  <c r="AG15" i="4"/>
  <c r="Y31" i="4"/>
  <c r="Z31" i="4" s="1"/>
  <c r="AE31" i="4"/>
  <c r="AI31" i="4"/>
  <c r="V31" i="4"/>
  <c r="AC31" i="4"/>
  <c r="AG31" i="4"/>
  <c r="Y9" i="4"/>
  <c r="Z9" i="4" s="1"/>
  <c r="AE9" i="4"/>
  <c r="AI9" i="4"/>
  <c r="V9" i="4"/>
  <c r="AC9" i="4"/>
  <c r="AG9" i="4"/>
  <c r="Y24" i="4"/>
  <c r="Z24" i="4" s="1"/>
  <c r="AE24" i="4"/>
  <c r="AI24" i="4"/>
  <c r="V24" i="4"/>
  <c r="AC24" i="4"/>
  <c r="AG24" i="4"/>
  <c r="W9" i="4" l="1"/>
  <c r="X9" i="4" s="1"/>
  <c r="AA9" i="4" s="1"/>
  <c r="AL9" i="4" s="1"/>
  <c r="W15" i="4"/>
  <c r="X15" i="4" s="1"/>
  <c r="AA15" i="4" s="1"/>
  <c r="AL15" i="4" s="1"/>
  <c r="W31" i="4"/>
  <c r="X31" i="4" s="1"/>
  <c r="AA31" i="4" s="1"/>
  <c r="AL31" i="4" s="1"/>
  <c r="W38" i="4"/>
  <c r="X38" i="4" s="1"/>
  <c r="AA38" i="4" s="1"/>
  <c r="AL38" i="4" s="1"/>
  <c r="W24" i="4"/>
  <c r="AA32" i="4"/>
  <c r="AL32" i="4" s="1"/>
  <c r="AA33" i="4"/>
  <c r="AL33" i="4" s="1"/>
  <c r="AA34" i="4"/>
  <c r="AL34" i="4" s="1"/>
  <c r="Y29" i="4"/>
  <c r="Z29" i="4" s="1"/>
  <c r="AE29" i="4"/>
  <c r="AI29" i="4"/>
  <c r="V29" i="4"/>
  <c r="W29" i="4" s="1"/>
  <c r="X29" i="4" s="1"/>
  <c r="AC29" i="4"/>
  <c r="AG29" i="4"/>
  <c r="AI47" i="4"/>
  <c r="AG47" i="4"/>
  <c r="AE47" i="4"/>
  <c r="AC47" i="4"/>
  <c r="Y47" i="4"/>
  <c r="Z47" i="4" s="1"/>
  <c r="V47" i="4"/>
  <c r="Y54" i="4"/>
  <c r="Z54" i="4" s="1"/>
  <c r="AE54" i="4"/>
  <c r="AI54" i="4"/>
  <c r="V54" i="4"/>
  <c r="AC54" i="4"/>
  <c r="AG54" i="4"/>
  <c r="AI30" i="4"/>
  <c r="AG30" i="4"/>
  <c r="AE30" i="4"/>
  <c r="AC30" i="4"/>
  <c r="Y30" i="4"/>
  <c r="Z30" i="4" s="1"/>
  <c r="V30" i="4"/>
  <c r="AI20" i="4"/>
  <c r="AG20" i="4"/>
  <c r="AE20" i="4"/>
  <c r="AC20" i="4"/>
  <c r="Y20" i="4"/>
  <c r="Z20" i="4" s="1"/>
  <c r="V20" i="4"/>
  <c r="W20" i="4" s="1"/>
  <c r="AI7" i="4"/>
  <c r="AG7" i="4"/>
  <c r="AE7" i="4"/>
  <c r="AC7" i="4"/>
  <c r="Y7" i="4"/>
  <c r="Z7" i="4" s="1"/>
  <c r="V7" i="4"/>
  <c r="AI13" i="4"/>
  <c r="AG13" i="4"/>
  <c r="AE13" i="4"/>
  <c r="AC13" i="4"/>
  <c r="Y13" i="4"/>
  <c r="Z13" i="4" s="1"/>
  <c r="V13" i="4"/>
  <c r="W13" i="4" s="1"/>
  <c r="AI52" i="4"/>
  <c r="AG52" i="4"/>
  <c r="AE52" i="4"/>
  <c r="AC52" i="4"/>
  <c r="Y52" i="4"/>
  <c r="Z52" i="4" s="1"/>
  <c r="V52" i="4"/>
  <c r="AI21" i="4"/>
  <c r="AG21" i="4"/>
  <c r="AE21" i="4"/>
  <c r="AC21" i="4"/>
  <c r="Y21" i="4"/>
  <c r="Z21" i="4" s="1"/>
  <c r="V21" i="4"/>
  <c r="W21" i="4" s="1"/>
  <c r="AI19" i="4"/>
  <c r="AG19" i="4"/>
  <c r="AE19" i="4"/>
  <c r="AC19" i="4"/>
  <c r="Y19" i="4"/>
  <c r="Z19" i="4" s="1"/>
  <c r="V19" i="4"/>
  <c r="AI22" i="4"/>
  <c r="AG22" i="4"/>
  <c r="AE22" i="4"/>
  <c r="AC22" i="4"/>
  <c r="Y22" i="4"/>
  <c r="Z22" i="4" s="1"/>
  <c r="V22" i="4"/>
  <c r="W22" i="4" s="1"/>
  <c r="AI53" i="4"/>
  <c r="AG53" i="4"/>
  <c r="AE53" i="4"/>
  <c r="AC53" i="4"/>
  <c r="Y53" i="4"/>
  <c r="Z53" i="4" s="1"/>
  <c r="V53" i="4"/>
  <c r="X24" i="4" l="1"/>
  <c r="AA24" i="4" s="1"/>
  <c r="AL24" i="4" s="1"/>
  <c r="AM9" i="4"/>
  <c r="AO9" i="4"/>
  <c r="AN9" i="4"/>
  <c r="AM38" i="4"/>
  <c r="AO38" i="4"/>
  <c r="AN38" i="4"/>
  <c r="AO31" i="4"/>
  <c r="AN31" i="4"/>
  <c r="AM31" i="4"/>
  <c r="AN15" i="4"/>
  <c r="AM15" i="4"/>
  <c r="AO15" i="4"/>
  <c r="W53" i="4"/>
  <c r="X53" i="4" s="1"/>
  <c r="AA53" i="4" s="1"/>
  <c r="AL53" i="4" s="1"/>
  <c r="W19" i="4"/>
  <c r="X19" i="4" s="1"/>
  <c r="AA19" i="4" s="1"/>
  <c r="AL19" i="4" s="1"/>
  <c r="W52" i="4"/>
  <c r="X52" i="4" s="1"/>
  <c r="AA52" i="4" s="1"/>
  <c r="AL52" i="4" s="1"/>
  <c r="W7" i="4"/>
  <c r="X7" i="4" s="1"/>
  <c r="AA7" i="4" s="1"/>
  <c r="AL7" i="4" s="1"/>
  <c r="W30" i="4"/>
  <c r="X30" i="4" s="1"/>
  <c r="AA30" i="4" s="1"/>
  <c r="AL30" i="4" s="1"/>
  <c r="W54" i="4"/>
  <c r="X54" i="4" s="1"/>
  <c r="AA54" i="4" s="1"/>
  <c r="AL54" i="4" s="1"/>
  <c r="W47" i="4"/>
  <c r="X47" i="4" s="1"/>
  <c r="AA47" i="4" s="1"/>
  <c r="AL47" i="4" s="1"/>
  <c r="AA29" i="4"/>
  <c r="AL29" i="4" s="1"/>
  <c r="X21" i="4"/>
  <c r="AA21" i="4" s="1"/>
  <c r="AL21" i="4" s="1"/>
  <c r="X20" i="4"/>
  <c r="AA20" i="4" s="1"/>
  <c r="AL20" i="4" s="1"/>
  <c r="X22" i="4"/>
  <c r="AA22" i="4" s="1"/>
  <c r="AL22" i="4" s="1"/>
  <c r="X13" i="4"/>
  <c r="AA13" i="4" s="1"/>
  <c r="AL13" i="4" s="1"/>
  <c r="AM24" i="4" l="1"/>
  <c r="AO24" i="4"/>
  <c r="AN24" i="4"/>
  <c r="AM20" i="4"/>
  <c r="AO20" i="4"/>
  <c r="AN20" i="4"/>
  <c r="AO19" i="4"/>
  <c r="AN19" i="4"/>
  <c r="AM19" i="4"/>
  <c r="AO21" i="4"/>
  <c r="AN21" i="4"/>
  <c r="AM21" i="4"/>
  <c r="AN30" i="4"/>
  <c r="AM30" i="4"/>
  <c r="AO30" i="4"/>
  <c r="AM53" i="4"/>
  <c r="AN13" i="4"/>
  <c r="AM13" i="4"/>
  <c r="AO13" i="4"/>
  <c r="AM29" i="4"/>
  <c r="AO29" i="4"/>
  <c r="AN29" i="4"/>
  <c r="AO7" i="4"/>
  <c r="AN7" i="4"/>
  <c r="AM7" i="4"/>
  <c r="AN22" i="4"/>
  <c r="AM22" i="4"/>
  <c r="AO22" i="4"/>
  <c r="AN47" i="4"/>
  <c r="AM47" i="4"/>
  <c r="AO47" i="4"/>
  <c r="AM52" i="4"/>
  <c r="AO52" i="4"/>
  <c r="AN52" i="4"/>
  <c r="Y45" i="4"/>
  <c r="Z45" i="4" s="1"/>
  <c r="AE45" i="4"/>
  <c r="AI45" i="4"/>
  <c r="V45" i="4"/>
  <c r="W45" i="4" s="1"/>
  <c r="X45" i="4" s="1"/>
  <c r="AC45" i="4"/>
  <c r="AG45" i="4"/>
  <c r="AG43" i="4"/>
  <c r="AG39" i="4"/>
  <c r="AG40" i="4"/>
  <c r="Y40" i="4"/>
  <c r="Z40" i="4" s="1"/>
  <c r="AE40" i="4"/>
  <c r="Y39" i="4"/>
  <c r="Z39" i="4" s="1"/>
  <c r="AE39" i="4"/>
  <c r="AI40" i="4"/>
  <c r="AI39" i="4"/>
  <c r="V40" i="4"/>
  <c r="AC40" i="4"/>
  <c r="V39" i="4"/>
  <c r="W39" i="4" s="1"/>
  <c r="X39" i="4" s="1"/>
  <c r="AC39" i="4"/>
  <c r="Y43" i="4"/>
  <c r="Z43" i="4" s="1"/>
  <c r="AE43" i="4"/>
  <c r="AI43" i="4"/>
  <c r="V43" i="4"/>
  <c r="W43" i="4" s="1"/>
  <c r="X43" i="4" s="1"/>
  <c r="AC43" i="4"/>
  <c r="AG51" i="4"/>
  <c r="AM54" i="4" l="1"/>
  <c r="AO53" i="4"/>
  <c r="AN53" i="4"/>
  <c r="W40" i="4"/>
  <c r="X40" i="4" s="1"/>
  <c r="AA40" i="4" s="1"/>
  <c r="AL40" i="4" s="1"/>
  <c r="AA45" i="4"/>
  <c r="AL45" i="4" s="1"/>
  <c r="AA39" i="4"/>
  <c r="AL39" i="4" s="1"/>
  <c r="AA43" i="4"/>
  <c r="AL43" i="4" s="1"/>
  <c r="AO39" i="4" l="1"/>
  <c r="AN39" i="4"/>
  <c r="AM39" i="4"/>
  <c r="AM32" i="4" s="1"/>
  <c r="AO40" i="4"/>
  <c r="AN40" i="4"/>
  <c r="AM40" i="4"/>
  <c r="AN43" i="4"/>
  <c r="AM43" i="4"/>
  <c r="AO43" i="4"/>
  <c r="AN45" i="4"/>
  <c r="AM45" i="4"/>
  <c r="AO45" i="4"/>
  <c r="AO54" i="4"/>
  <c r="AN54" i="4"/>
  <c r="Y51" i="4"/>
  <c r="Z51" i="4" s="1"/>
  <c r="AE51" i="4"/>
  <c r="AI51" i="4"/>
  <c r="V51" i="4"/>
  <c r="AC51" i="4"/>
  <c r="AI27" i="4"/>
  <c r="AG27" i="4"/>
  <c r="AE27" i="4"/>
  <c r="AC27" i="4"/>
  <c r="Y27" i="4"/>
  <c r="Z27" i="4" s="1"/>
  <c r="V27" i="4"/>
  <c r="AI12" i="4"/>
  <c r="AG12" i="4"/>
  <c r="AE12" i="4"/>
  <c r="AC12" i="4"/>
  <c r="Y12" i="4"/>
  <c r="Z12" i="4" s="1"/>
  <c r="V12" i="4"/>
  <c r="AO32" i="4" l="1"/>
  <c r="AN32" i="4"/>
  <c r="W51" i="4"/>
  <c r="X51" i="4" s="1"/>
  <c r="AA51" i="4" s="1"/>
  <c r="AL51" i="4" s="1"/>
  <c r="W27" i="4"/>
  <c r="X27" i="4" s="1"/>
  <c r="AA27" i="4" s="1"/>
  <c r="AL27" i="4" s="1"/>
  <c r="W12" i="4"/>
  <c r="X12" i="4" s="1"/>
  <c r="AA12" i="4" s="1"/>
  <c r="AL12" i="4" s="1"/>
  <c r="AM27" i="4" l="1"/>
  <c r="AO27" i="4"/>
  <c r="AN27" i="4"/>
  <c r="AO51" i="4"/>
  <c r="AN51" i="4"/>
  <c r="AM51" i="4"/>
  <c r="AI49" i="4"/>
  <c r="AG49" i="4"/>
  <c r="AE49" i="4"/>
  <c r="AC49" i="4"/>
  <c r="V49" i="4"/>
  <c r="AI44" i="4"/>
  <c r="AG44" i="4"/>
  <c r="AE44" i="4"/>
  <c r="AC44" i="4"/>
  <c r="Y44" i="4"/>
  <c r="Z44" i="4" s="1"/>
  <c r="V44" i="4"/>
  <c r="V41" i="4"/>
  <c r="Y41" i="4"/>
  <c r="Z41" i="4" s="1"/>
  <c r="AC41" i="4"/>
  <c r="AE41" i="4"/>
  <c r="AG41" i="4"/>
  <c r="AI41" i="4"/>
  <c r="V18" i="4"/>
  <c r="Y18" i="4"/>
  <c r="Z18" i="4" s="1"/>
  <c r="AC18" i="4"/>
  <c r="AE18" i="4"/>
  <c r="AG18" i="4"/>
  <c r="AI18" i="4"/>
  <c r="V50" i="4"/>
  <c r="Y50" i="4"/>
  <c r="Z50" i="4" s="1"/>
  <c r="AC50" i="4"/>
  <c r="AE50" i="4"/>
  <c r="AG50" i="4"/>
  <c r="AI50" i="4"/>
  <c r="V28" i="4"/>
  <c r="W28" i="4" s="1"/>
  <c r="X28" i="4" s="1"/>
  <c r="Y28" i="4"/>
  <c r="Z28" i="4" s="1"/>
  <c r="AC28" i="4"/>
  <c r="AE28" i="4"/>
  <c r="AG28" i="4"/>
  <c r="AI28" i="4"/>
  <c r="W49" i="4" l="1"/>
  <c r="X49" i="4" s="1"/>
  <c r="AA49" i="4" s="1"/>
  <c r="AL49" i="4" s="1"/>
  <c r="W50" i="4"/>
  <c r="X50" i="4" s="1"/>
  <c r="AA50" i="4" s="1"/>
  <c r="AL50" i="4" s="1"/>
  <c r="W41" i="4"/>
  <c r="X41" i="4" s="1"/>
  <c r="AA41" i="4" s="1"/>
  <c r="AL41" i="4" s="1"/>
  <c r="W44" i="4"/>
  <c r="X44" i="4" s="1"/>
  <c r="AA44" i="4" s="1"/>
  <c r="AL44" i="4" s="1"/>
  <c r="W18" i="4"/>
  <c r="X18" i="4" s="1"/>
  <c r="AA18" i="4" s="1"/>
  <c r="AL18" i="4" s="1"/>
  <c r="AA28" i="4"/>
  <c r="AL28" i="4" s="1"/>
  <c r="AO28" i="4" l="1"/>
  <c r="AN28" i="4"/>
  <c r="AM28" i="4"/>
  <c r="AO50" i="4"/>
  <c r="AN50" i="4"/>
  <c r="AM50" i="4"/>
  <c r="AO44" i="4"/>
  <c r="AN44" i="4"/>
  <c r="AM44" i="4"/>
  <c r="AM41" i="4"/>
  <c r="AO41" i="4"/>
  <c r="AN41" i="4"/>
  <c r="AO18" i="4"/>
  <c r="AN18" i="4"/>
  <c r="AM18" i="4"/>
  <c r="AM49" i="4"/>
  <c r="AO49" i="4"/>
  <c r="AN49" i="4"/>
  <c r="AI10" i="4"/>
  <c r="AG10" i="4"/>
  <c r="AE10" i="4"/>
  <c r="AC10" i="4"/>
  <c r="Y10" i="4"/>
  <c r="Z10" i="4" s="1"/>
  <c r="V10" i="4"/>
  <c r="W10" i="4" l="1"/>
  <c r="X10" i="4" s="1"/>
  <c r="AA10" i="4" s="1"/>
  <c r="AL10" i="4" s="1"/>
  <c r="Y37" i="4"/>
  <c r="Z37" i="4" s="1"/>
  <c r="AE37" i="4"/>
  <c r="Y36" i="4"/>
  <c r="Z36" i="4" s="1"/>
  <c r="AE36" i="4"/>
  <c r="AI37" i="4"/>
  <c r="AI36" i="4"/>
  <c r="V37" i="4"/>
  <c r="AC37" i="4"/>
  <c r="V36" i="4"/>
  <c r="AC36" i="4"/>
  <c r="AG37" i="4"/>
  <c r="AG36" i="4"/>
  <c r="Y16" i="4"/>
  <c r="Z16" i="4" s="1"/>
  <c r="AE16" i="4"/>
  <c r="Y17" i="4"/>
  <c r="Z17" i="4" s="1"/>
  <c r="AE17" i="4"/>
  <c r="AI16" i="4"/>
  <c r="AI17" i="4"/>
  <c r="V16" i="4"/>
  <c r="AC16" i="4"/>
  <c r="V17" i="4"/>
  <c r="AC17" i="4"/>
  <c r="AG16" i="4"/>
  <c r="AG17" i="4"/>
  <c r="Y14" i="4"/>
  <c r="Z14" i="4" s="1"/>
  <c r="AE14" i="4"/>
  <c r="AI14" i="4"/>
  <c r="V14" i="4"/>
  <c r="AC14" i="4"/>
  <c r="AG14" i="4"/>
  <c r="Y35" i="4"/>
  <c r="Z35" i="4" s="1"/>
  <c r="AE35" i="4"/>
  <c r="AI35" i="4"/>
  <c r="V35" i="4"/>
  <c r="AC35" i="4"/>
  <c r="AG35" i="4"/>
  <c r="W17" i="4" l="1"/>
  <c r="X17" i="4" s="1"/>
  <c r="AA17" i="4" s="1"/>
  <c r="AL17" i="4" s="1"/>
  <c r="W36" i="4"/>
  <c r="X36" i="4" s="1"/>
  <c r="AA36" i="4" s="1"/>
  <c r="AL36" i="4" s="1"/>
  <c r="W14" i="4"/>
  <c r="X14" i="4" s="1"/>
  <c r="AA14" i="4" s="1"/>
  <c r="AL14" i="4" s="1"/>
  <c r="W16" i="4"/>
  <c r="X16" i="4" s="1"/>
  <c r="AA16" i="4" s="1"/>
  <c r="AL16" i="4" s="1"/>
  <c r="W37" i="4"/>
  <c r="X37" i="4" s="1"/>
  <c r="AA37" i="4" s="1"/>
  <c r="AL37" i="4" s="1"/>
  <c r="W35" i="4"/>
  <c r="X35" i="4" s="1"/>
  <c r="AA35" i="4" s="1"/>
  <c r="AL35" i="4" s="1"/>
  <c r="AM34" i="4" s="1"/>
  <c r="AO34" i="4" l="1"/>
  <c r="AN34" i="4"/>
  <c r="AM16" i="4"/>
  <c r="AO16" i="4"/>
  <c r="AN16" i="4"/>
  <c r="AO14" i="4"/>
  <c r="AN14" i="4"/>
  <c r="AM14" i="4"/>
  <c r="AO35" i="4"/>
  <c r="AN35" i="4"/>
  <c r="AM35" i="4"/>
  <c r="AO36" i="4"/>
  <c r="AN36" i="4"/>
  <c r="AM36" i="4"/>
  <c r="AM37" i="4"/>
  <c r="AO37" i="4"/>
  <c r="AN37" i="4"/>
  <c r="AO17" i="4"/>
  <c r="AN17" i="4"/>
  <c r="AM17" i="4"/>
  <c r="Y46" i="4"/>
  <c r="Z46" i="4" s="1"/>
  <c r="Y48" i="4"/>
  <c r="Z48" i="4" s="1"/>
  <c r="Y42" i="4"/>
  <c r="Z42" i="4" s="1"/>
  <c r="AI26" i="4" l="1"/>
  <c r="AG26" i="4"/>
  <c r="AE26" i="4"/>
  <c r="Y26" i="4"/>
  <c r="Z26" i="4" s="1"/>
  <c r="V26" i="4"/>
  <c r="W26" i="4" s="1"/>
  <c r="AI25" i="4"/>
  <c r="AG25" i="4"/>
  <c r="AE25" i="4"/>
  <c r="AC25" i="4"/>
  <c r="Y25" i="4"/>
  <c r="Z25" i="4" s="1"/>
  <c r="V25" i="4"/>
  <c r="W25" i="4" s="1"/>
  <c r="AI42" i="4"/>
  <c r="AG42" i="4"/>
  <c r="AE42" i="4"/>
  <c r="AC42" i="4"/>
  <c r="V42" i="4"/>
  <c r="W42" i="4" s="1"/>
  <c r="AI48" i="4"/>
  <c r="AG48" i="4"/>
  <c r="AE48" i="4"/>
  <c r="AC48" i="4"/>
  <c r="V48" i="4"/>
  <c r="W48" i="4" s="1"/>
  <c r="AI46" i="4"/>
  <c r="AG46" i="4"/>
  <c r="AE46" i="4"/>
  <c r="AC46" i="4"/>
  <c r="V46" i="4"/>
  <c r="W46" i="4" s="1"/>
  <c r="AI11" i="4"/>
  <c r="AG11" i="4"/>
  <c r="AE11" i="4"/>
  <c r="AC11" i="4"/>
  <c r="Y11" i="4"/>
  <c r="Z11" i="4" s="1"/>
  <c r="V11" i="4"/>
  <c r="W11" i="4" l="1"/>
  <c r="X11" i="4" s="1"/>
  <c r="AA11" i="4" s="1"/>
  <c r="AL11" i="4" s="1"/>
  <c r="X46" i="4"/>
  <c r="AA46" i="4" s="1"/>
  <c r="AL46" i="4" s="1"/>
  <c r="X42" i="4"/>
  <c r="AA42" i="4" s="1"/>
  <c r="AL42" i="4" s="1"/>
  <c r="X48" i="4"/>
  <c r="AA48" i="4" s="1"/>
  <c r="AL48" i="4" s="1"/>
  <c r="X25" i="4"/>
  <c r="AA25" i="4" s="1"/>
  <c r="AL25" i="4" s="1"/>
  <c r="X26" i="4"/>
  <c r="AA26" i="4" s="1"/>
  <c r="AL26" i="4" s="1"/>
  <c r="AM11" i="4" l="1"/>
  <c r="AM12" i="4" s="1"/>
  <c r="AM25" i="4"/>
  <c r="AO25" i="4"/>
  <c r="AN25" i="4"/>
  <c r="AO48" i="4"/>
  <c r="AN48" i="4"/>
  <c r="AM48" i="4"/>
  <c r="AM33" i="4" s="1"/>
  <c r="AN42" i="4"/>
  <c r="AM42" i="4"/>
  <c r="AO42" i="4"/>
  <c r="AN26" i="4"/>
  <c r="AM26" i="4"/>
  <c r="AO26" i="4"/>
  <c r="AO46" i="4"/>
  <c r="AN46" i="4"/>
  <c r="AM46" i="4"/>
  <c r="AM10" i="4"/>
  <c r="AN11" i="4" l="1"/>
  <c r="AO11" i="4"/>
  <c r="AN33" i="4"/>
  <c r="AO33" i="4"/>
  <c r="AN10" i="4"/>
  <c r="AO10" i="4"/>
  <c r="AN12" i="4"/>
  <c r="AO12" i="4"/>
</calcChain>
</file>

<file path=xl/sharedStrings.xml><?xml version="1.0" encoding="utf-8"?>
<sst xmlns="http://schemas.openxmlformats.org/spreadsheetml/2006/main" count="1241" uniqueCount="295">
  <si>
    <t>Data Source ID</t>
  </si>
  <si>
    <t xml:space="preserve">Media Type </t>
  </si>
  <si>
    <t>Species Scientific Name</t>
  </si>
  <si>
    <t>Phylum</t>
  </si>
  <si>
    <t>Toxicity Value</t>
  </si>
  <si>
    <t>Endpoint</t>
  </si>
  <si>
    <t>Acute/ Chronic</t>
  </si>
  <si>
    <t>Type of Organism (fish/amphibians/macroinvertebrates/microinvertebrates/macrophytes/macroalgae/microalgae)</t>
  </si>
  <si>
    <t>Hetero/ Phototroph</t>
  </si>
  <si>
    <t xml:space="preserve">Exposure Duration  </t>
  </si>
  <si>
    <t>Exposure Duration Units</t>
  </si>
  <si>
    <t>Life Stage</t>
  </si>
  <si>
    <t>Molecular Weight</t>
  </si>
  <si>
    <t>Freshwater</t>
  </si>
  <si>
    <t>EC50</t>
  </si>
  <si>
    <t>Chronic</t>
  </si>
  <si>
    <t>d</t>
  </si>
  <si>
    <t>N/A</t>
  </si>
  <si>
    <t>n</t>
  </si>
  <si>
    <t/>
  </si>
  <si>
    <t>NOEC/EC10</t>
  </si>
  <si>
    <t>LC50</t>
  </si>
  <si>
    <t>NOEC</t>
  </si>
  <si>
    <t>LOEC</t>
  </si>
  <si>
    <t>EC10</t>
  </si>
  <si>
    <t>Endpoint Measurement</t>
  </si>
  <si>
    <t>CONCENTRATION</t>
  </si>
  <si>
    <t>Concentration      (M)</t>
  </si>
  <si>
    <t>Concentration (ug/L)</t>
  </si>
  <si>
    <t>TEST CRITERIA</t>
  </si>
  <si>
    <t>ORGANISM CHARACTERISTICS</t>
  </si>
  <si>
    <t>Preferential selection (NEC/EC10/NOEC = y)</t>
  </si>
  <si>
    <r>
      <t>CONCENTRATION CONVERSIONS (</t>
    </r>
    <r>
      <rPr>
        <b/>
        <i/>
        <sz val="11"/>
        <color theme="0"/>
        <rFont val="Calibri"/>
        <family val="2"/>
        <scheme val="minor"/>
      </rPr>
      <t>see tables far right</t>
    </r>
    <r>
      <rPr>
        <b/>
        <sz val="11"/>
        <color theme="0"/>
        <rFont val="Calibri"/>
        <family val="2"/>
        <scheme val="minor"/>
      </rPr>
      <t>)</t>
    </r>
  </si>
  <si>
    <t>Preferential selection (Chronic = y)</t>
  </si>
  <si>
    <t>ACR Conversion Factor</t>
  </si>
  <si>
    <t>Toxicity Value Conversion factor</t>
  </si>
  <si>
    <t>NEC/EC10/NOEC Concentration (ug/L)</t>
  </si>
  <si>
    <t>Chronic NEC/EC10/NOEC Concentration (ug/L)</t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</si>
  <si>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</si>
  <si>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QUALITY CHECK</t>
  </si>
  <si>
    <t>DATA ID</t>
  </si>
  <si>
    <t>Record ID</t>
  </si>
  <si>
    <t>Group same duration for each Endpoint</t>
  </si>
  <si>
    <t>Group the same Endpoint</t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</si>
  <si>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AF) </t>
    </r>
    <r>
      <rPr>
        <b/>
        <sz val="10"/>
        <color rgb="FF000000"/>
        <rFont val="Calibri"/>
        <family val="2"/>
      </rPr>
      <t>(ug/L)</t>
    </r>
  </si>
  <si>
    <t>3. LOWEST VALUE FOR SPECIES. (ug/L)</t>
  </si>
  <si>
    <t>1. Toxicity Value</t>
  </si>
  <si>
    <t>2. Acute/Chronic</t>
  </si>
  <si>
    <t>3. Endpoint Measurement</t>
  </si>
  <si>
    <t>4. Duration</t>
  </si>
  <si>
    <t>DERIVE ONE VALUE FOR EACH SPECIES</t>
  </si>
  <si>
    <t>NEC</t>
  </si>
  <si>
    <t>Acute</t>
  </si>
  <si>
    <t>Chemical:</t>
  </si>
  <si>
    <t>Toxicity Value (repeat from Column M)</t>
  </si>
  <si>
    <t>Acute/Chronic (repeat from Column P)</t>
  </si>
  <si>
    <t>EC10 Acute to Chronic Ratio (ACR)</t>
  </si>
  <si>
    <t>Start (acute)</t>
  </si>
  <si>
    <t>Conversion</t>
  </si>
  <si>
    <t>End (chronic)</t>
  </si>
  <si>
    <r>
      <t>Toxicity Value</t>
    </r>
    <r>
      <rPr>
        <sz val="10"/>
        <rFont val="Calibri"/>
        <family val="2"/>
      </rPr>
      <t xml:space="preserve"> (repeat from Column M)</t>
    </r>
  </si>
  <si>
    <r>
      <t xml:space="preserve">Acute/Chronic </t>
    </r>
    <r>
      <rPr>
        <sz val="10"/>
        <rFont val="Calibri"/>
        <family val="2"/>
      </rPr>
      <t>(repeat from Column P)</t>
    </r>
  </si>
  <si>
    <r>
      <t xml:space="preserve">Endpoint Measurement </t>
    </r>
    <r>
      <rPr>
        <sz val="10"/>
        <color rgb="FF000000"/>
        <rFont val="Calibri"/>
        <family val="2"/>
      </rPr>
      <t>(repeat from Column L)</t>
    </r>
  </si>
  <si>
    <r>
      <t xml:space="preserve">DURATION (d) </t>
    </r>
    <r>
      <rPr>
        <sz val="10"/>
        <color rgb="FF000000"/>
        <rFont val="Calibri"/>
        <family val="2"/>
      </rPr>
      <t>(repeat from Column N)</t>
    </r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</si>
  <si>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AJ) </t>
    </r>
    <r>
      <rPr>
        <b/>
        <sz val="10"/>
        <color rgb="FF000000"/>
        <rFont val="Calibri"/>
        <family val="2"/>
      </rPr>
      <t>(ug/L)</t>
    </r>
  </si>
  <si>
    <t>y</t>
  </si>
  <si>
    <t>Growth</t>
  </si>
  <si>
    <t>ug/L</t>
  </si>
  <si>
    <t>Species</t>
  </si>
  <si>
    <t>Organism</t>
  </si>
  <si>
    <t>Duration</t>
  </si>
  <si>
    <t>Log ug/L</t>
  </si>
  <si>
    <t>Log Toxicity</t>
  </si>
  <si>
    <t>Frequency</t>
  </si>
  <si>
    <t>0-1</t>
  </si>
  <si>
    <t>Est. Chronic NOEC/EC10</t>
  </si>
  <si>
    <t>Chlorophyta</t>
  </si>
  <si>
    <t>Autotroph</t>
  </si>
  <si>
    <t>-</t>
  </si>
  <si>
    <t>Invertebrate (Waterflea)</t>
  </si>
  <si>
    <t>IC50</t>
  </si>
  <si>
    <t>Oncorhynchus mykiss</t>
  </si>
  <si>
    <t>Fish (Rainbow trout)</t>
  </si>
  <si>
    <t>Daphnia magna</t>
  </si>
  <si>
    <t>244-1</t>
  </si>
  <si>
    <t>Chlorella pyrenoidosa</t>
  </si>
  <si>
    <t>Green algae</t>
  </si>
  <si>
    <t>Cell counts</t>
  </si>
  <si>
    <t>245-2</t>
  </si>
  <si>
    <t>Scenedesmus obliquus</t>
  </si>
  <si>
    <t>247-1</t>
  </si>
  <si>
    <t>Scenedesmus quadricauda</t>
  </si>
  <si>
    <t>248-1</t>
  </si>
  <si>
    <t>249-1</t>
  </si>
  <si>
    <t>249-2</t>
  </si>
  <si>
    <t>Lemna gibba</t>
  </si>
  <si>
    <t>Macrophyte (duck weed)</t>
  </si>
  <si>
    <t>Area</t>
  </si>
  <si>
    <t>250-1</t>
  </si>
  <si>
    <t>251-1</t>
  </si>
  <si>
    <t>251-2</t>
  </si>
  <si>
    <t>Lemna minor</t>
  </si>
  <si>
    <t>Desmodesmus subspicatas</t>
  </si>
  <si>
    <t>Frond number</t>
  </si>
  <si>
    <t>765-1</t>
  </si>
  <si>
    <t>765-2</t>
  </si>
  <si>
    <t>765-3</t>
  </si>
  <si>
    <t>765-4</t>
  </si>
  <si>
    <t>765-5</t>
  </si>
  <si>
    <t>Arthropoda</t>
  </si>
  <si>
    <t>Heterotroph</t>
  </si>
  <si>
    <t>Survival</t>
  </si>
  <si>
    <t>Mortality</t>
  </si>
  <si>
    <t>Fish (Common carp)</t>
  </si>
  <si>
    <t>Fry</t>
  </si>
  <si>
    <t>Neonates</t>
  </si>
  <si>
    <t>Reproduction</t>
  </si>
  <si>
    <t># neonates</t>
  </si>
  <si>
    <t>766-1</t>
  </si>
  <si>
    <t>766-2</t>
  </si>
  <si>
    <t>Oreochromis mossambicus</t>
  </si>
  <si>
    <t>Fish (Mozambique tilapia)</t>
  </si>
  <si>
    <t>Fingerlings</t>
  </si>
  <si>
    <t>767-1</t>
  </si>
  <si>
    <t>Scenedesmus vacuolatus</t>
  </si>
  <si>
    <t>768-1</t>
  </si>
  <si>
    <t>769-1</t>
  </si>
  <si>
    <t>Lemna paucicostata</t>
  </si>
  <si>
    <t>104 uM</t>
  </si>
  <si>
    <t>Chronic NOEC/EC10</t>
  </si>
  <si>
    <t>1-2</t>
  </si>
  <si>
    <t>2-3</t>
  </si>
  <si>
    <t>3-4</t>
  </si>
  <si>
    <t>4-5</t>
  </si>
  <si>
    <t>5-6</t>
  </si>
  <si>
    <t>Chordata</t>
  </si>
  <si>
    <t>Tracheophyta</t>
  </si>
  <si>
    <t>MCPA</t>
  </si>
  <si>
    <t>Notes:</t>
  </si>
  <si>
    <t>concentration &gt; 1,000,000 ug/L</t>
  </si>
  <si>
    <t>Comments</t>
  </si>
  <si>
    <t>Study excluded. Test substance of insufficient purity (10% soluble concentrate)</t>
  </si>
  <si>
    <t>245-1</t>
  </si>
  <si>
    <t>Study excluded. Test substance of insufficienty purity (10% soluble concentrate)</t>
  </si>
  <si>
    <t>249-3</t>
  </si>
  <si>
    <t>Study excluded. Test substance of insufficient purity (75% soluble concentrate agroxone)</t>
  </si>
  <si>
    <t>767-2</t>
  </si>
  <si>
    <t>798 uM</t>
  </si>
  <si>
    <t>768-2</t>
  </si>
  <si>
    <t>768-3</t>
  </si>
  <si>
    <t>768-4</t>
  </si>
  <si>
    <t>769-2</t>
  </si>
  <si>
    <t>Scenedesmus acutus</t>
  </si>
  <si>
    <t>Growth inhibition</t>
  </si>
  <si>
    <t>771-1</t>
  </si>
  <si>
    <t>Xenopus laevis</t>
  </si>
  <si>
    <t>Amphibian</t>
  </si>
  <si>
    <t>Embryos</t>
  </si>
  <si>
    <t>KEB checked</t>
  </si>
  <si>
    <t>770-1</t>
  </si>
  <si>
    <t>Ochrophyta</t>
  </si>
  <si>
    <t>Diatom</t>
  </si>
  <si>
    <t>770-2</t>
  </si>
  <si>
    <t>Encyonema gracilis</t>
  </si>
  <si>
    <t>770-3</t>
  </si>
  <si>
    <t>Gomphonema gracile</t>
  </si>
  <si>
    <t>770-4</t>
  </si>
  <si>
    <t>Ulnaria ulna</t>
  </si>
  <si>
    <t>770-5</t>
  </si>
  <si>
    <t>Cymbella sp.</t>
  </si>
  <si>
    <t>770-6</t>
  </si>
  <si>
    <t>Achnanthidium minutissimum</t>
  </si>
  <si>
    <t>770-7</t>
  </si>
  <si>
    <t>Eunotia cf. incisa</t>
  </si>
  <si>
    <t>770-8</t>
  </si>
  <si>
    <t>Navicula cryptotenella</t>
  </si>
  <si>
    <t>771-2</t>
  </si>
  <si>
    <t>Lepomis macrochirus</t>
  </si>
  <si>
    <t>Fish (Bluegill sunfish)</t>
  </si>
  <si>
    <t>3400-1</t>
  </si>
  <si>
    <t>3401-1</t>
  </si>
  <si>
    <t>Navicula pelliculosa</t>
  </si>
  <si>
    <t>3402-1</t>
  </si>
  <si>
    <t>3403-1</t>
  </si>
  <si>
    <t>Anabaena flos-aqua</t>
  </si>
  <si>
    <t>Cyanobacteria</t>
  </si>
  <si>
    <t>Blue-green Algae</t>
  </si>
  <si>
    <t xml:space="preserve">Growth </t>
  </si>
  <si>
    <t>3404-1</t>
  </si>
  <si>
    <t>3405-1</t>
  </si>
  <si>
    <t xml:space="preserve">Arthropoda </t>
  </si>
  <si>
    <t>Immobilisation</t>
  </si>
  <si>
    <t>3406-1</t>
  </si>
  <si>
    <t>3407-1</t>
  </si>
  <si>
    <t>3408-1</t>
  </si>
  <si>
    <t>3409-1</t>
  </si>
  <si>
    <t xml:space="preserve">Survival </t>
  </si>
  <si>
    <t>Chlorophyll fluorescence</t>
  </si>
  <si>
    <t>a</t>
  </si>
  <si>
    <t>a-i</t>
  </si>
  <si>
    <t>b</t>
  </si>
  <si>
    <t>b-i</t>
  </si>
  <si>
    <t>c</t>
  </si>
  <si>
    <t>e</t>
  </si>
  <si>
    <t>c-i</t>
  </si>
  <si>
    <t>c-ii</t>
  </si>
  <si>
    <t>d-i</t>
  </si>
  <si>
    <t>d-ii</t>
  </si>
  <si>
    <t>h</t>
  </si>
  <si>
    <t>r</t>
  </si>
  <si>
    <t>f</t>
  </si>
  <si>
    <t>g</t>
  </si>
  <si>
    <t>i</t>
  </si>
  <si>
    <t>j</t>
  </si>
  <si>
    <t>k</t>
  </si>
  <si>
    <t>l</t>
  </si>
  <si>
    <t>k-i</t>
  </si>
  <si>
    <t>l-i</t>
  </si>
  <si>
    <t>k-ii</t>
  </si>
  <si>
    <t>e-i</t>
  </si>
  <si>
    <t>f-i</t>
  </si>
  <si>
    <t>g-i</t>
  </si>
  <si>
    <t>h-i</t>
  </si>
  <si>
    <t>i-i</t>
  </si>
  <si>
    <t>j-i</t>
  </si>
  <si>
    <t>h-ii</t>
  </si>
  <si>
    <t>m</t>
  </si>
  <si>
    <t>o</t>
  </si>
  <si>
    <t>p</t>
  </si>
  <si>
    <t>q</t>
  </si>
  <si>
    <t>s</t>
  </si>
  <si>
    <t>t</t>
  </si>
  <si>
    <t>u</t>
  </si>
  <si>
    <t>u-i</t>
  </si>
  <si>
    <t>m-i</t>
  </si>
  <si>
    <t>n-i</t>
  </si>
  <si>
    <t>o-i</t>
  </si>
  <si>
    <t>p-i</t>
  </si>
  <si>
    <t>q-i</t>
  </si>
  <si>
    <t>r-i</t>
  </si>
  <si>
    <t>s-i</t>
  </si>
  <si>
    <t>t-i</t>
  </si>
  <si>
    <t>v</t>
  </si>
  <si>
    <t>w</t>
  </si>
  <si>
    <t>x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</si>
  <si>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</si>
  <si>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</si>
  <si>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</si>
  <si>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</si>
  <si>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</si>
  <si>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</si>
  <si>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</si>
  <si>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</si>
  <si>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</si>
  <si>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</si>
  <si>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</si>
  <si>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v-i</t>
  </si>
  <si>
    <t>w-i</t>
  </si>
  <si>
    <t>x-i</t>
  </si>
  <si>
    <t>y-i</t>
  </si>
  <si>
    <t>z-i</t>
  </si>
  <si>
    <t>aa-i</t>
  </si>
  <si>
    <t>bb-i</t>
  </si>
  <si>
    <t>cc-i</t>
  </si>
  <si>
    <t>dd-i</t>
  </si>
  <si>
    <t>ee-i</t>
  </si>
  <si>
    <t>ff-i</t>
  </si>
  <si>
    <t>gg-i</t>
  </si>
  <si>
    <t>hh-i</t>
  </si>
  <si>
    <t>ii-i</t>
  </si>
  <si>
    <t>jj-i</t>
  </si>
  <si>
    <t>Raphidocelis subcapitata (formerly Selenastrum capricornutum; Pseudokirchneriella subcapita)</t>
  </si>
  <si>
    <t>TABLE OF CONVERSION FACTORS (Warne et al 2018)</t>
  </si>
  <si>
    <t>LC10</t>
  </si>
  <si>
    <t>IC10</t>
  </si>
  <si>
    <t>Study excluded. Test substance of insufficient purity (soluble concentrate; 300 g/L)</t>
  </si>
  <si>
    <t>Gomphonema spp.</t>
  </si>
  <si>
    <t>Geomean (n=3)</t>
  </si>
  <si>
    <t>Study excluded. Test substance of insufficient purity (10% soluble concentrate). Geomean n=3)</t>
  </si>
  <si>
    <t>Value is &gt;; assumed to be a NOEC</t>
  </si>
  <si>
    <t xml:space="preserve">Study excluded. Test substance of unstated purity. </t>
  </si>
  <si>
    <t>Study excluded. Test substance of insufficient purity (75% soluble concentrate agroxone). Value is &gt;.</t>
  </si>
  <si>
    <t>Geomean (n=2)</t>
  </si>
  <si>
    <t>Raphidocelis subcapitata formerly Selenastrum capricornutum; Pseudokirchneriella subcapita</t>
  </si>
  <si>
    <t>Study excluded. Acute NOEC.</t>
  </si>
  <si>
    <t>Cyprinus carpio</t>
  </si>
  <si>
    <t>Fish</t>
  </si>
  <si>
    <t>Macrophyte</t>
  </si>
  <si>
    <t>Crustacean</t>
  </si>
  <si>
    <t>Raphidocelis subcapitata</t>
  </si>
  <si>
    <t>3410-1</t>
  </si>
  <si>
    <t>gg-ii</t>
  </si>
  <si>
    <t>3411-1</t>
  </si>
  <si>
    <t>ff-ii</t>
  </si>
  <si>
    <t>Medium: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</si>
</sst>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  <font>
      <b/>
      <i/>
      <sz val="10"/>
      <color rgb="FF3F3F3F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 Unicode MS"/>
      <family val="2"/>
    </font>
    <font>
      <sz val="11"/>
      <color rgb="FF9C650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rgb="FFCCFFFF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66FFFF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6" fillId="0" borderId="0"/>
    <xf numFmtId="0" fontId="1" fillId="0" borderId="0"/>
    <xf numFmtId="0" fontId="6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4" fillId="0" borderId="0"/>
    <xf numFmtId="0" fontId="34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28" borderId="0" applyNumberFormat="0" applyBorder="0" applyAlignment="0" applyProtection="0"/>
  </cellStyleXfs>
  <cellXfs count="220">
    <xf numFmtId="0" fontId="0" fillId="0" borderId="0" xfId="0"/>
    <xf numFmtId="0" fontId="12" fillId="0" borderId="0" xfId="6" applyFont="1"/>
    <xf numFmtId="0" fontId="5" fillId="0" borderId="0" xfId="0" applyFont="1" applyAlignment="1">
      <alignment horizontal="center"/>
    </xf>
    <xf numFmtId="0" fontId="10" fillId="0" borderId="0" xfId="5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2" applyFont="1" applyFill="1" applyBorder="1" applyAlignment="1">
      <alignment horizontal="center" wrapText="1"/>
    </xf>
    <xf numFmtId="0" fontId="7" fillId="7" borderId="0" xfId="5" applyFont="1" applyFill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7" fillId="12" borderId="0" xfId="5" applyFont="1" applyFill="1" applyAlignment="1">
      <alignment horizontal="center" vertical="center" wrapText="1"/>
    </xf>
    <xf numFmtId="0" fontId="11" fillId="0" borderId="0" xfId="6" applyFont="1" applyAlignment="1">
      <alignment horizontal="right"/>
    </xf>
    <xf numFmtId="0" fontId="0" fillId="0" borderId="0" xfId="0" applyAlignment="1">
      <alignment horizontal="center"/>
    </xf>
    <xf numFmtId="0" fontId="10" fillId="10" borderId="0" xfId="5" applyFont="1" applyFill="1" applyAlignment="1">
      <alignment horizontal="center" vertical="center" wrapText="1"/>
    </xf>
    <xf numFmtId="0" fontId="10" fillId="13" borderId="0" xfId="5" applyFont="1" applyFill="1" applyAlignment="1">
      <alignment horizontal="center" vertical="center" wrapText="1"/>
    </xf>
    <xf numFmtId="0" fontId="9" fillId="15" borderId="0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wrapText="1"/>
    </xf>
    <xf numFmtId="0" fontId="10" fillId="17" borderId="0" xfId="5" applyFont="1" applyFill="1" applyAlignment="1">
      <alignment horizontal="center" vertical="center" wrapText="1"/>
    </xf>
    <xf numFmtId="0" fontId="7" fillId="17" borderId="0" xfId="5" applyFont="1" applyFill="1" applyAlignment="1">
      <alignment horizontal="center" vertical="center" wrapText="1"/>
    </xf>
    <xf numFmtId="0" fontId="10" fillId="18" borderId="0" xfId="5" applyFont="1" applyFill="1" applyAlignment="1">
      <alignment horizontal="center" vertical="center" wrapText="1"/>
    </xf>
    <xf numFmtId="0" fontId="7" fillId="18" borderId="0" xfId="5" applyFont="1" applyFill="1" applyAlignment="1">
      <alignment horizontal="center" vertical="center" wrapText="1"/>
    </xf>
    <xf numFmtId="0" fontId="18" fillId="16" borderId="0" xfId="5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0" fillId="6" borderId="0" xfId="5" applyFont="1" applyFill="1" applyAlignment="1">
      <alignment horizontal="center" vertical="center" wrapText="1"/>
    </xf>
    <xf numFmtId="0" fontId="9" fillId="2" borderId="0" xfId="1" applyFont="1" applyBorder="1" applyAlignment="1" applyProtection="1">
      <alignment horizontal="center" vertical="center" wrapText="1"/>
    </xf>
    <xf numFmtId="0" fontId="8" fillId="0" borderId="0" xfId="5" applyFont="1" applyAlignment="1">
      <alignment wrapText="1"/>
    </xf>
    <xf numFmtId="0" fontId="1" fillId="0" borderId="0" xfId="5" applyAlignment="1">
      <alignment wrapText="1"/>
    </xf>
    <xf numFmtId="0" fontId="4" fillId="0" borderId="0" xfId="0" applyFont="1"/>
    <xf numFmtId="0" fontId="11" fillId="0" borderId="0" xfId="6" applyFont="1" applyAlignment="1">
      <alignment horizontal="center"/>
    </xf>
    <xf numFmtId="0" fontId="12" fillId="0" borderId="0" xfId="4" applyFont="1" applyAlignment="1">
      <alignment wrapText="1"/>
    </xf>
    <xf numFmtId="0" fontId="11" fillId="0" borderId="0" xfId="6" applyFont="1"/>
    <xf numFmtId="0" fontId="8" fillId="0" borderId="0" xfId="0" applyFont="1"/>
    <xf numFmtId="0" fontId="7" fillId="24" borderId="0" xfId="5" applyFont="1" applyFill="1" applyAlignment="1">
      <alignment horizontal="center" vertical="center" wrapText="1"/>
    </xf>
    <xf numFmtId="0" fontId="22" fillId="2" borderId="0" xfId="1" applyFont="1" applyBorder="1" applyAlignment="1" applyProtection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9" fillId="0" borderId="0" xfId="4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7" fillId="25" borderId="0" xfId="5" applyFont="1" applyFill="1" applyAlignment="1">
      <alignment horizontal="center" vertical="center" wrapText="1"/>
    </xf>
    <xf numFmtId="0" fontId="7" fillId="25" borderId="0" xfId="5" applyFont="1" applyFill="1" applyAlignment="1">
      <alignment horizontal="center" vertical="top" wrapText="1"/>
    </xf>
    <xf numFmtId="0" fontId="10" fillId="25" borderId="0" xfId="5" applyFont="1" applyFill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12" fillId="0" borderId="0" xfId="4" applyFont="1" applyAlignment="1">
      <alignment horizontal="center"/>
    </xf>
    <xf numFmtId="0" fontId="0" fillId="0" borderId="0" xfId="0" quotePrefix="1"/>
    <xf numFmtId="0" fontId="24" fillId="0" borderId="0" xfId="6" applyFont="1"/>
    <xf numFmtId="0" fontId="25" fillId="0" borderId="0" xfId="1" applyFont="1" applyFill="1" applyBorder="1" applyAlignment="1">
      <alignment horizontal="center"/>
    </xf>
    <xf numFmtId="0" fontId="24" fillId="0" borderId="0" xfId="3" applyFont="1" applyFill="1" applyBorder="1" applyAlignment="1">
      <alignment horizontal="center"/>
    </xf>
    <xf numFmtId="0" fontId="25" fillId="0" borderId="0" xfId="1" applyFont="1" applyFill="1" applyBorder="1" applyAlignment="1">
      <alignment vertical="center"/>
    </xf>
    <xf numFmtId="0" fontId="24" fillId="0" borderId="0" xfId="4" applyFont="1" applyAlignment="1">
      <alignment wrapText="1"/>
    </xf>
    <xf numFmtId="0" fontId="26" fillId="0" borderId="0" xfId="6" applyFont="1"/>
    <xf numFmtId="0" fontId="23" fillId="0" borderId="0" xfId="6" applyFont="1"/>
    <xf numFmtId="0" fontId="23" fillId="0" borderId="0" xfId="3" applyFont="1" applyFill="1" applyBorder="1" applyAlignment="1">
      <alignment horizontal="center"/>
    </xf>
    <xf numFmtId="0" fontId="2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1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6" applyFont="1" applyAlignment="1">
      <alignment horizontal="center"/>
    </xf>
    <xf numFmtId="0" fontId="24" fillId="0" borderId="0" xfId="0" applyFont="1"/>
    <xf numFmtId="0" fontId="24" fillId="0" borderId="0" xfId="4" applyFont="1" applyAlignment="1">
      <alignment horizontal="center"/>
    </xf>
    <xf numFmtId="0" fontId="26" fillId="0" borderId="0" xfId="6" applyFont="1" applyAlignment="1">
      <alignment horizontal="right"/>
    </xf>
    <xf numFmtId="0" fontId="25" fillId="0" borderId="0" xfId="2" applyFont="1" applyFill="1" applyBorder="1" applyAlignment="1">
      <alignment horizontal="center" wrapText="1"/>
    </xf>
    <xf numFmtId="0" fontId="27" fillId="0" borderId="0" xfId="0" applyFont="1"/>
    <xf numFmtId="0" fontId="14" fillId="0" borderId="0" xfId="0" applyFont="1"/>
    <xf numFmtId="0" fontId="8" fillId="0" borderId="0" xfId="3" applyFont="1" applyFill="1" applyBorder="1" applyAlignment="1"/>
    <xf numFmtId="0" fontId="12" fillId="0" borderId="0" xfId="4" applyFont="1"/>
    <xf numFmtId="0" fontId="24" fillId="0" borderId="0" xfId="3" applyFont="1" applyFill="1" applyBorder="1" applyAlignment="1"/>
    <xf numFmtId="0" fontId="24" fillId="0" borderId="0" xfId="4" applyFont="1"/>
    <xf numFmtId="0" fontId="25" fillId="0" borderId="0" xfId="0" applyFont="1"/>
    <xf numFmtId="0" fontId="11" fillId="0" borderId="0" xfId="6" applyFont="1" applyAlignment="1">
      <alignment horizontal="left"/>
    </xf>
    <xf numFmtId="0" fontId="29" fillId="0" borderId="0" xfId="1" applyFont="1" applyFill="1" applyBorder="1" applyAlignment="1">
      <alignment vertical="center"/>
    </xf>
    <xf numFmtId="0" fontId="23" fillId="0" borderId="0" xfId="0" applyFont="1"/>
    <xf numFmtId="16" fontId="0" fillId="0" borderId="0" xfId="0" quotePrefix="1" applyNumberFormat="1"/>
    <xf numFmtId="0" fontId="30" fillId="0" borderId="0" xfId="0" applyFont="1"/>
    <xf numFmtId="0" fontId="11" fillId="0" borderId="3" xfId="6" applyFont="1" applyBorder="1" applyAlignment="1">
      <alignment horizontal="center"/>
    </xf>
    <xf numFmtId="0" fontId="12" fillId="0" borderId="3" xfId="4" applyFont="1" applyBorder="1" applyAlignment="1">
      <alignment wrapText="1"/>
    </xf>
    <xf numFmtId="0" fontId="11" fillId="0" borderId="3" xfId="6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12" fillId="0" borderId="3" xfId="6" applyFont="1" applyBorder="1"/>
    <xf numFmtId="0" fontId="12" fillId="0" borderId="3" xfId="4" applyFont="1" applyBorder="1" applyAlignment="1">
      <alignment horizontal="center"/>
    </xf>
    <xf numFmtId="0" fontId="11" fillId="0" borderId="3" xfId="6" applyFont="1" applyBorder="1" applyAlignment="1">
      <alignment horizontal="right"/>
    </xf>
    <xf numFmtId="0" fontId="13" fillId="0" borderId="3" xfId="2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/>
    </xf>
    <xf numFmtId="0" fontId="23" fillId="0" borderId="3" xfId="6" applyFont="1" applyBorder="1"/>
    <xf numFmtId="0" fontId="23" fillId="0" borderId="3" xfId="1" applyFont="1" applyFill="1" applyBorder="1" applyAlignment="1">
      <alignment horizontal="center"/>
    </xf>
    <xf numFmtId="0" fontId="23" fillId="0" borderId="3" xfId="3" applyFont="1" applyFill="1" applyBorder="1" applyAlignment="1">
      <alignment horizontal="center"/>
    </xf>
    <xf numFmtId="0" fontId="28" fillId="0" borderId="3" xfId="6" applyFont="1" applyBorder="1"/>
    <xf numFmtId="0" fontId="28" fillId="0" borderId="3" xfId="1" applyFont="1" applyFill="1" applyBorder="1" applyAlignment="1">
      <alignment horizontal="center"/>
    </xf>
    <xf numFmtId="0" fontId="28" fillId="0" borderId="3" xfId="3" applyFont="1" applyFill="1" applyBorder="1" applyAlignment="1">
      <alignment horizontal="center"/>
    </xf>
    <xf numFmtId="0" fontId="29" fillId="0" borderId="3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23" fillId="0" borderId="3" xfId="3" applyFont="1" applyFill="1" applyBorder="1" applyAlignment="1"/>
    <xf numFmtId="0" fontId="23" fillId="0" borderId="3" xfId="4" applyFont="1" applyBorder="1"/>
    <xf numFmtId="0" fontId="14" fillId="0" borderId="3" xfId="0" applyFont="1" applyBorder="1"/>
    <xf numFmtId="0" fontId="8" fillId="0" borderId="3" xfId="3" applyFont="1" applyFill="1" applyBorder="1" applyAlignment="1"/>
    <xf numFmtId="0" fontId="12" fillId="0" borderId="3" xfId="4" applyFont="1" applyBorder="1"/>
    <xf numFmtId="0" fontId="13" fillId="0" borderId="3" xfId="0" applyFont="1" applyBorder="1"/>
    <xf numFmtId="0" fontId="0" fillId="5" borderId="3" xfId="0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4" fillId="27" borderId="3" xfId="0" applyFont="1" applyFill="1" applyBorder="1" applyAlignment="1">
      <alignment wrapText="1"/>
    </xf>
    <xf numFmtId="0" fontId="4" fillId="27" borderId="3" xfId="0" applyFont="1" applyFill="1" applyBorder="1" applyAlignment="1">
      <alignment horizontal="center"/>
    </xf>
    <xf numFmtId="49" fontId="0" fillId="5" borderId="3" xfId="0" applyNumberForma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32" fillId="0" borderId="0" xfId="0" applyFont="1"/>
    <xf numFmtId="0" fontId="28" fillId="0" borderId="0" xfId="1" applyFont="1" applyFill="1" applyBorder="1" applyAlignment="1">
      <alignment vertical="center"/>
    </xf>
    <xf numFmtId="0" fontId="31" fillId="0" borderId="3" xfId="6" applyFont="1" applyBorder="1" applyAlignment="1">
      <alignment horizontal="center"/>
    </xf>
    <xf numFmtId="0" fontId="28" fillId="0" borderId="3" xfId="4" applyFont="1" applyBorder="1" applyAlignment="1">
      <alignment wrapText="1"/>
    </xf>
    <xf numFmtId="0" fontId="31" fillId="0" borderId="3" xfId="6" applyFont="1" applyBorder="1"/>
    <xf numFmtId="0" fontId="28" fillId="0" borderId="3" xfId="0" applyFont="1" applyBorder="1"/>
    <xf numFmtId="0" fontId="28" fillId="0" borderId="3" xfId="0" applyFont="1" applyBorder="1" applyAlignment="1">
      <alignment horizontal="center"/>
    </xf>
    <xf numFmtId="0" fontId="28" fillId="0" borderId="3" xfId="4" applyFont="1" applyBorder="1" applyAlignment="1">
      <alignment horizontal="center"/>
    </xf>
    <xf numFmtId="0" fontId="31" fillId="0" borderId="3" xfId="6" applyFont="1" applyBorder="1" applyAlignment="1">
      <alignment horizontal="right"/>
    </xf>
    <xf numFmtId="0" fontId="29" fillId="0" borderId="3" xfId="2" applyFont="1" applyFill="1" applyBorder="1" applyAlignment="1">
      <alignment horizontal="center" wrapText="1"/>
    </xf>
    <xf numFmtId="0" fontId="28" fillId="0" borderId="3" xfId="3" applyFont="1" applyFill="1" applyBorder="1" applyAlignment="1"/>
    <xf numFmtId="0" fontId="28" fillId="0" borderId="3" xfId="4" applyFont="1" applyBorder="1"/>
    <xf numFmtId="0" fontId="29" fillId="0" borderId="3" xfId="0" applyFont="1" applyBorder="1"/>
    <xf numFmtId="0" fontId="23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3" xfId="0" applyBorder="1"/>
    <xf numFmtId="0" fontId="13" fillId="0" borderId="3" xfId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1" fillId="0" borderId="3" xfId="6" applyFont="1" applyBorder="1"/>
    <xf numFmtId="0" fontId="23" fillId="0" borderId="3" xfId="0" applyFont="1" applyBorder="1"/>
    <xf numFmtId="0" fontId="23" fillId="0" borderId="3" xfId="4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0" xfId="4" applyFont="1" applyAlignment="1">
      <alignment wrapText="1"/>
    </xf>
    <xf numFmtId="0" fontId="19" fillId="26" borderId="0" xfId="4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23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19" fillId="21" borderId="0" xfId="4" applyFont="1" applyFill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5" fillId="14" borderId="0" xfId="0" applyFont="1" applyFill="1" applyAlignment="1">
      <alignment horizontal="left" vertical="center"/>
    </xf>
    <xf numFmtId="0" fontId="5" fillId="14" borderId="0" xfId="0" applyFont="1" applyFill="1" applyAlignment="1">
      <alignment horizontal="right" vertical="center"/>
    </xf>
    <xf numFmtId="0" fontId="3" fillId="19" borderId="0" xfId="0" applyFont="1" applyFill="1" applyAlignment="1">
      <alignment horizontal="left" vertical="center"/>
    </xf>
    <xf numFmtId="0" fontId="19" fillId="21" borderId="0" xfId="4" applyFont="1" applyFill="1" applyAlignment="1">
      <alignment horizontal="left" vertical="center"/>
    </xf>
    <xf numFmtId="0" fontId="4" fillId="22" borderId="0" xfId="0" applyFont="1" applyFill="1" applyAlignment="1">
      <alignment horizontal="left" vertical="center"/>
    </xf>
    <xf numFmtId="0" fontId="19" fillId="26" borderId="0" xfId="4" applyFont="1" applyFill="1" applyAlignment="1">
      <alignment horizontal="left" vertical="center"/>
    </xf>
    <xf numFmtId="0" fontId="11" fillId="0" borderId="4" xfId="6" applyFont="1" applyBorder="1" applyAlignment="1">
      <alignment horizontal="center"/>
    </xf>
    <xf numFmtId="0" fontId="31" fillId="0" borderId="6" xfId="6" applyFont="1" applyBorder="1" applyAlignment="1">
      <alignment horizontal="center"/>
    </xf>
    <xf numFmtId="0" fontId="12" fillId="0" borderId="4" xfId="4" applyFont="1" applyBorder="1" applyAlignment="1">
      <alignment wrapText="1"/>
    </xf>
    <xf numFmtId="0" fontId="28" fillId="0" borderId="6" xfId="4" applyFont="1" applyBorder="1" applyAlignment="1">
      <alignment wrapText="1"/>
    </xf>
    <xf numFmtId="0" fontId="31" fillId="0" borderId="6" xfId="6" applyFont="1" applyBorder="1"/>
    <xf numFmtId="0" fontId="8" fillId="0" borderId="4" xfId="0" applyFont="1" applyBorder="1"/>
    <xf numFmtId="0" fontId="28" fillId="0" borderId="6" xfId="0" applyFont="1" applyBorder="1"/>
    <xf numFmtId="0" fontId="8" fillId="0" borderId="4" xfId="0" applyFont="1" applyBorder="1" applyAlignment="1">
      <alignment horizontal="center"/>
    </xf>
    <xf numFmtId="0" fontId="12" fillId="0" borderId="4" xfId="6" applyFont="1" applyBorder="1"/>
    <xf numFmtId="0" fontId="28" fillId="0" borderId="6" xfId="6" applyFont="1" applyBorder="1"/>
    <xf numFmtId="0" fontId="12" fillId="0" borderId="4" xfId="4" applyFont="1" applyBorder="1" applyAlignment="1">
      <alignment horizontal="center"/>
    </xf>
    <xf numFmtId="0" fontId="28" fillId="0" borderId="6" xfId="4" applyFont="1" applyBorder="1" applyAlignment="1">
      <alignment horizontal="center"/>
    </xf>
    <xf numFmtId="0" fontId="11" fillId="0" borderId="4" xfId="6" applyFont="1" applyBorder="1" applyAlignment="1">
      <alignment horizontal="right"/>
    </xf>
    <xf numFmtId="0" fontId="31" fillId="0" borderId="6" xfId="6" applyFont="1" applyBorder="1" applyAlignment="1">
      <alignment horizontal="right"/>
    </xf>
    <xf numFmtId="0" fontId="13" fillId="0" borderId="4" xfId="2" applyFont="1" applyFill="1" applyBorder="1" applyAlignment="1">
      <alignment horizontal="center" wrapText="1"/>
    </xf>
    <xf numFmtId="0" fontId="29" fillId="0" borderId="6" xfId="2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29" fillId="0" borderId="6" xfId="1" applyFont="1" applyFill="1" applyBorder="1" applyAlignment="1">
      <alignment horizontal="center"/>
    </xf>
    <xf numFmtId="0" fontId="32" fillId="0" borderId="3" xfId="0" applyFont="1" applyBorder="1"/>
    <xf numFmtId="0" fontId="29" fillId="0" borderId="5" xfId="1" applyFont="1" applyFill="1" applyBorder="1" applyAlignment="1">
      <alignment horizontal="center"/>
    </xf>
    <xf numFmtId="0" fontId="23" fillId="0" borderId="4" xfId="6" applyFont="1" applyBorder="1"/>
    <xf numFmtId="0" fontId="23" fillId="0" borderId="4" xfId="1" applyFont="1" applyFill="1" applyBorder="1" applyAlignment="1">
      <alignment horizontal="center"/>
    </xf>
    <xf numFmtId="0" fontId="28" fillId="0" borderId="5" xfId="1" applyFont="1" applyFill="1" applyBorder="1" applyAlignment="1">
      <alignment horizontal="center"/>
    </xf>
    <xf numFmtId="0" fontId="23" fillId="0" borderId="4" xfId="3" applyFont="1" applyFill="1" applyBorder="1" applyAlignment="1">
      <alignment horizontal="center"/>
    </xf>
    <xf numFmtId="0" fontId="28" fillId="0" borderId="6" xfId="3" applyFont="1" applyFill="1" applyBorder="1" applyAlignment="1">
      <alignment horizontal="center"/>
    </xf>
    <xf numFmtId="0" fontId="29" fillId="0" borderId="3" xfId="1" applyFont="1" applyFill="1" applyBorder="1" applyAlignment="1">
      <alignment vertical="center"/>
    </xf>
    <xf numFmtId="0" fontId="28" fillId="0" borderId="5" xfId="1" applyFont="1" applyFill="1" applyBorder="1" applyAlignment="1">
      <alignment vertical="center"/>
    </xf>
    <xf numFmtId="0" fontId="28" fillId="0" borderId="5" xfId="3" applyFont="1" applyFill="1" applyBorder="1" applyAlignment="1"/>
    <xf numFmtId="0" fontId="28" fillId="0" borderId="5" xfId="4" applyFont="1" applyBorder="1"/>
    <xf numFmtId="0" fontId="28" fillId="0" borderId="5" xfId="0" applyFont="1" applyBorder="1"/>
    <xf numFmtId="0" fontId="8" fillId="0" borderId="5" xfId="0" applyFont="1" applyBorder="1"/>
    <xf numFmtId="1" fontId="28" fillId="0" borderId="3" xfId="3" applyNumberFormat="1" applyFont="1" applyFill="1" applyBorder="1" applyAlignment="1"/>
    <xf numFmtId="1" fontId="28" fillId="0" borderId="3" xfId="4" applyNumberFormat="1" applyFont="1" applyBorder="1"/>
    <xf numFmtId="1" fontId="28" fillId="0" borderId="3" xfId="0" applyNumberFormat="1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0" fillId="0" borderId="7" xfId="0" applyBorder="1"/>
    <xf numFmtId="0" fontId="29" fillId="0" borderId="7" xfId="1" applyFont="1" applyFill="1" applyBorder="1" applyAlignment="1">
      <alignment vertical="center"/>
    </xf>
    <xf numFmtId="0" fontId="8" fillId="0" borderId="3" xfId="0" applyFont="1" applyBorder="1" applyAlignment="1">
      <alignment horizontal="left"/>
    </xf>
    <xf numFmtId="1" fontId="23" fillId="0" borderId="3" xfId="0" applyNumberFormat="1" applyFont="1" applyBorder="1" applyAlignment="1">
      <alignment horizontal="center"/>
    </xf>
    <xf numFmtId="1" fontId="8" fillId="0" borderId="3" xfId="3" applyNumberFormat="1" applyFont="1" applyFill="1" applyBorder="1" applyAlignment="1"/>
    <xf numFmtId="1" fontId="12" fillId="0" borderId="3" xfId="4" applyNumberFormat="1" applyFont="1" applyBorder="1"/>
    <xf numFmtId="1" fontId="14" fillId="0" borderId="3" xfId="0" applyNumberFormat="1" applyFont="1" applyBorder="1"/>
    <xf numFmtId="1" fontId="29" fillId="0" borderId="3" xfId="0" applyNumberFormat="1" applyFont="1" applyBorder="1"/>
    <xf numFmtId="1" fontId="28" fillId="0" borderId="3" xfId="0" applyNumberFormat="1" applyFont="1" applyBorder="1" applyAlignment="1">
      <alignment horizontal="center"/>
    </xf>
    <xf numFmtId="1" fontId="23" fillId="0" borderId="3" xfId="4" applyNumberFormat="1" applyFont="1" applyBorder="1"/>
    <xf numFmtId="1" fontId="13" fillId="0" borderId="3" xfId="0" applyNumberFormat="1" applyFont="1" applyBorder="1"/>
    <xf numFmtId="0" fontId="4" fillId="0" borderId="0" xfId="0" applyFont="1" applyAlignment="1">
      <alignment horizontal="left"/>
    </xf>
    <xf numFmtId="0" fontId="12" fillId="0" borderId="0" xfId="4" applyFont="1" applyAlignment="1">
      <alignment horizontal="left"/>
    </xf>
    <xf numFmtId="0" fontId="23" fillId="0" borderId="0" xfId="4" applyFont="1" applyAlignment="1">
      <alignment horizontal="left"/>
    </xf>
    <xf numFmtId="0" fontId="21" fillId="0" borderId="0" xfId="6" applyFont="1" applyAlignment="1">
      <alignment horizontal="left"/>
    </xf>
    <xf numFmtId="0" fontId="23" fillId="0" borderId="0" xfId="0" applyFont="1" applyAlignment="1">
      <alignment horizontal="left"/>
    </xf>
    <xf numFmtId="0" fontId="36" fillId="0" borderId="0" xfId="4" applyFont="1" applyAlignment="1">
      <alignment wrapText="1"/>
    </xf>
    <xf numFmtId="0" fontId="36" fillId="0" borderId="0" xfId="0" applyFont="1"/>
    <xf numFmtId="0" fontId="23" fillId="0" borderId="3" xfId="0" applyFont="1" applyBorder="1" applyAlignment="1">
      <alignment horizontal="left"/>
    </xf>
    <xf numFmtId="0" fontId="21" fillId="0" borderId="3" xfId="6" applyFont="1" applyBorder="1" applyAlignment="1">
      <alignment horizontal="center"/>
    </xf>
    <xf numFmtId="0" fontId="23" fillId="0" borderId="3" xfId="4" applyFont="1" applyBorder="1" applyAlignment="1">
      <alignment wrapText="1"/>
    </xf>
    <xf numFmtId="0" fontId="21" fillId="0" borderId="3" xfId="6" applyFont="1" applyBorder="1" applyAlignment="1">
      <alignment horizontal="right"/>
    </xf>
    <xf numFmtId="0" fontId="37" fillId="0" borderId="0" xfId="0" applyFont="1"/>
    <xf numFmtId="0" fontId="11" fillId="0" borderId="4" xfId="6" applyFont="1" applyBorder="1"/>
    <xf numFmtId="0" fontId="28" fillId="0" borderId="3" xfId="1" applyFont="1" applyFill="1" applyBorder="1" applyAlignment="1">
      <alignment vertical="center"/>
    </xf>
    <xf numFmtId="0" fontId="8" fillId="29" borderId="0" xfId="0" applyFont="1" applyFill="1"/>
    <xf numFmtId="0" fontId="0" fillId="29" borderId="0" xfId="0" applyFill="1"/>
    <xf numFmtId="0" fontId="28" fillId="0" borderId="4" xfId="3" applyFont="1" applyFill="1" applyBorder="1" applyAlignment="1"/>
    <xf numFmtId="0" fontId="28" fillId="0" borderId="4" xfId="4" applyFont="1" applyBorder="1"/>
    <xf numFmtId="0" fontId="28" fillId="0" borderId="4" xfId="0" applyFont="1" applyBorder="1"/>
    <xf numFmtId="0" fontId="8" fillId="0" borderId="4" xfId="3" applyFont="1" applyFill="1" applyBorder="1" applyAlignment="1"/>
    <xf numFmtId="0" fontId="12" fillId="0" borderId="4" xfId="4" applyFont="1" applyBorder="1"/>
    <xf numFmtId="0" fontId="14" fillId="0" borderId="4" xfId="0" applyFont="1" applyBorder="1"/>
    <xf numFmtId="0" fontId="3" fillId="20" borderId="0" xfId="5" applyFont="1" applyFill="1" applyAlignment="1">
      <alignment horizontal="center" vertical="center" wrapText="1"/>
    </xf>
  </cellXfs>
  <cellStyles count="15">
    <cellStyle name="20% - Accent2" xfId="3" builtinId="34"/>
    <cellStyle name="Check Cell" xfId="2" builtinId="23"/>
    <cellStyle name="Hyperlink 2" xfId="7" xr:uid="{00000000-0005-0000-0000-000004000000}"/>
    <cellStyle name="Neutral 2" xfId="14" xr:uid="{00000000-0005-0000-0000-000034000000}"/>
    <cellStyle name="Normal" xfId="0" builtinId="0"/>
    <cellStyle name="Normal 2" xfId="5" xr:uid="{00000000-0005-0000-0000-000003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_Access Export Results Table" xfId="6" xr:uid="{00000000-0005-0000-0000-000004000000}"/>
    <cellStyle name="Normal_Sheet1" xfId="4" xr:uid="{00000000-0005-0000-0000-000005000000}"/>
    <cellStyle name="Output" xfId="1" builtinId="21"/>
    <cellStyle name="Percent 2" xfId="11" xr:uid="{00000000-0005-0000-0000-00000F000000}"/>
    <cellStyle name="Percent 3" xfId="12" xr:uid="{00000000-0005-0000-0000-000010000000}"/>
    <cellStyle name="Percent 4" xfId="13" xr:uid="{00000000-0005-0000-0000-000011000000}"/>
  </cellStyles>
  <dxfs count="3"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</dxfs>
  <tableStyles count="0" defaultTableStyle="TableStyleMedium2" defaultPivotStyle="PivotStyleLight16"/>
  <colors>
    <mruColors>
      <color rgb="FF66FFFF"/>
      <color rgb="FFFF99CC"/>
      <color rgb="FF99FF66"/>
      <color rgb="FFFF9900"/>
      <color rgb="FFFFCCFF"/>
      <color rgb="FF9999FF"/>
      <color rgb="FF9966FF"/>
      <color rgb="FFCCFF33"/>
      <color rgb="FFCCFFFF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Histogram!$I$1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strRef>
              <c:f>Histogram!$H$2:$H$7</c:f>
              <c:strCache>
                <c:ptCount val="6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</c:strCache>
            </c:strRef>
          </c:cat>
          <c:val>
            <c:numRef>
              <c:f>Histogram!$I$2:$I$7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9-46F0-8DD7-30C4A374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293056"/>
        <c:axId val="123551744"/>
      </c:barChart>
      <c:catAx>
        <c:axId val="12129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551744"/>
        <c:crosses val="autoZero"/>
        <c:auto val="1"/>
        <c:lblAlgn val="ctr"/>
        <c:lblOffset val="100"/>
        <c:noMultiLvlLbl val="0"/>
      </c:catAx>
      <c:valAx>
        <c:axId val="12355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293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690034</xdr:colOff>
      <xdr:row>7</xdr:row>
      <xdr:rowOff>77787</xdr:rowOff>
    </xdr:from>
    <xdr:to>
      <xdr:col>12</xdr:col>
      <xdr:colOff>31750</xdr:colOff>
      <xdr:row>21</xdr:row>
      <xdr:rowOff>153987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61"/>
  <sheetViews>
    <sheetView tabSelected="1" view="pageBreakPreview" zoomScale="75" zoomScaleNormal="75" zoomScaleSheetLayoutView="75" workbookViewId="0">
      <selection activeCell="A3" sqref="A3"/>
    </sheetView>
  </sheetViews>
  <sheetFormatPr defaultColWidth="9.140625" defaultRowHeight="15"/>
  <cols>
    <col min="1" max="2" width="12.140625" customWidth="1"/>
    <col min="3" max="3" width="1.7109375" customWidth="1"/>
    <col min="4" max="4" width="12.140625" customWidth="1"/>
    <col min="5" max="5" width="35.42578125" customWidth="1"/>
    <col min="6" max="6" width="14.85546875" customWidth="1"/>
    <col min="7" max="7" width="42.28515625" customWidth="1"/>
    <col min="8" max="9" width="12.140625" customWidth="1"/>
    <col min="10" max="10" width="1.7109375" customWidth="1"/>
    <col min="11" max="11" width="12.140625" customWidth="1"/>
    <col min="12" max="12" width="22.85546875" customWidth="1"/>
    <col min="13" max="16" width="12.140625" customWidth="1"/>
    <col min="17" max="17" width="1.7109375" customWidth="1"/>
    <col min="18" max="18" width="14" bestFit="1" customWidth="1"/>
    <col min="19" max="19" width="11" customWidth="1"/>
    <col min="20" max="20" width="14" bestFit="1" customWidth="1"/>
    <col min="21" max="21" width="1.7109375" customWidth="1"/>
    <col min="22" max="22" width="10.85546875" customWidth="1"/>
    <col min="23" max="23" width="14.140625" customWidth="1"/>
    <col min="24" max="24" width="16.28515625" bestFit="1" customWidth="1"/>
    <col min="25" max="25" width="14.28515625" bestFit="1" customWidth="1"/>
    <col min="26" max="26" width="12.140625" customWidth="1"/>
    <col min="27" max="27" width="16.42578125" customWidth="1"/>
    <col min="28" max="28" width="1.7109375" customWidth="1"/>
    <col min="29" max="29" width="20.42578125" style="10" bestFit="1" customWidth="1"/>
    <col min="30" max="30" width="21.28515625" bestFit="1" customWidth="1"/>
    <col min="31" max="32" width="20.28515625" customWidth="1"/>
    <col min="33" max="33" width="21" customWidth="1"/>
    <col min="34" max="34" width="15.28515625" customWidth="1"/>
    <col min="35" max="35" width="20.85546875" bestFit="1" customWidth="1"/>
    <col min="36" max="36" width="16.42578125" customWidth="1"/>
    <col min="37" max="37" width="1.7109375" customWidth="1"/>
    <col min="38" max="38" width="18.28515625" style="10" customWidth="1"/>
    <col min="39" max="39" width="23.42578125" customWidth="1"/>
    <col min="40" max="40" width="17.7109375" customWidth="1"/>
    <col min="41" max="41" width="15.140625" customWidth="1"/>
    <col min="42" max="42" width="1.7109375" customWidth="1"/>
    <col min="43" max="43" width="15.42578125" bestFit="1" customWidth="1"/>
    <col min="44" max="44" width="85.42578125" customWidth="1"/>
  </cols>
  <sheetData>
    <row r="1" spans="1:95">
      <c r="A1" s="25" t="s">
        <v>53</v>
      </c>
      <c r="B1" t="s">
        <v>137</v>
      </c>
    </row>
    <row r="2" spans="1:95">
      <c r="A2" s="25" t="s">
        <v>294</v>
      </c>
      <c r="B2" t="s">
        <v>13</v>
      </c>
    </row>
    <row r="4" spans="1:95" ht="17.25" customHeight="1">
      <c r="A4" s="134" t="s">
        <v>40</v>
      </c>
      <c r="B4" s="134"/>
      <c r="C4" s="39"/>
      <c r="D4" s="135"/>
      <c r="E4" s="135"/>
      <c r="F4" s="135"/>
      <c r="G4" s="139" t="s">
        <v>30</v>
      </c>
      <c r="H4" s="135"/>
      <c r="I4" s="135"/>
      <c r="J4" s="39"/>
      <c r="K4" s="136"/>
      <c r="L4" s="136"/>
      <c r="M4" s="136" t="s">
        <v>29</v>
      </c>
      <c r="N4" s="136"/>
      <c r="O4" s="136"/>
      <c r="P4" s="136"/>
      <c r="Q4" s="2"/>
      <c r="R4" s="143"/>
      <c r="S4" s="137" t="s">
        <v>26</v>
      </c>
      <c r="T4" s="144"/>
      <c r="U4" s="10"/>
      <c r="V4" s="145"/>
      <c r="W4" s="138"/>
      <c r="X4" s="145" t="s">
        <v>32</v>
      </c>
      <c r="Y4" s="138"/>
      <c r="Z4" s="138"/>
      <c r="AA4" s="138"/>
      <c r="AC4" s="146"/>
      <c r="AD4" s="140"/>
      <c r="AE4" s="140"/>
      <c r="AF4" s="140" t="s">
        <v>38</v>
      </c>
      <c r="AG4" s="140"/>
      <c r="AH4" s="140"/>
      <c r="AI4" s="140"/>
      <c r="AJ4" s="140"/>
      <c r="AK4" s="33"/>
      <c r="AL4" s="132"/>
      <c r="AM4" s="148" t="s">
        <v>50</v>
      </c>
      <c r="AN4" s="132"/>
      <c r="AO4" s="132"/>
      <c r="AQ4" s="133" t="s">
        <v>39</v>
      </c>
      <c r="AR4" s="133" t="s">
        <v>140</v>
      </c>
    </row>
    <row r="5" spans="1:95">
      <c r="A5" s="134"/>
      <c r="B5" s="134"/>
      <c r="C5" s="39"/>
      <c r="D5" s="135"/>
      <c r="E5" s="135"/>
      <c r="F5" s="135"/>
      <c r="G5" s="135"/>
      <c r="H5" s="135"/>
      <c r="I5" s="135"/>
      <c r="J5" s="39"/>
      <c r="K5" s="136"/>
      <c r="L5" s="136"/>
      <c r="M5" s="136"/>
      <c r="N5" s="136"/>
      <c r="O5" s="136"/>
      <c r="P5" s="136"/>
      <c r="R5" s="137"/>
      <c r="S5" s="137"/>
      <c r="T5" s="137"/>
      <c r="V5" s="138"/>
      <c r="W5" s="138"/>
      <c r="X5" s="138"/>
      <c r="Y5" s="138"/>
      <c r="Z5" s="138"/>
      <c r="AA5" s="138"/>
      <c r="AC5" s="141" t="s">
        <v>46</v>
      </c>
      <c r="AD5" s="141"/>
      <c r="AE5" s="142" t="s">
        <v>47</v>
      </c>
      <c r="AF5" s="142"/>
      <c r="AG5" s="147" t="s">
        <v>48</v>
      </c>
      <c r="AH5" s="141"/>
      <c r="AI5" s="142" t="s">
        <v>49</v>
      </c>
      <c r="AJ5" s="142"/>
      <c r="AK5" s="34"/>
      <c r="AL5" s="132"/>
      <c r="AM5" s="132"/>
      <c r="AN5" s="132"/>
      <c r="AO5" s="132"/>
      <c r="AQ5" s="133"/>
      <c r="AR5" s="133"/>
    </row>
    <row r="6" spans="1:95" s="14" customFormat="1" ht="63.75">
      <c r="A6" s="30" t="s">
        <v>41</v>
      </c>
      <c r="B6" s="30" t="s">
        <v>0</v>
      </c>
      <c r="C6" s="32"/>
      <c r="D6" s="11" t="s">
        <v>1</v>
      </c>
      <c r="E6" s="11" t="s">
        <v>2</v>
      </c>
      <c r="F6" s="11" t="s">
        <v>3</v>
      </c>
      <c r="G6" s="11" t="s">
        <v>7</v>
      </c>
      <c r="H6" s="11" t="s">
        <v>8</v>
      </c>
      <c r="I6" s="11" t="s">
        <v>11</v>
      </c>
      <c r="J6" s="3"/>
      <c r="K6" s="12" t="s">
        <v>5</v>
      </c>
      <c r="L6" s="12" t="s">
        <v>25</v>
      </c>
      <c r="M6" s="12" t="s">
        <v>4</v>
      </c>
      <c r="N6" s="12" t="s">
        <v>9</v>
      </c>
      <c r="O6" s="12" t="s">
        <v>10</v>
      </c>
      <c r="P6" s="12" t="s">
        <v>6</v>
      </c>
      <c r="Q6" s="3"/>
      <c r="R6" s="13" t="s">
        <v>27</v>
      </c>
      <c r="S6" s="13" t="s">
        <v>12</v>
      </c>
      <c r="T6" s="8" t="s">
        <v>28</v>
      </c>
      <c r="V6" s="15" t="s">
        <v>54</v>
      </c>
      <c r="W6" s="16" t="s">
        <v>35</v>
      </c>
      <c r="X6" s="16" t="s">
        <v>36</v>
      </c>
      <c r="Y6" s="17" t="s">
        <v>55</v>
      </c>
      <c r="Z6" s="18" t="s">
        <v>34</v>
      </c>
      <c r="AA6" s="19" t="s">
        <v>37</v>
      </c>
      <c r="AB6" s="20"/>
      <c r="AC6" s="21" t="s">
        <v>60</v>
      </c>
      <c r="AD6" s="22" t="s">
        <v>31</v>
      </c>
      <c r="AE6" s="21" t="s">
        <v>61</v>
      </c>
      <c r="AF6" s="22" t="s">
        <v>33</v>
      </c>
      <c r="AG6" s="6" t="s">
        <v>62</v>
      </c>
      <c r="AH6" s="31" t="s">
        <v>43</v>
      </c>
      <c r="AI6" s="6" t="s">
        <v>63</v>
      </c>
      <c r="AJ6" s="31" t="s">
        <v>42</v>
      </c>
      <c r="AK6" s="35"/>
      <c r="AL6" s="19" t="s">
        <v>37</v>
      </c>
      <c r="AM6" s="36" t="s">
        <v>64</v>
      </c>
      <c r="AN6" s="37" t="s">
        <v>44</v>
      </c>
      <c r="AO6" s="38" t="s">
        <v>45</v>
      </c>
      <c r="AQ6" s="133"/>
      <c r="AR6" s="133"/>
      <c r="AS6" s="24"/>
      <c r="AT6" s="24"/>
      <c r="AU6" s="24"/>
      <c r="AV6" s="24"/>
      <c r="AW6" s="24"/>
      <c r="AX6" s="24"/>
      <c r="AY6" s="24"/>
      <c r="AZ6" s="24"/>
      <c r="BA6" s="24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</row>
    <row r="7" spans="1:95">
      <c r="A7" s="75" t="s">
        <v>159</v>
      </c>
      <c r="B7" s="75">
        <v>770</v>
      </c>
      <c r="C7" s="75"/>
      <c r="D7" s="76" t="s">
        <v>13</v>
      </c>
      <c r="E7" s="77" t="s">
        <v>171</v>
      </c>
      <c r="F7" s="78" t="s">
        <v>160</v>
      </c>
      <c r="G7" s="79" t="s">
        <v>161</v>
      </c>
      <c r="H7" s="79" t="s">
        <v>77</v>
      </c>
      <c r="I7" s="78" t="s">
        <v>78</v>
      </c>
      <c r="J7" s="184"/>
      <c r="K7" s="78" t="s">
        <v>66</v>
      </c>
      <c r="L7" s="80" t="s">
        <v>87</v>
      </c>
      <c r="M7" s="81" t="s">
        <v>22</v>
      </c>
      <c r="N7" s="79">
        <v>2</v>
      </c>
      <c r="O7" s="79" t="s">
        <v>16</v>
      </c>
      <c r="P7" s="79" t="s">
        <v>15</v>
      </c>
      <c r="Q7" s="185"/>
      <c r="R7" s="79" t="s">
        <v>17</v>
      </c>
      <c r="S7" s="79" t="s">
        <v>17</v>
      </c>
      <c r="T7" s="82">
        <v>500</v>
      </c>
      <c r="U7" s="184"/>
      <c r="V7" s="83" t="str">
        <f t="shared" ref="V7:V31" si="0">M7</f>
        <v>NOEC</v>
      </c>
      <c r="W7" s="121">
        <f>VLOOKUP(V7,'Conversion factors'!$B$2:$C$10,2,FALSE)</f>
        <v>1</v>
      </c>
      <c r="X7" s="79">
        <f t="shared" ref="X7:X54" si="1">T7/W7</f>
        <v>500</v>
      </c>
      <c r="Y7" s="84" t="str">
        <f t="shared" ref="Y7:Y48" si="2">P7</f>
        <v>Chronic</v>
      </c>
      <c r="Z7" s="121">
        <f>VLOOKUP(Y7,'Conversion factors'!$B$12:$C$13,2,FALSE)</f>
        <v>1</v>
      </c>
      <c r="AA7" s="79">
        <f t="shared" ref="AA7:AA54" si="3">X7/Z7</f>
        <v>500</v>
      </c>
      <c r="AB7" s="186"/>
      <c r="AC7" s="83" t="str">
        <f t="shared" ref="AC7:AC54" si="4">M7</f>
        <v>NOEC</v>
      </c>
      <c r="AD7" s="84" t="s">
        <v>65</v>
      </c>
      <c r="AE7" s="84" t="str">
        <f t="shared" ref="AE7:AE54" si="5">P7</f>
        <v>Chronic</v>
      </c>
      <c r="AF7" s="84" t="s">
        <v>65</v>
      </c>
      <c r="AG7" s="85" t="str">
        <f t="shared" ref="AG7:AG54" si="6">L7</f>
        <v>Cell counts</v>
      </c>
      <c r="AH7" s="89" t="s">
        <v>246</v>
      </c>
      <c r="AI7" s="87">
        <f t="shared" ref="AI7:AI54" si="7">N7</f>
        <v>2</v>
      </c>
      <c r="AJ7" s="86" t="s">
        <v>261</v>
      </c>
      <c r="AK7" s="187"/>
      <c r="AL7" s="121">
        <f t="shared" ref="AL7:AL54" si="8">AA7</f>
        <v>500</v>
      </c>
      <c r="AM7" s="96">
        <f>AL7</f>
        <v>500</v>
      </c>
      <c r="AN7" s="97">
        <f>AL7</f>
        <v>500</v>
      </c>
      <c r="AO7" s="95">
        <f>AL7</f>
        <v>500</v>
      </c>
      <c r="AP7" s="27"/>
      <c r="AQ7" s="127" t="s">
        <v>158</v>
      </c>
      <c r="AR7" s="204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</row>
    <row r="8" spans="1:95">
      <c r="A8" s="149" t="s">
        <v>290</v>
      </c>
      <c r="B8" s="149">
        <v>3410</v>
      </c>
      <c r="C8" s="149"/>
      <c r="D8" s="151" t="s">
        <v>13</v>
      </c>
      <c r="E8" s="209" t="s">
        <v>184</v>
      </c>
      <c r="F8" s="154" t="s">
        <v>185</v>
      </c>
      <c r="G8" s="156" t="s">
        <v>186</v>
      </c>
      <c r="H8" s="156" t="s">
        <v>77</v>
      </c>
      <c r="I8" s="154" t="s">
        <v>78</v>
      </c>
      <c r="J8" s="29"/>
      <c r="K8" s="154" t="s">
        <v>66</v>
      </c>
      <c r="L8" s="157" t="s">
        <v>66</v>
      </c>
      <c r="M8" s="159" t="s">
        <v>22</v>
      </c>
      <c r="N8" s="156">
        <v>5</v>
      </c>
      <c r="O8" s="156" t="s">
        <v>16</v>
      </c>
      <c r="P8" s="156" t="s">
        <v>15</v>
      </c>
      <c r="Q8" s="4"/>
      <c r="R8" s="156" t="s">
        <v>17</v>
      </c>
      <c r="S8" s="156" t="s">
        <v>17</v>
      </c>
      <c r="T8" s="161">
        <v>470</v>
      </c>
      <c r="U8" s="29"/>
      <c r="V8" s="163" t="str">
        <f t="shared" si="0"/>
        <v>NOEC</v>
      </c>
      <c r="W8" s="165">
        <f>VLOOKUP(V8,'Conversion factors'!$B$2:$C$10,2,FALSE)</f>
        <v>1</v>
      </c>
      <c r="X8" s="156">
        <f t="shared" si="1"/>
        <v>470</v>
      </c>
      <c r="Y8" s="166" t="str">
        <f t="shared" si="2"/>
        <v>Chronic</v>
      </c>
      <c r="Z8" s="165">
        <f>VLOOKUP(Y8,'Conversion factors'!$B$12:$C$13,2,FALSE)</f>
        <v>1</v>
      </c>
      <c r="AA8" s="156">
        <f t="shared" si="3"/>
        <v>470</v>
      </c>
      <c r="AC8" s="163" t="str">
        <f t="shared" si="4"/>
        <v>NOEC</v>
      </c>
      <c r="AD8" s="166" t="s">
        <v>65</v>
      </c>
      <c r="AE8" s="166" t="str">
        <f t="shared" si="5"/>
        <v>Chronic</v>
      </c>
      <c r="AF8" s="166" t="s">
        <v>65</v>
      </c>
      <c r="AG8" s="170" t="str">
        <f t="shared" si="6"/>
        <v>Growth</v>
      </c>
      <c r="AH8" s="171" t="s">
        <v>252</v>
      </c>
      <c r="AI8" s="173">
        <f t="shared" si="7"/>
        <v>5</v>
      </c>
      <c r="AJ8" s="171" t="s">
        <v>291</v>
      </c>
      <c r="AK8" s="52"/>
      <c r="AL8" s="165">
        <f t="shared" si="8"/>
        <v>470</v>
      </c>
      <c r="AM8" s="216">
        <f>AL8</f>
        <v>470</v>
      </c>
      <c r="AN8" s="217">
        <f>AL8</f>
        <v>470</v>
      </c>
      <c r="AO8" s="218">
        <f>AL8</f>
        <v>470</v>
      </c>
      <c r="AP8" s="27"/>
      <c r="AQ8" s="127" t="s">
        <v>158</v>
      </c>
      <c r="AR8" s="204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</row>
    <row r="9" spans="1:95" s="212" customFormat="1">
      <c r="A9" s="149" t="s">
        <v>183</v>
      </c>
      <c r="B9" s="149">
        <v>3403</v>
      </c>
      <c r="C9" s="149"/>
      <c r="D9" s="151" t="s">
        <v>13</v>
      </c>
      <c r="E9" s="209" t="s">
        <v>184</v>
      </c>
      <c r="F9" s="154" t="s">
        <v>185</v>
      </c>
      <c r="G9" s="156" t="s">
        <v>186</v>
      </c>
      <c r="H9" s="156" t="s">
        <v>77</v>
      </c>
      <c r="I9" s="154" t="s">
        <v>78</v>
      </c>
      <c r="J9" s="29"/>
      <c r="K9" s="154" t="s">
        <v>187</v>
      </c>
      <c r="L9" s="157" t="s">
        <v>153</v>
      </c>
      <c r="M9" s="159" t="s">
        <v>22</v>
      </c>
      <c r="N9" s="156">
        <v>5</v>
      </c>
      <c r="O9" s="156" t="s">
        <v>16</v>
      </c>
      <c r="P9" s="156" t="s">
        <v>15</v>
      </c>
      <c r="Q9" s="4"/>
      <c r="R9" s="156" t="s">
        <v>17</v>
      </c>
      <c r="S9" s="156" t="s">
        <v>17</v>
      </c>
      <c r="T9" s="161">
        <v>10200</v>
      </c>
      <c r="U9" s="29"/>
      <c r="V9" s="163" t="str">
        <f t="shared" si="0"/>
        <v>NOEC</v>
      </c>
      <c r="W9" s="165">
        <f>VLOOKUP(V9,'Conversion factors'!$B$2:$C$10,2,FALSE)</f>
        <v>1</v>
      </c>
      <c r="X9" s="156">
        <f t="shared" si="1"/>
        <v>10200</v>
      </c>
      <c r="Y9" s="166" t="str">
        <f t="shared" si="2"/>
        <v>Chronic</v>
      </c>
      <c r="Z9" s="165">
        <f>VLOOKUP(Y9,'Conversion factors'!$B$12:$C$13,2,FALSE)</f>
        <v>1</v>
      </c>
      <c r="AA9" s="156">
        <f t="shared" si="3"/>
        <v>10200</v>
      </c>
      <c r="AB9"/>
      <c r="AC9" s="163" t="str">
        <f t="shared" si="4"/>
        <v>NOEC</v>
      </c>
      <c r="AD9" s="166" t="s">
        <v>65</v>
      </c>
      <c r="AE9" s="166" t="str">
        <f t="shared" si="5"/>
        <v>Chronic</v>
      </c>
      <c r="AF9" s="166" t="s">
        <v>65</v>
      </c>
      <c r="AG9" s="170" t="str">
        <f t="shared" si="6"/>
        <v>Growth inhibition</v>
      </c>
      <c r="AH9" s="171" t="s">
        <v>252</v>
      </c>
      <c r="AI9" s="173">
        <f t="shared" si="7"/>
        <v>5</v>
      </c>
      <c r="AJ9" s="171" t="s">
        <v>267</v>
      </c>
      <c r="AK9" s="52"/>
      <c r="AL9" s="105">
        <f t="shared" si="8"/>
        <v>10200</v>
      </c>
      <c r="AM9" s="213">
        <f>AL9</f>
        <v>10200</v>
      </c>
      <c r="AN9" s="214">
        <f>AL9</f>
        <v>10200</v>
      </c>
      <c r="AO9" s="215">
        <f>AL9</f>
        <v>10200</v>
      </c>
      <c r="AP9" s="27"/>
      <c r="AQ9" s="127" t="s">
        <v>158</v>
      </c>
      <c r="AR9" s="204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</row>
    <row r="10" spans="1:95">
      <c r="A10" s="110" t="s">
        <v>98</v>
      </c>
      <c r="B10" s="110">
        <v>250</v>
      </c>
      <c r="C10" s="110"/>
      <c r="D10" s="111" t="s">
        <v>13</v>
      </c>
      <c r="E10" s="112" t="s">
        <v>85</v>
      </c>
      <c r="F10" s="113" t="s">
        <v>76</v>
      </c>
      <c r="G10" s="114" t="s">
        <v>86</v>
      </c>
      <c r="H10" s="114" t="s">
        <v>77</v>
      </c>
      <c r="I10" s="113" t="s">
        <v>78</v>
      </c>
      <c r="J10" s="106"/>
      <c r="K10" s="113" t="s">
        <v>66</v>
      </c>
      <c r="L10" s="88" t="s">
        <v>87</v>
      </c>
      <c r="M10" s="115" t="s">
        <v>14</v>
      </c>
      <c r="N10" s="114">
        <v>4</v>
      </c>
      <c r="O10" s="114" t="s">
        <v>16</v>
      </c>
      <c r="P10" s="114" t="s">
        <v>15</v>
      </c>
      <c r="Q10" s="107"/>
      <c r="R10" s="114" t="s">
        <v>17</v>
      </c>
      <c r="S10" s="114" t="s">
        <v>17</v>
      </c>
      <c r="T10" s="116">
        <v>21670</v>
      </c>
      <c r="U10" s="106"/>
      <c r="V10" s="117" t="str">
        <f t="shared" si="0"/>
        <v>EC50</v>
      </c>
      <c r="W10" s="105">
        <f>VLOOKUP(V10,'Conversion factors'!$B$2:$C$10,2,FALSE)</f>
        <v>5</v>
      </c>
      <c r="X10" s="114">
        <f t="shared" si="1"/>
        <v>4334</v>
      </c>
      <c r="Y10" s="91" t="str">
        <f t="shared" si="2"/>
        <v>Chronic</v>
      </c>
      <c r="Z10" s="105">
        <f>VLOOKUP(Y10,'Conversion factors'!$B$12:$C$13,2,FALSE)</f>
        <v>1</v>
      </c>
      <c r="AA10" s="114">
        <f t="shared" si="3"/>
        <v>4334</v>
      </c>
      <c r="AB10" s="108"/>
      <c r="AC10" s="117" t="str">
        <f t="shared" si="4"/>
        <v>EC50</v>
      </c>
      <c r="AD10" s="91" t="s">
        <v>18</v>
      </c>
      <c r="AE10" s="91" t="str">
        <f t="shared" si="5"/>
        <v>Chronic</v>
      </c>
      <c r="AF10" s="91" t="s">
        <v>65</v>
      </c>
      <c r="AG10" s="88" t="str">
        <f t="shared" si="6"/>
        <v>Cell counts</v>
      </c>
      <c r="AH10" s="89" t="s">
        <v>198</v>
      </c>
      <c r="AI10" s="90">
        <f t="shared" si="7"/>
        <v>4</v>
      </c>
      <c r="AJ10" s="89" t="s">
        <v>199</v>
      </c>
      <c r="AK10" s="71"/>
      <c r="AL10" s="114">
        <f t="shared" si="8"/>
        <v>4334</v>
      </c>
      <c r="AM10" s="181">
        <f>AM8</f>
        <v>470</v>
      </c>
      <c r="AN10" s="182">
        <f>AM10</f>
        <v>470</v>
      </c>
      <c r="AO10" s="183">
        <f>AM10</f>
        <v>470</v>
      </c>
      <c r="AP10" s="27"/>
      <c r="AQ10" s="127" t="s">
        <v>158</v>
      </c>
      <c r="AR10" s="127" t="s">
        <v>278</v>
      </c>
    </row>
    <row r="11" spans="1:95" s="29" customFormat="1">
      <c r="A11" s="110" t="s">
        <v>84</v>
      </c>
      <c r="B11" s="110">
        <v>244</v>
      </c>
      <c r="C11" s="110"/>
      <c r="D11" s="111" t="s">
        <v>13</v>
      </c>
      <c r="E11" s="112" t="s">
        <v>85</v>
      </c>
      <c r="F11" s="113" t="s">
        <v>76</v>
      </c>
      <c r="G11" s="114" t="s">
        <v>86</v>
      </c>
      <c r="H11" s="114" t="s">
        <v>77</v>
      </c>
      <c r="I11" s="113" t="s">
        <v>78</v>
      </c>
      <c r="J11" s="106"/>
      <c r="K11" s="113" t="s">
        <v>66</v>
      </c>
      <c r="L11" s="88" t="s">
        <v>87</v>
      </c>
      <c r="M11" s="115" t="s">
        <v>14</v>
      </c>
      <c r="N11" s="114">
        <v>4</v>
      </c>
      <c r="O11" s="114" t="s">
        <v>16</v>
      </c>
      <c r="P11" s="114" t="s">
        <v>15</v>
      </c>
      <c r="Q11" s="107"/>
      <c r="R11" s="114" t="s">
        <v>17</v>
      </c>
      <c r="S11" s="114" t="s">
        <v>17</v>
      </c>
      <c r="T11" s="116">
        <v>21960</v>
      </c>
      <c r="U11" s="106"/>
      <c r="V11" s="117" t="str">
        <f t="shared" si="0"/>
        <v>EC50</v>
      </c>
      <c r="W11" s="105">
        <f>VLOOKUP(V11,'Conversion factors'!$B$2:$C$10,2,FALSE)</f>
        <v>5</v>
      </c>
      <c r="X11" s="114">
        <f t="shared" si="1"/>
        <v>4392</v>
      </c>
      <c r="Y11" s="91" t="str">
        <f t="shared" si="2"/>
        <v>Chronic</v>
      </c>
      <c r="Z11" s="105">
        <f>VLOOKUP(Y11,'Conversion factors'!$B$12:$C$13,2,FALSE)</f>
        <v>1</v>
      </c>
      <c r="AA11" s="114">
        <f t="shared" si="3"/>
        <v>4392</v>
      </c>
      <c r="AB11" s="108"/>
      <c r="AC11" s="117" t="str">
        <f t="shared" si="4"/>
        <v>EC50</v>
      </c>
      <c r="AD11" s="91" t="s">
        <v>18</v>
      </c>
      <c r="AE11" s="91" t="str">
        <f t="shared" si="5"/>
        <v>Chronic</v>
      </c>
      <c r="AF11" s="91" t="s">
        <v>65</v>
      </c>
      <c r="AG11" s="88" t="str">
        <f t="shared" si="6"/>
        <v>Cell counts</v>
      </c>
      <c r="AH11" s="89" t="s">
        <v>198</v>
      </c>
      <c r="AI11" s="90">
        <f t="shared" si="7"/>
        <v>4</v>
      </c>
      <c r="AJ11" s="89" t="s">
        <v>199</v>
      </c>
      <c r="AK11" s="109"/>
      <c r="AL11" s="114">
        <f t="shared" si="8"/>
        <v>4392</v>
      </c>
      <c r="AM11" s="181">
        <f>GEOMEAN(AL11:AL13)</f>
        <v>2128.6204119386771</v>
      </c>
      <c r="AN11" s="182">
        <f>AM11</f>
        <v>2128.6204119386771</v>
      </c>
      <c r="AO11" s="183">
        <f>AM11</f>
        <v>2128.6204119386771</v>
      </c>
      <c r="AQ11" s="127" t="s">
        <v>158</v>
      </c>
      <c r="AR11" s="127" t="s">
        <v>278</v>
      </c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>
      <c r="A12" s="110" t="s">
        <v>142</v>
      </c>
      <c r="B12" s="110">
        <v>245</v>
      </c>
      <c r="C12" s="110"/>
      <c r="D12" s="111" t="s">
        <v>13</v>
      </c>
      <c r="E12" s="112" t="s">
        <v>85</v>
      </c>
      <c r="F12" s="113" t="s">
        <v>76</v>
      </c>
      <c r="G12" s="114" t="s">
        <v>86</v>
      </c>
      <c r="H12" s="114" t="s">
        <v>77</v>
      </c>
      <c r="I12" s="113" t="s">
        <v>78</v>
      </c>
      <c r="J12" s="106"/>
      <c r="K12" s="113" t="s">
        <v>66</v>
      </c>
      <c r="L12" s="88" t="s">
        <v>87</v>
      </c>
      <c r="M12" s="115" t="s">
        <v>14</v>
      </c>
      <c r="N12" s="114">
        <v>4</v>
      </c>
      <c r="O12" s="114" t="s">
        <v>16</v>
      </c>
      <c r="P12" s="114" t="s">
        <v>15</v>
      </c>
      <c r="Q12" s="107"/>
      <c r="R12" s="114" t="s">
        <v>17</v>
      </c>
      <c r="S12" s="114" t="s">
        <v>17</v>
      </c>
      <c r="T12" s="116">
        <v>21960</v>
      </c>
      <c r="U12" s="106"/>
      <c r="V12" s="117" t="str">
        <f t="shared" si="0"/>
        <v>EC50</v>
      </c>
      <c r="W12" s="105">
        <f>VLOOKUP(V12,'Conversion factors'!$B$2:$C$10,2,FALSE)</f>
        <v>5</v>
      </c>
      <c r="X12" s="114">
        <f t="shared" si="1"/>
        <v>4392</v>
      </c>
      <c r="Y12" s="91" t="str">
        <f t="shared" si="2"/>
        <v>Chronic</v>
      </c>
      <c r="Z12" s="105">
        <f>VLOOKUP(Y12,'Conversion factors'!$B$12:$C$13,2,FALSE)</f>
        <v>1</v>
      </c>
      <c r="AA12" s="114">
        <f t="shared" si="3"/>
        <v>4392</v>
      </c>
      <c r="AB12" s="108"/>
      <c r="AC12" s="117" t="str">
        <f t="shared" si="4"/>
        <v>EC50</v>
      </c>
      <c r="AD12" s="91" t="s">
        <v>18</v>
      </c>
      <c r="AE12" s="91" t="str">
        <f t="shared" si="5"/>
        <v>Chronic</v>
      </c>
      <c r="AF12" s="91" t="s">
        <v>65</v>
      </c>
      <c r="AG12" s="88" t="str">
        <f t="shared" si="6"/>
        <v>Cell counts</v>
      </c>
      <c r="AH12" s="89" t="s">
        <v>198</v>
      </c>
      <c r="AI12" s="90">
        <f t="shared" si="7"/>
        <v>4</v>
      </c>
      <c r="AJ12" s="89" t="s">
        <v>199</v>
      </c>
      <c r="AK12" s="109"/>
      <c r="AL12" s="114">
        <f t="shared" si="8"/>
        <v>4392</v>
      </c>
      <c r="AM12" s="181">
        <f>AM11</f>
        <v>2128.6204119386771</v>
      </c>
      <c r="AN12" s="182">
        <f>AM12</f>
        <v>2128.6204119386771</v>
      </c>
      <c r="AO12" s="183">
        <f>AM12</f>
        <v>2128.6204119386771</v>
      </c>
      <c r="AP12" s="29"/>
      <c r="AQ12" s="127" t="s">
        <v>158</v>
      </c>
      <c r="AR12" s="127" t="s">
        <v>278</v>
      </c>
    </row>
    <row r="13" spans="1:95" s="29" customFormat="1">
      <c r="A13" s="75" t="s">
        <v>162</v>
      </c>
      <c r="B13" s="75">
        <v>770</v>
      </c>
      <c r="C13" s="75"/>
      <c r="D13" s="76" t="s">
        <v>13</v>
      </c>
      <c r="E13" s="77" t="s">
        <v>169</v>
      </c>
      <c r="F13" s="78" t="s">
        <v>160</v>
      </c>
      <c r="G13" s="79" t="s">
        <v>161</v>
      </c>
      <c r="H13" s="79" t="s">
        <v>77</v>
      </c>
      <c r="I13" s="78" t="s">
        <v>78</v>
      </c>
      <c r="K13" s="78" t="s">
        <v>66</v>
      </c>
      <c r="L13" s="80" t="s">
        <v>87</v>
      </c>
      <c r="M13" s="81" t="s">
        <v>22</v>
      </c>
      <c r="N13" s="79">
        <v>2</v>
      </c>
      <c r="O13" s="79" t="s">
        <v>16</v>
      </c>
      <c r="P13" s="79" t="s">
        <v>15</v>
      </c>
      <c r="Q13" s="4"/>
      <c r="R13" s="79" t="s">
        <v>17</v>
      </c>
      <c r="S13" s="79" t="s">
        <v>17</v>
      </c>
      <c r="T13" s="82">
        <v>500</v>
      </c>
      <c r="V13" s="83" t="str">
        <f t="shared" si="0"/>
        <v>NOEC</v>
      </c>
      <c r="W13" s="165">
        <f>VLOOKUP(V13,'Conversion factors'!$B$2:$C$10,2,FALSE)</f>
        <v>1</v>
      </c>
      <c r="X13" s="79">
        <f t="shared" si="1"/>
        <v>500</v>
      </c>
      <c r="Y13" s="84" t="str">
        <f t="shared" si="2"/>
        <v>Chronic</v>
      </c>
      <c r="Z13" s="165">
        <f>VLOOKUP(Y13,'Conversion factors'!$B$12:$C$13,2,FALSE)</f>
        <v>1</v>
      </c>
      <c r="AA13" s="79">
        <f t="shared" si="3"/>
        <v>500</v>
      </c>
      <c r="AB13"/>
      <c r="AC13" s="83" t="str">
        <f t="shared" si="4"/>
        <v>NOEC</v>
      </c>
      <c r="AD13" s="84" t="s">
        <v>65</v>
      </c>
      <c r="AE13" s="84" t="str">
        <f t="shared" si="5"/>
        <v>Chronic</v>
      </c>
      <c r="AF13" s="84" t="s">
        <v>65</v>
      </c>
      <c r="AG13" s="85" t="str">
        <f t="shared" si="6"/>
        <v>Cell counts</v>
      </c>
      <c r="AH13" s="89" t="s">
        <v>245</v>
      </c>
      <c r="AI13" s="87">
        <f t="shared" si="7"/>
        <v>2</v>
      </c>
      <c r="AJ13" s="86" t="s">
        <v>260</v>
      </c>
      <c r="AK13" s="71"/>
      <c r="AL13" s="121">
        <f t="shared" si="8"/>
        <v>500</v>
      </c>
      <c r="AM13" s="96">
        <f t="shared" ref="AM13:AM31" si="9">AL13</f>
        <v>500</v>
      </c>
      <c r="AN13" s="97">
        <f t="shared" ref="AN13:AN31" si="10">AL13</f>
        <v>500</v>
      </c>
      <c r="AO13" s="95">
        <f t="shared" ref="AO13:AO31" si="11">AL13</f>
        <v>500</v>
      </c>
      <c r="AP13" s="27"/>
      <c r="AQ13" s="127" t="s">
        <v>158</v>
      </c>
      <c r="AR13" s="204"/>
    </row>
    <row r="14" spans="1:95" s="29" customFormat="1">
      <c r="A14" s="110" t="s">
        <v>104</v>
      </c>
      <c r="B14" s="110">
        <v>765</v>
      </c>
      <c r="C14" s="110"/>
      <c r="D14" s="111" t="s">
        <v>13</v>
      </c>
      <c r="E14" s="112" t="s">
        <v>285</v>
      </c>
      <c r="F14" s="113" t="s">
        <v>135</v>
      </c>
      <c r="G14" s="114" t="s">
        <v>113</v>
      </c>
      <c r="H14" s="114" t="s">
        <v>110</v>
      </c>
      <c r="I14" s="113" t="s">
        <v>114</v>
      </c>
      <c r="J14" s="106"/>
      <c r="K14" s="113" t="s">
        <v>111</v>
      </c>
      <c r="L14" s="88" t="s">
        <v>112</v>
      </c>
      <c r="M14" s="115" t="s">
        <v>21</v>
      </c>
      <c r="N14" s="114">
        <v>4</v>
      </c>
      <c r="O14" s="114" t="s">
        <v>16</v>
      </c>
      <c r="P14" s="114" t="s">
        <v>52</v>
      </c>
      <c r="Q14" s="107"/>
      <c r="R14" s="114" t="s">
        <v>17</v>
      </c>
      <c r="S14" s="114" t="s">
        <v>17</v>
      </c>
      <c r="T14" s="116">
        <v>2833000</v>
      </c>
      <c r="U14" s="106"/>
      <c r="V14" s="117" t="str">
        <f t="shared" si="0"/>
        <v>LC50</v>
      </c>
      <c r="W14" s="105">
        <f>VLOOKUP(V14,'Conversion factors'!$B$2:$C$10,2,FALSE)</f>
        <v>5</v>
      </c>
      <c r="X14" s="114">
        <f t="shared" si="1"/>
        <v>566600</v>
      </c>
      <c r="Y14" s="91" t="str">
        <f t="shared" si="2"/>
        <v>Acute</v>
      </c>
      <c r="Z14" s="105">
        <f>VLOOKUP(Y14,'Conversion factors'!$B$12:$C$13,2,FALSE)</f>
        <v>2</v>
      </c>
      <c r="AA14" s="114">
        <f t="shared" si="3"/>
        <v>283300</v>
      </c>
      <c r="AB14" s="108"/>
      <c r="AC14" s="117" t="str">
        <f t="shared" si="4"/>
        <v>LC50</v>
      </c>
      <c r="AD14" s="91" t="s">
        <v>18</v>
      </c>
      <c r="AE14" s="91" t="str">
        <f t="shared" si="5"/>
        <v>Acute</v>
      </c>
      <c r="AF14" s="91" t="s">
        <v>18</v>
      </c>
      <c r="AG14" s="88" t="str">
        <f t="shared" si="6"/>
        <v>Mortality</v>
      </c>
      <c r="AH14" s="89" t="s">
        <v>229</v>
      </c>
      <c r="AI14" s="90">
        <f t="shared" si="7"/>
        <v>4</v>
      </c>
      <c r="AJ14" s="89" t="s">
        <v>238</v>
      </c>
      <c r="AK14" s="71"/>
      <c r="AL14" s="114">
        <f t="shared" si="8"/>
        <v>283300</v>
      </c>
      <c r="AM14" s="118">
        <f t="shared" si="9"/>
        <v>283300</v>
      </c>
      <c r="AN14" s="119">
        <f t="shared" si="10"/>
        <v>283300</v>
      </c>
      <c r="AO14" s="113">
        <f t="shared" si="11"/>
        <v>283300</v>
      </c>
      <c r="AP14" s="27"/>
      <c r="AQ14" s="127" t="s">
        <v>158</v>
      </c>
      <c r="AR14" s="127" t="s">
        <v>275</v>
      </c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</row>
    <row r="15" spans="1:95" s="29" customFormat="1">
      <c r="A15" s="75" t="s">
        <v>189</v>
      </c>
      <c r="B15" s="75">
        <v>3405</v>
      </c>
      <c r="C15" s="75"/>
      <c r="D15" s="76" t="s">
        <v>13</v>
      </c>
      <c r="E15" s="77" t="s">
        <v>83</v>
      </c>
      <c r="F15" s="78" t="s">
        <v>190</v>
      </c>
      <c r="G15" s="79" t="s">
        <v>79</v>
      </c>
      <c r="H15" s="79" t="s">
        <v>110</v>
      </c>
      <c r="I15" s="78" t="s">
        <v>115</v>
      </c>
      <c r="K15" s="78" t="s">
        <v>191</v>
      </c>
      <c r="L15" s="80" t="s">
        <v>191</v>
      </c>
      <c r="M15" s="81" t="s">
        <v>22</v>
      </c>
      <c r="N15" s="79">
        <v>21</v>
      </c>
      <c r="O15" s="79" t="s">
        <v>16</v>
      </c>
      <c r="P15" s="79" t="s">
        <v>15</v>
      </c>
      <c r="Q15" s="4"/>
      <c r="R15" s="79" t="s">
        <v>17</v>
      </c>
      <c r="S15" s="79" t="s">
        <v>17</v>
      </c>
      <c r="T15" s="82">
        <v>13000</v>
      </c>
      <c r="V15" s="83" t="str">
        <f t="shared" si="0"/>
        <v>NOEC</v>
      </c>
      <c r="W15" s="165">
        <f>VLOOKUP(V15,'Conversion factors'!$B$2:$C$10,2,FALSE)</f>
        <v>1</v>
      </c>
      <c r="X15" s="79">
        <f t="shared" si="1"/>
        <v>13000</v>
      </c>
      <c r="Y15" s="84" t="str">
        <f t="shared" si="2"/>
        <v>Chronic</v>
      </c>
      <c r="Z15" s="165">
        <f>VLOOKUP(Y15,'Conversion factors'!$B$12:$C$13,2,FALSE)</f>
        <v>1</v>
      </c>
      <c r="AA15" s="79">
        <f t="shared" si="3"/>
        <v>13000</v>
      </c>
      <c r="AB15"/>
      <c r="AC15" s="83" t="str">
        <f t="shared" si="4"/>
        <v>NOEC</v>
      </c>
      <c r="AD15" s="84" t="s">
        <v>65</v>
      </c>
      <c r="AE15" s="84" t="str">
        <f t="shared" si="5"/>
        <v>Chronic</v>
      </c>
      <c r="AF15" s="84" t="s">
        <v>65</v>
      </c>
      <c r="AG15" s="85" t="str">
        <f t="shared" si="6"/>
        <v>Immobilisation</v>
      </c>
      <c r="AH15" s="86" t="s">
        <v>254</v>
      </c>
      <c r="AI15" s="87">
        <f t="shared" si="7"/>
        <v>21</v>
      </c>
      <c r="AJ15" s="86" t="s">
        <v>269</v>
      </c>
      <c r="AK15" s="52"/>
      <c r="AL15" s="121">
        <f t="shared" si="8"/>
        <v>13000</v>
      </c>
      <c r="AM15" s="96">
        <f t="shared" si="9"/>
        <v>13000</v>
      </c>
      <c r="AN15" s="97">
        <f t="shared" si="10"/>
        <v>13000</v>
      </c>
      <c r="AO15" s="95">
        <f t="shared" si="11"/>
        <v>13000</v>
      </c>
      <c r="AP15" s="27"/>
      <c r="AQ15" s="127" t="s">
        <v>158</v>
      </c>
      <c r="AR15" s="204"/>
    </row>
    <row r="16" spans="1:95" s="29" customFormat="1">
      <c r="A16" s="110" t="s">
        <v>106</v>
      </c>
      <c r="B16" s="110">
        <v>765</v>
      </c>
      <c r="C16" s="110"/>
      <c r="D16" s="111" t="s">
        <v>13</v>
      </c>
      <c r="E16" s="112" t="s">
        <v>83</v>
      </c>
      <c r="F16" s="113" t="s">
        <v>109</v>
      </c>
      <c r="G16" s="114" t="s">
        <v>79</v>
      </c>
      <c r="H16" s="114" t="s">
        <v>110</v>
      </c>
      <c r="I16" s="113" t="s">
        <v>115</v>
      </c>
      <c r="J16" s="106"/>
      <c r="K16" s="113" t="s">
        <v>116</v>
      </c>
      <c r="L16" s="88" t="s">
        <v>117</v>
      </c>
      <c r="M16" s="115" t="s">
        <v>14</v>
      </c>
      <c r="N16" s="114">
        <v>21</v>
      </c>
      <c r="O16" s="114" t="s">
        <v>16</v>
      </c>
      <c r="P16" s="114" t="s">
        <v>15</v>
      </c>
      <c r="Q16" s="107"/>
      <c r="R16" s="114" t="s">
        <v>17</v>
      </c>
      <c r="S16" s="114" t="s">
        <v>17</v>
      </c>
      <c r="T16" s="116">
        <v>707100</v>
      </c>
      <c r="U16" s="106"/>
      <c r="V16" s="117" t="str">
        <f t="shared" si="0"/>
        <v>EC50</v>
      </c>
      <c r="W16" s="105">
        <f>VLOOKUP(V16,'Conversion factors'!$B$2:$C$10,2,FALSE)</f>
        <v>5</v>
      </c>
      <c r="X16" s="114">
        <f t="shared" si="1"/>
        <v>141420</v>
      </c>
      <c r="Y16" s="91" t="str">
        <f t="shared" si="2"/>
        <v>Chronic</v>
      </c>
      <c r="Z16" s="105">
        <f>VLOOKUP(Y16,'Conversion factors'!$B$12:$C$13,2,FALSE)</f>
        <v>1</v>
      </c>
      <c r="AA16" s="114">
        <f t="shared" si="3"/>
        <v>141420</v>
      </c>
      <c r="AB16" s="108"/>
      <c r="AC16" s="117" t="str">
        <f t="shared" si="4"/>
        <v>EC50</v>
      </c>
      <c r="AD16" s="91" t="s">
        <v>18</v>
      </c>
      <c r="AE16" s="91" t="str">
        <f t="shared" si="5"/>
        <v>Chronic</v>
      </c>
      <c r="AF16" s="91" t="s">
        <v>65</v>
      </c>
      <c r="AG16" s="88" t="str">
        <f t="shared" si="6"/>
        <v># neonates</v>
      </c>
      <c r="AH16" s="89" t="s">
        <v>231</v>
      </c>
      <c r="AI16" s="90">
        <f t="shared" si="7"/>
        <v>21</v>
      </c>
      <c r="AJ16" s="89" t="s">
        <v>241</v>
      </c>
      <c r="AK16" s="71"/>
      <c r="AL16" s="114">
        <f t="shared" si="8"/>
        <v>141420</v>
      </c>
      <c r="AM16" s="118">
        <f t="shared" si="9"/>
        <v>141420</v>
      </c>
      <c r="AN16" s="119">
        <f t="shared" si="10"/>
        <v>141420</v>
      </c>
      <c r="AO16" s="113">
        <f t="shared" si="11"/>
        <v>141420</v>
      </c>
      <c r="AP16" s="27"/>
      <c r="AQ16" s="127" t="s">
        <v>158</v>
      </c>
      <c r="AR16" s="127" t="s">
        <v>275</v>
      </c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</row>
    <row r="17" spans="1:95">
      <c r="A17" s="110" t="s">
        <v>105</v>
      </c>
      <c r="B17" s="110">
        <v>765</v>
      </c>
      <c r="C17" s="110"/>
      <c r="D17" s="111" t="s">
        <v>13</v>
      </c>
      <c r="E17" s="112" t="s">
        <v>83</v>
      </c>
      <c r="F17" s="113" t="s">
        <v>109</v>
      </c>
      <c r="G17" s="114" t="s">
        <v>79</v>
      </c>
      <c r="H17" s="114" t="s">
        <v>110</v>
      </c>
      <c r="I17" s="113" t="s">
        <v>115</v>
      </c>
      <c r="J17" s="106"/>
      <c r="K17" s="113" t="s">
        <v>111</v>
      </c>
      <c r="L17" s="88" t="s">
        <v>112</v>
      </c>
      <c r="M17" s="115" t="s">
        <v>21</v>
      </c>
      <c r="N17" s="114">
        <v>2</v>
      </c>
      <c r="O17" s="114" t="s">
        <v>16</v>
      </c>
      <c r="P17" s="114" t="s">
        <v>52</v>
      </c>
      <c r="Q17" s="107"/>
      <c r="R17" s="114" t="s">
        <v>17</v>
      </c>
      <c r="S17" s="114" t="s">
        <v>17</v>
      </c>
      <c r="T17" s="116">
        <v>873000</v>
      </c>
      <c r="U17" s="106"/>
      <c r="V17" s="117" t="str">
        <f t="shared" si="0"/>
        <v>LC50</v>
      </c>
      <c r="W17" s="105">
        <f>VLOOKUP(V17,'Conversion factors'!$B$2:$C$10,2,FALSE)</f>
        <v>5</v>
      </c>
      <c r="X17" s="114">
        <f t="shared" si="1"/>
        <v>174600</v>
      </c>
      <c r="Y17" s="91" t="str">
        <f t="shared" si="2"/>
        <v>Acute</v>
      </c>
      <c r="Z17" s="105">
        <f>VLOOKUP(Y17,'Conversion factors'!$B$12:$C$13,2,FALSE)</f>
        <v>2</v>
      </c>
      <c r="AA17" s="114">
        <f t="shared" si="3"/>
        <v>87300</v>
      </c>
      <c r="AB17" s="108"/>
      <c r="AC17" s="117" t="str">
        <f t="shared" si="4"/>
        <v>LC50</v>
      </c>
      <c r="AD17" s="91" t="s">
        <v>18</v>
      </c>
      <c r="AE17" s="91" t="str">
        <f t="shared" si="5"/>
        <v>Acute</v>
      </c>
      <c r="AF17" s="91" t="s">
        <v>18</v>
      </c>
      <c r="AG17" s="88" t="str">
        <f t="shared" si="6"/>
        <v>Mortality</v>
      </c>
      <c r="AH17" s="89" t="s">
        <v>230</v>
      </c>
      <c r="AI17" s="90">
        <f t="shared" si="7"/>
        <v>2</v>
      </c>
      <c r="AJ17" s="89" t="s">
        <v>240</v>
      </c>
      <c r="AK17" s="71"/>
      <c r="AL17" s="114">
        <f t="shared" si="8"/>
        <v>87300</v>
      </c>
      <c r="AM17" s="118">
        <f t="shared" si="9"/>
        <v>87300</v>
      </c>
      <c r="AN17" s="119">
        <f t="shared" si="10"/>
        <v>87300</v>
      </c>
      <c r="AO17" s="120">
        <f t="shared" si="11"/>
        <v>87300</v>
      </c>
      <c r="AP17" s="27"/>
      <c r="AQ17" s="127" t="s">
        <v>158</v>
      </c>
      <c r="AR17" s="127" t="s">
        <v>275</v>
      </c>
      <c r="AS17" s="29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9"/>
      <c r="CQ17" s="29"/>
    </row>
    <row r="18" spans="1:95">
      <c r="A18" s="75" t="s">
        <v>99</v>
      </c>
      <c r="B18" s="75">
        <v>251</v>
      </c>
      <c r="C18" s="75"/>
      <c r="D18" s="76" t="s">
        <v>13</v>
      </c>
      <c r="E18" s="77" t="s">
        <v>102</v>
      </c>
      <c r="F18" s="78" t="s">
        <v>76</v>
      </c>
      <c r="G18" s="79" t="s">
        <v>86</v>
      </c>
      <c r="H18" s="79" t="s">
        <v>77</v>
      </c>
      <c r="I18" s="78" t="s">
        <v>78</v>
      </c>
      <c r="J18" s="29"/>
      <c r="K18" s="78" t="s">
        <v>66</v>
      </c>
      <c r="L18" s="80" t="s">
        <v>87</v>
      </c>
      <c r="M18" s="81" t="s">
        <v>24</v>
      </c>
      <c r="N18" s="79">
        <v>3</v>
      </c>
      <c r="O18" s="79" t="s">
        <v>16</v>
      </c>
      <c r="P18" s="79" t="s">
        <v>15</v>
      </c>
      <c r="Q18" s="4"/>
      <c r="R18" s="79" t="s">
        <v>17</v>
      </c>
      <c r="S18" s="79" t="s">
        <v>17</v>
      </c>
      <c r="T18" s="82">
        <v>142700</v>
      </c>
      <c r="U18" s="29"/>
      <c r="V18" s="83" t="str">
        <f t="shared" si="0"/>
        <v>EC10</v>
      </c>
      <c r="W18" s="165">
        <f>VLOOKUP(V18,'Conversion factors'!$B$2:$C$10,2,FALSE)</f>
        <v>1</v>
      </c>
      <c r="X18" s="79">
        <f t="shared" si="1"/>
        <v>142700</v>
      </c>
      <c r="Y18" s="84" t="str">
        <f t="shared" si="2"/>
        <v>Chronic</v>
      </c>
      <c r="Z18" s="165">
        <f>VLOOKUP(Y18,'Conversion factors'!$B$12:$C$13,2,FALSE)</f>
        <v>1</v>
      </c>
      <c r="AA18" s="79">
        <f t="shared" si="3"/>
        <v>142700</v>
      </c>
      <c r="AC18" s="83" t="str">
        <f t="shared" si="4"/>
        <v>EC10</v>
      </c>
      <c r="AD18" s="84" t="s">
        <v>18</v>
      </c>
      <c r="AE18" s="84" t="str">
        <f t="shared" si="5"/>
        <v>Chronic</v>
      </c>
      <c r="AF18" s="84" t="s">
        <v>65</v>
      </c>
      <c r="AG18" s="85" t="str">
        <f t="shared" si="6"/>
        <v>Cell counts</v>
      </c>
      <c r="AH18" s="86" t="s">
        <v>227</v>
      </c>
      <c r="AI18" s="87">
        <f t="shared" si="7"/>
        <v>3</v>
      </c>
      <c r="AJ18" s="86" t="s">
        <v>236</v>
      </c>
      <c r="AK18" s="52"/>
      <c r="AL18" s="121">
        <f t="shared" si="8"/>
        <v>142700</v>
      </c>
      <c r="AM18" s="96">
        <f t="shared" si="9"/>
        <v>142700</v>
      </c>
      <c r="AN18" s="97">
        <f t="shared" si="10"/>
        <v>142700</v>
      </c>
      <c r="AO18" s="95">
        <f t="shared" si="11"/>
        <v>142700</v>
      </c>
      <c r="AP18" s="27"/>
      <c r="AQ18" s="127" t="s">
        <v>158</v>
      </c>
      <c r="AR18" s="127"/>
      <c r="AS18" s="29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9"/>
      <c r="CQ18" s="29"/>
    </row>
    <row r="19" spans="1:95">
      <c r="A19" s="75" t="s">
        <v>164</v>
      </c>
      <c r="B19" s="75">
        <v>770</v>
      </c>
      <c r="C19" s="75"/>
      <c r="D19" s="76" t="s">
        <v>13</v>
      </c>
      <c r="E19" s="77" t="s">
        <v>163</v>
      </c>
      <c r="F19" s="78" t="s">
        <v>160</v>
      </c>
      <c r="G19" s="79" t="s">
        <v>161</v>
      </c>
      <c r="H19" s="79" t="s">
        <v>77</v>
      </c>
      <c r="I19" s="78" t="s">
        <v>78</v>
      </c>
      <c r="J19" s="29"/>
      <c r="K19" s="78" t="s">
        <v>66</v>
      </c>
      <c r="L19" s="80" t="s">
        <v>87</v>
      </c>
      <c r="M19" s="81" t="s">
        <v>23</v>
      </c>
      <c r="N19" s="79">
        <v>2</v>
      </c>
      <c r="O19" s="79" t="s">
        <v>16</v>
      </c>
      <c r="P19" s="79" t="s">
        <v>15</v>
      </c>
      <c r="Q19" s="4"/>
      <c r="R19" s="79" t="s">
        <v>17</v>
      </c>
      <c r="S19" s="79" t="s">
        <v>17</v>
      </c>
      <c r="T19" s="82">
        <v>50</v>
      </c>
      <c r="U19" s="29"/>
      <c r="V19" s="83" t="str">
        <f t="shared" si="0"/>
        <v>LOEC</v>
      </c>
      <c r="W19" s="165">
        <f>VLOOKUP(V19,'Conversion factors'!$B$2:$C$10,2,FALSE)</f>
        <v>2.5</v>
      </c>
      <c r="X19" s="79">
        <f t="shared" si="1"/>
        <v>20</v>
      </c>
      <c r="Y19" s="84" t="str">
        <f t="shared" si="2"/>
        <v>Chronic</v>
      </c>
      <c r="Z19" s="165">
        <f>VLOOKUP(Y19,'Conversion factors'!$B$12:$C$13,2,FALSE)</f>
        <v>1</v>
      </c>
      <c r="AA19" s="79">
        <f t="shared" si="3"/>
        <v>20</v>
      </c>
      <c r="AC19" s="83" t="str">
        <f t="shared" si="4"/>
        <v>LOEC</v>
      </c>
      <c r="AD19" s="84" t="s">
        <v>18</v>
      </c>
      <c r="AE19" s="84" t="str">
        <f t="shared" si="5"/>
        <v>Chronic</v>
      </c>
      <c r="AF19" s="84" t="s">
        <v>65</v>
      </c>
      <c r="AG19" s="85" t="str">
        <f t="shared" si="6"/>
        <v>Cell counts</v>
      </c>
      <c r="AH19" s="86" t="s">
        <v>243</v>
      </c>
      <c r="AI19" s="87">
        <f t="shared" si="7"/>
        <v>2</v>
      </c>
      <c r="AJ19" s="86" t="s">
        <v>257</v>
      </c>
      <c r="AK19" s="52"/>
      <c r="AL19" s="121">
        <f t="shared" si="8"/>
        <v>20</v>
      </c>
      <c r="AM19" s="96">
        <f t="shared" si="9"/>
        <v>20</v>
      </c>
      <c r="AN19" s="97">
        <f t="shared" si="10"/>
        <v>20</v>
      </c>
      <c r="AO19" s="95">
        <f t="shared" si="11"/>
        <v>20</v>
      </c>
      <c r="AP19" s="27"/>
      <c r="AQ19" s="127" t="s">
        <v>158</v>
      </c>
      <c r="AR19" s="204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</row>
    <row r="20" spans="1:95">
      <c r="A20" s="75" t="s">
        <v>166</v>
      </c>
      <c r="B20" s="75">
        <v>770</v>
      </c>
      <c r="C20" s="75"/>
      <c r="D20" s="76" t="s">
        <v>13</v>
      </c>
      <c r="E20" s="77" t="s">
        <v>173</v>
      </c>
      <c r="F20" s="78" t="s">
        <v>160</v>
      </c>
      <c r="G20" s="79" t="s">
        <v>161</v>
      </c>
      <c r="H20" s="79" t="s">
        <v>77</v>
      </c>
      <c r="I20" s="78" t="s">
        <v>78</v>
      </c>
      <c r="J20" s="29"/>
      <c r="K20" s="78" t="s">
        <v>66</v>
      </c>
      <c r="L20" s="80" t="s">
        <v>87</v>
      </c>
      <c r="M20" s="81" t="s">
        <v>22</v>
      </c>
      <c r="N20" s="79">
        <v>2</v>
      </c>
      <c r="O20" s="79" t="s">
        <v>16</v>
      </c>
      <c r="P20" s="79" t="s">
        <v>15</v>
      </c>
      <c r="Q20" s="4"/>
      <c r="R20" s="79" t="s">
        <v>17</v>
      </c>
      <c r="S20" s="79" t="s">
        <v>17</v>
      </c>
      <c r="T20" s="82">
        <v>500</v>
      </c>
      <c r="U20" s="29"/>
      <c r="V20" s="83" t="str">
        <f t="shared" si="0"/>
        <v>NOEC</v>
      </c>
      <c r="W20" s="165">
        <f>VLOOKUP(V20,'Conversion factors'!$B$2:$C$10,2,FALSE)</f>
        <v>1</v>
      </c>
      <c r="X20" s="79">
        <f t="shared" si="1"/>
        <v>500</v>
      </c>
      <c r="Y20" s="84" t="str">
        <f t="shared" si="2"/>
        <v>Chronic</v>
      </c>
      <c r="Z20" s="165">
        <f>VLOOKUP(Y20,'Conversion factors'!$B$12:$C$13,2,FALSE)</f>
        <v>1</v>
      </c>
      <c r="AA20" s="79">
        <f t="shared" si="3"/>
        <v>500</v>
      </c>
      <c r="AC20" s="83" t="str">
        <f t="shared" si="4"/>
        <v>NOEC</v>
      </c>
      <c r="AD20" s="84" t="s">
        <v>65</v>
      </c>
      <c r="AE20" s="84" t="str">
        <f t="shared" si="5"/>
        <v>Chronic</v>
      </c>
      <c r="AF20" s="84" t="s">
        <v>65</v>
      </c>
      <c r="AG20" s="85" t="str">
        <f t="shared" si="6"/>
        <v>Cell counts</v>
      </c>
      <c r="AH20" s="89" t="s">
        <v>247</v>
      </c>
      <c r="AI20" s="87">
        <f t="shared" si="7"/>
        <v>2</v>
      </c>
      <c r="AJ20" s="86" t="s">
        <v>262</v>
      </c>
      <c r="AK20" s="71"/>
      <c r="AL20" s="121">
        <f t="shared" si="8"/>
        <v>500</v>
      </c>
      <c r="AM20" s="96">
        <f t="shared" si="9"/>
        <v>500</v>
      </c>
      <c r="AN20" s="97">
        <f t="shared" si="10"/>
        <v>500</v>
      </c>
      <c r="AO20" s="95">
        <f t="shared" si="11"/>
        <v>500</v>
      </c>
      <c r="AP20" s="27"/>
      <c r="AQ20" s="127" t="s">
        <v>158</v>
      </c>
      <c r="AR20" s="204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</row>
    <row r="21" spans="1:95">
      <c r="A21" s="75" t="s">
        <v>170</v>
      </c>
      <c r="B21" s="75">
        <v>770</v>
      </c>
      <c r="C21" s="75"/>
      <c r="D21" s="76" t="s">
        <v>13</v>
      </c>
      <c r="E21" s="77" t="s">
        <v>165</v>
      </c>
      <c r="F21" s="78" t="s">
        <v>160</v>
      </c>
      <c r="G21" s="79" t="s">
        <v>161</v>
      </c>
      <c r="H21" s="79" t="s">
        <v>77</v>
      </c>
      <c r="I21" s="78" t="s">
        <v>78</v>
      </c>
      <c r="J21" s="29"/>
      <c r="K21" s="78" t="s">
        <v>66</v>
      </c>
      <c r="L21" s="80" t="s">
        <v>87</v>
      </c>
      <c r="M21" s="81" t="s">
        <v>22</v>
      </c>
      <c r="N21" s="79">
        <v>2</v>
      </c>
      <c r="O21" s="79" t="s">
        <v>16</v>
      </c>
      <c r="P21" s="79" t="s">
        <v>15</v>
      </c>
      <c r="Q21" s="4"/>
      <c r="R21" s="79" t="s">
        <v>17</v>
      </c>
      <c r="S21" s="79" t="s">
        <v>17</v>
      </c>
      <c r="T21" s="82">
        <v>500</v>
      </c>
      <c r="U21" s="29"/>
      <c r="V21" s="83" t="str">
        <f t="shared" si="0"/>
        <v>NOEC</v>
      </c>
      <c r="W21" s="165">
        <f>VLOOKUP(V21,'Conversion factors'!$B$2:$C$10,2,FALSE)</f>
        <v>1</v>
      </c>
      <c r="X21" s="79">
        <f t="shared" si="1"/>
        <v>500</v>
      </c>
      <c r="Y21" s="84" t="str">
        <f t="shared" si="2"/>
        <v>Chronic</v>
      </c>
      <c r="Z21" s="165">
        <f>VLOOKUP(Y21,'Conversion factors'!$B$12:$C$13,2,FALSE)</f>
        <v>1</v>
      </c>
      <c r="AA21" s="79">
        <f t="shared" si="3"/>
        <v>500</v>
      </c>
      <c r="AC21" s="83" t="str">
        <f t="shared" si="4"/>
        <v>NOEC</v>
      </c>
      <c r="AD21" s="84" t="s">
        <v>65</v>
      </c>
      <c r="AE21" s="84" t="str">
        <f t="shared" si="5"/>
        <v>Chronic</v>
      </c>
      <c r="AF21" s="84" t="s">
        <v>65</v>
      </c>
      <c r="AG21" s="85" t="str">
        <f t="shared" si="6"/>
        <v>Cell counts</v>
      </c>
      <c r="AH21" s="89" t="s">
        <v>244</v>
      </c>
      <c r="AI21" s="87">
        <f t="shared" si="7"/>
        <v>2</v>
      </c>
      <c r="AJ21" s="86" t="s">
        <v>258</v>
      </c>
      <c r="AK21" s="71"/>
      <c r="AL21" s="121">
        <f t="shared" si="8"/>
        <v>500</v>
      </c>
      <c r="AM21" s="96">
        <f t="shared" si="9"/>
        <v>500</v>
      </c>
      <c r="AN21" s="97">
        <f t="shared" si="10"/>
        <v>500</v>
      </c>
      <c r="AO21" s="95">
        <f t="shared" si="11"/>
        <v>500</v>
      </c>
      <c r="AP21" s="27"/>
      <c r="AQ21" s="127" t="s">
        <v>158</v>
      </c>
      <c r="AR21" s="204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</row>
    <row r="22" spans="1:95" s="29" customFormat="1">
      <c r="A22" s="75" t="s">
        <v>168</v>
      </c>
      <c r="B22" s="75">
        <v>770</v>
      </c>
      <c r="C22" s="75"/>
      <c r="D22" s="76" t="s">
        <v>13</v>
      </c>
      <c r="E22" s="77" t="s">
        <v>276</v>
      </c>
      <c r="F22" s="78" t="s">
        <v>160</v>
      </c>
      <c r="G22" s="79" t="s">
        <v>161</v>
      </c>
      <c r="H22" s="79" t="s">
        <v>77</v>
      </c>
      <c r="I22" s="78" t="s">
        <v>78</v>
      </c>
      <c r="J22" s="78"/>
      <c r="K22" s="78" t="s">
        <v>66</v>
      </c>
      <c r="L22" s="80" t="s">
        <v>87</v>
      </c>
      <c r="M22" s="81" t="s">
        <v>23</v>
      </c>
      <c r="N22" s="79">
        <v>2</v>
      </c>
      <c r="O22" s="79" t="s">
        <v>16</v>
      </c>
      <c r="P22" s="79" t="s">
        <v>15</v>
      </c>
      <c r="Q22" s="79"/>
      <c r="R22" s="79" t="s">
        <v>17</v>
      </c>
      <c r="S22" s="79" t="s">
        <v>17</v>
      </c>
      <c r="T22" s="82">
        <v>50</v>
      </c>
      <c r="U22" s="78"/>
      <c r="V22" s="83" t="str">
        <f t="shared" si="0"/>
        <v>LOEC</v>
      </c>
      <c r="W22" s="165">
        <f>VLOOKUP(V22,'Conversion factors'!$B$2:$C$10,2,FALSE)</f>
        <v>2.5</v>
      </c>
      <c r="X22" s="79">
        <f t="shared" si="1"/>
        <v>20</v>
      </c>
      <c r="Y22" s="84" t="str">
        <f t="shared" si="2"/>
        <v>Chronic</v>
      </c>
      <c r="Z22" s="165">
        <f>VLOOKUP(Y22,'Conversion factors'!$B$12:$C$13,2,FALSE)</f>
        <v>1</v>
      </c>
      <c r="AA22" s="79">
        <f t="shared" si="3"/>
        <v>20</v>
      </c>
      <c r="AB22" s="123"/>
      <c r="AC22" s="83" t="str">
        <f t="shared" si="4"/>
        <v>LOEC</v>
      </c>
      <c r="AD22" s="84" t="s">
        <v>18</v>
      </c>
      <c r="AE22" s="84" t="str">
        <f t="shared" si="5"/>
        <v>Chronic</v>
      </c>
      <c r="AF22" s="84" t="s">
        <v>65</v>
      </c>
      <c r="AG22" s="85" t="str">
        <f t="shared" si="6"/>
        <v>Cell counts</v>
      </c>
      <c r="AH22" s="86" t="s">
        <v>242</v>
      </c>
      <c r="AI22" s="87">
        <f t="shared" si="7"/>
        <v>2</v>
      </c>
      <c r="AJ22" s="86" t="s">
        <v>256</v>
      </c>
      <c r="AK22" s="124"/>
      <c r="AL22" s="121">
        <f t="shared" si="8"/>
        <v>20</v>
      </c>
      <c r="AM22" s="96">
        <f t="shared" si="9"/>
        <v>20</v>
      </c>
      <c r="AN22" s="97">
        <f t="shared" si="10"/>
        <v>20</v>
      </c>
      <c r="AO22" s="95">
        <f t="shared" si="11"/>
        <v>20</v>
      </c>
      <c r="AP22" s="76"/>
      <c r="AQ22" s="127" t="s">
        <v>158</v>
      </c>
      <c r="AR22" s="204"/>
    </row>
    <row r="23" spans="1:95">
      <c r="A23" s="75" t="s">
        <v>292</v>
      </c>
      <c r="B23" s="75">
        <v>3411</v>
      </c>
      <c r="C23" s="75"/>
      <c r="D23" s="76" t="s">
        <v>13</v>
      </c>
      <c r="E23" s="77" t="s">
        <v>95</v>
      </c>
      <c r="F23" s="78" t="s">
        <v>136</v>
      </c>
      <c r="G23" s="79" t="s">
        <v>96</v>
      </c>
      <c r="H23" s="79" t="s">
        <v>77</v>
      </c>
      <c r="I23" s="78" t="s">
        <v>78</v>
      </c>
      <c r="J23" s="29"/>
      <c r="K23" s="78" t="s">
        <v>187</v>
      </c>
      <c r="L23" s="80" t="s">
        <v>153</v>
      </c>
      <c r="M23" s="81" t="s">
        <v>22</v>
      </c>
      <c r="N23" s="79">
        <v>14</v>
      </c>
      <c r="O23" s="79" t="s">
        <v>16</v>
      </c>
      <c r="P23" s="79" t="s">
        <v>15</v>
      </c>
      <c r="Q23" s="4"/>
      <c r="R23" s="79" t="s">
        <v>17</v>
      </c>
      <c r="S23" s="79" t="s">
        <v>17</v>
      </c>
      <c r="T23" s="82">
        <v>14</v>
      </c>
      <c r="U23" s="29"/>
      <c r="V23" s="83" t="str">
        <f t="shared" si="0"/>
        <v>NOEC</v>
      </c>
      <c r="W23" s="165">
        <f>VLOOKUP(V23,'Conversion factors'!$B$2:$C$10,2,FALSE)</f>
        <v>1</v>
      </c>
      <c r="X23" s="79">
        <f t="shared" si="1"/>
        <v>14</v>
      </c>
      <c r="Y23" s="84" t="str">
        <f t="shared" si="2"/>
        <v>Chronic</v>
      </c>
      <c r="Z23" s="165">
        <f>VLOOKUP(Y23,'Conversion factors'!$B$12:$C$13,2,FALSE)</f>
        <v>1</v>
      </c>
      <c r="AA23" s="79">
        <f t="shared" si="3"/>
        <v>14</v>
      </c>
      <c r="AC23" s="83" t="str">
        <f t="shared" si="4"/>
        <v>NOEC</v>
      </c>
      <c r="AD23" s="84" t="s">
        <v>65</v>
      </c>
      <c r="AE23" s="84" t="str">
        <f t="shared" si="5"/>
        <v>Chronic</v>
      </c>
      <c r="AF23" s="84" t="s">
        <v>65</v>
      </c>
      <c r="AG23" s="85" t="str">
        <f t="shared" si="6"/>
        <v>Growth inhibition</v>
      </c>
      <c r="AH23" s="86" t="s">
        <v>251</v>
      </c>
      <c r="AI23" s="87">
        <f t="shared" si="7"/>
        <v>14</v>
      </c>
      <c r="AJ23" s="86" t="s">
        <v>293</v>
      </c>
      <c r="AK23" s="52"/>
      <c r="AL23" s="121">
        <f t="shared" si="8"/>
        <v>14</v>
      </c>
      <c r="AM23" s="96">
        <f t="shared" si="9"/>
        <v>14</v>
      </c>
      <c r="AN23" s="97">
        <f t="shared" si="10"/>
        <v>14</v>
      </c>
      <c r="AO23" s="95">
        <f t="shared" si="11"/>
        <v>14</v>
      </c>
      <c r="AP23" s="27"/>
      <c r="AQ23" s="127" t="s">
        <v>158</v>
      </c>
      <c r="AR23" s="204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</row>
    <row r="24" spans="1:95" s="212" customFormat="1">
      <c r="A24" s="75" t="s">
        <v>182</v>
      </c>
      <c r="B24" s="75">
        <v>3402</v>
      </c>
      <c r="C24" s="75"/>
      <c r="D24" s="76" t="s">
        <v>13</v>
      </c>
      <c r="E24" s="77" t="s">
        <v>95</v>
      </c>
      <c r="F24" s="78" t="s">
        <v>136</v>
      </c>
      <c r="G24" s="79" t="s">
        <v>96</v>
      </c>
      <c r="H24" s="79" t="s">
        <v>77</v>
      </c>
      <c r="I24" s="78" t="s">
        <v>78</v>
      </c>
      <c r="J24" s="29"/>
      <c r="K24" s="78" t="s">
        <v>66</v>
      </c>
      <c r="L24" s="80" t="s">
        <v>153</v>
      </c>
      <c r="M24" s="81" t="s">
        <v>14</v>
      </c>
      <c r="N24" s="79">
        <v>14</v>
      </c>
      <c r="O24" s="79" t="s">
        <v>16</v>
      </c>
      <c r="P24" s="79" t="s">
        <v>15</v>
      </c>
      <c r="Q24" s="4"/>
      <c r="R24" s="79" t="s">
        <v>17</v>
      </c>
      <c r="S24" s="79" t="s">
        <v>17</v>
      </c>
      <c r="T24" s="82">
        <v>170</v>
      </c>
      <c r="U24" s="29"/>
      <c r="V24" s="83" t="str">
        <f t="shared" si="0"/>
        <v>EC50</v>
      </c>
      <c r="W24" s="165">
        <f>VLOOKUP(V24,'Conversion factors'!$B$2:$C$10,2,FALSE)</f>
        <v>5</v>
      </c>
      <c r="X24" s="79">
        <f t="shared" si="1"/>
        <v>34</v>
      </c>
      <c r="Y24" s="84" t="str">
        <f t="shared" si="2"/>
        <v>Chronic</v>
      </c>
      <c r="Z24" s="165">
        <f>VLOOKUP(Y24,'Conversion factors'!$B$12:$C$13,2,FALSE)</f>
        <v>1</v>
      </c>
      <c r="AA24" s="79">
        <f t="shared" si="3"/>
        <v>34</v>
      </c>
      <c r="AB24"/>
      <c r="AC24" s="83" t="str">
        <f t="shared" si="4"/>
        <v>EC50</v>
      </c>
      <c r="AD24" s="84" t="s">
        <v>65</v>
      </c>
      <c r="AE24" s="84" t="str">
        <f t="shared" si="5"/>
        <v>Chronic</v>
      </c>
      <c r="AF24" s="84" t="s">
        <v>65</v>
      </c>
      <c r="AG24" s="85" t="str">
        <f t="shared" si="6"/>
        <v>Growth inhibition</v>
      </c>
      <c r="AH24" s="86" t="s">
        <v>251</v>
      </c>
      <c r="AI24" s="87">
        <f t="shared" si="7"/>
        <v>14</v>
      </c>
      <c r="AJ24" s="86" t="s">
        <v>266</v>
      </c>
      <c r="AK24" s="52"/>
      <c r="AL24" s="114">
        <f t="shared" si="8"/>
        <v>34</v>
      </c>
      <c r="AM24" s="118">
        <f t="shared" si="9"/>
        <v>34</v>
      </c>
      <c r="AN24" s="119">
        <f t="shared" si="10"/>
        <v>34</v>
      </c>
      <c r="AO24" s="113">
        <f t="shared" si="11"/>
        <v>34</v>
      </c>
      <c r="AP24" s="27"/>
      <c r="AQ24" s="127" t="s">
        <v>158</v>
      </c>
      <c r="AR24" s="204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</row>
    <row r="25" spans="1:95" s="29" customFormat="1">
      <c r="A25" s="75" t="s">
        <v>93</v>
      </c>
      <c r="B25" s="75">
        <v>249</v>
      </c>
      <c r="C25" s="75"/>
      <c r="D25" s="76" t="s">
        <v>13</v>
      </c>
      <c r="E25" s="77" t="s">
        <v>101</v>
      </c>
      <c r="F25" s="78" t="s">
        <v>136</v>
      </c>
      <c r="G25" s="79" t="s">
        <v>96</v>
      </c>
      <c r="H25" s="79" t="s">
        <v>77</v>
      </c>
      <c r="I25" s="78" t="s">
        <v>78</v>
      </c>
      <c r="K25" s="78" t="s">
        <v>66</v>
      </c>
      <c r="L25" s="80" t="s">
        <v>97</v>
      </c>
      <c r="M25" s="81" t="s">
        <v>24</v>
      </c>
      <c r="N25" s="79">
        <v>7</v>
      </c>
      <c r="O25" s="79" t="s">
        <v>16</v>
      </c>
      <c r="P25" s="79" t="s">
        <v>15</v>
      </c>
      <c r="Q25" s="4"/>
      <c r="R25" s="79" t="s">
        <v>17</v>
      </c>
      <c r="S25" s="79" t="s">
        <v>17</v>
      </c>
      <c r="T25" s="82">
        <v>248</v>
      </c>
      <c r="V25" s="83" t="str">
        <f t="shared" si="0"/>
        <v>EC10</v>
      </c>
      <c r="W25" s="165">
        <f>VLOOKUP(V25,'Conversion factors'!$B$2:$C$10,2,FALSE)</f>
        <v>1</v>
      </c>
      <c r="X25" s="79">
        <f t="shared" si="1"/>
        <v>248</v>
      </c>
      <c r="Y25" s="84" t="str">
        <f t="shared" si="2"/>
        <v>Chronic</v>
      </c>
      <c r="Z25" s="165">
        <f>VLOOKUP(Y25,'Conversion factors'!$B$12:$C$13,2,FALSE)</f>
        <v>1</v>
      </c>
      <c r="AA25" s="79">
        <f t="shared" si="3"/>
        <v>248</v>
      </c>
      <c r="AB25"/>
      <c r="AC25" s="83" t="str">
        <f t="shared" si="4"/>
        <v>EC10</v>
      </c>
      <c r="AD25" s="84" t="s">
        <v>65</v>
      </c>
      <c r="AE25" s="84" t="str">
        <f t="shared" si="5"/>
        <v>Chronic</v>
      </c>
      <c r="AF25" s="84" t="s">
        <v>65</v>
      </c>
      <c r="AG25" s="85" t="str">
        <f t="shared" si="6"/>
        <v>Area</v>
      </c>
      <c r="AH25" s="86" t="s">
        <v>214</v>
      </c>
      <c r="AI25" s="87">
        <f t="shared" si="7"/>
        <v>7</v>
      </c>
      <c r="AJ25" s="86" t="s">
        <v>216</v>
      </c>
      <c r="AK25" s="50"/>
      <c r="AL25" s="121">
        <f t="shared" si="8"/>
        <v>248</v>
      </c>
      <c r="AM25" s="96">
        <f t="shared" si="9"/>
        <v>248</v>
      </c>
      <c r="AN25" s="97">
        <f t="shared" si="10"/>
        <v>248</v>
      </c>
      <c r="AO25" s="95">
        <f t="shared" si="11"/>
        <v>248</v>
      </c>
      <c r="AP25" s="27"/>
      <c r="AQ25" s="127" t="s">
        <v>158</v>
      </c>
      <c r="AR25" s="127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</row>
    <row r="26" spans="1:95">
      <c r="A26" s="75" t="s">
        <v>100</v>
      </c>
      <c r="B26" s="75">
        <v>251</v>
      </c>
      <c r="C26" s="75"/>
      <c r="D26" s="76" t="s">
        <v>13</v>
      </c>
      <c r="E26" s="77" t="s">
        <v>101</v>
      </c>
      <c r="F26" s="78" t="s">
        <v>136</v>
      </c>
      <c r="G26" s="79" t="s">
        <v>96</v>
      </c>
      <c r="H26" s="79" t="s">
        <v>77</v>
      </c>
      <c r="I26" s="78" t="s">
        <v>78</v>
      </c>
      <c r="J26" s="29"/>
      <c r="K26" s="78" t="s">
        <v>66</v>
      </c>
      <c r="L26" s="80" t="s">
        <v>103</v>
      </c>
      <c r="M26" s="81" t="s">
        <v>24</v>
      </c>
      <c r="N26" s="79">
        <v>7</v>
      </c>
      <c r="O26" s="79" t="s">
        <v>16</v>
      </c>
      <c r="P26" s="79" t="s">
        <v>15</v>
      </c>
      <c r="Q26" s="4"/>
      <c r="R26" s="79" t="s">
        <v>17</v>
      </c>
      <c r="S26" s="79" t="s">
        <v>17</v>
      </c>
      <c r="T26" s="82">
        <v>800</v>
      </c>
      <c r="U26" s="29"/>
      <c r="V26" s="83" t="str">
        <f t="shared" si="0"/>
        <v>EC10</v>
      </c>
      <c r="W26" s="165">
        <f>VLOOKUP(V26,'Conversion factors'!$B$2:$C$10,2,FALSE)</f>
        <v>1</v>
      </c>
      <c r="X26" s="79">
        <f t="shared" si="1"/>
        <v>800</v>
      </c>
      <c r="Y26" s="84" t="str">
        <f t="shared" si="2"/>
        <v>Chronic</v>
      </c>
      <c r="Z26" s="165">
        <f>VLOOKUP(Y26,'Conversion factors'!$B$12:$C$13,2,FALSE)</f>
        <v>1</v>
      </c>
      <c r="AA26" s="79">
        <f t="shared" si="3"/>
        <v>800</v>
      </c>
      <c r="AC26" s="83" t="str">
        <f t="shared" si="4"/>
        <v>EC10</v>
      </c>
      <c r="AD26" s="84" t="s">
        <v>65</v>
      </c>
      <c r="AE26" s="84" t="str">
        <f t="shared" si="5"/>
        <v>Chronic</v>
      </c>
      <c r="AF26" s="84" t="s">
        <v>65</v>
      </c>
      <c r="AG26" s="85" t="str">
        <f t="shared" si="6"/>
        <v>Frond number</v>
      </c>
      <c r="AH26" s="86" t="s">
        <v>215</v>
      </c>
      <c r="AI26" s="87">
        <f t="shared" si="7"/>
        <v>7</v>
      </c>
      <c r="AJ26" s="86" t="s">
        <v>217</v>
      </c>
      <c r="AK26" s="50"/>
      <c r="AL26" s="114">
        <f t="shared" si="8"/>
        <v>800</v>
      </c>
      <c r="AM26" s="118">
        <f t="shared" si="9"/>
        <v>800</v>
      </c>
      <c r="AN26" s="119">
        <f t="shared" si="10"/>
        <v>800</v>
      </c>
      <c r="AO26" s="113">
        <f t="shared" si="11"/>
        <v>800</v>
      </c>
      <c r="AP26" s="27"/>
      <c r="AQ26" s="127" t="s">
        <v>158</v>
      </c>
      <c r="AR26" s="127"/>
      <c r="AS26" s="29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9"/>
      <c r="CQ26" s="29"/>
    </row>
    <row r="27" spans="1:95" s="29" customFormat="1">
      <c r="A27" s="75" t="s">
        <v>94</v>
      </c>
      <c r="B27" s="75">
        <v>249</v>
      </c>
      <c r="C27" s="75"/>
      <c r="D27" s="76" t="s">
        <v>13</v>
      </c>
      <c r="E27" s="77" t="s">
        <v>101</v>
      </c>
      <c r="F27" s="78" t="s">
        <v>136</v>
      </c>
      <c r="G27" s="79" t="s">
        <v>96</v>
      </c>
      <c r="H27" s="79" t="s">
        <v>77</v>
      </c>
      <c r="I27" s="78" t="s">
        <v>78</v>
      </c>
      <c r="K27" s="78" t="s">
        <v>66</v>
      </c>
      <c r="L27" s="80" t="s">
        <v>97</v>
      </c>
      <c r="M27" s="81" t="s">
        <v>14</v>
      </c>
      <c r="N27" s="79">
        <v>7</v>
      </c>
      <c r="O27" s="79" t="s">
        <v>16</v>
      </c>
      <c r="P27" s="79" t="s">
        <v>15</v>
      </c>
      <c r="Q27" s="4"/>
      <c r="R27" s="79" t="s">
        <v>17</v>
      </c>
      <c r="S27" s="79" t="s">
        <v>17</v>
      </c>
      <c r="T27" s="82">
        <v>4240</v>
      </c>
      <c r="V27" s="83" t="str">
        <f t="shared" si="0"/>
        <v>EC50</v>
      </c>
      <c r="W27" s="165">
        <f>VLOOKUP(V27,'Conversion factors'!$B$2:$C$10,2,FALSE)</f>
        <v>5</v>
      </c>
      <c r="X27" s="79">
        <f t="shared" si="1"/>
        <v>848</v>
      </c>
      <c r="Y27" s="84" t="str">
        <f t="shared" si="2"/>
        <v>Chronic</v>
      </c>
      <c r="Z27" s="165">
        <f>VLOOKUP(Y27,'Conversion factors'!$B$12:$C$13,2,FALSE)</f>
        <v>1</v>
      </c>
      <c r="AA27" s="79">
        <f t="shared" si="3"/>
        <v>848</v>
      </c>
      <c r="AB27"/>
      <c r="AC27" s="83" t="str">
        <f t="shared" si="4"/>
        <v>EC50</v>
      </c>
      <c r="AD27" s="84" t="s">
        <v>18</v>
      </c>
      <c r="AE27" s="84" t="str">
        <f t="shared" si="5"/>
        <v>Chronic</v>
      </c>
      <c r="AF27" s="84" t="s">
        <v>65</v>
      </c>
      <c r="AG27" s="85" t="str">
        <f t="shared" si="6"/>
        <v>Area</v>
      </c>
      <c r="AH27" s="86" t="s">
        <v>214</v>
      </c>
      <c r="AI27" s="87">
        <f t="shared" si="7"/>
        <v>7</v>
      </c>
      <c r="AJ27" s="86" t="s">
        <v>218</v>
      </c>
      <c r="AK27" s="50"/>
      <c r="AL27" s="114">
        <f t="shared" si="8"/>
        <v>848</v>
      </c>
      <c r="AM27" s="118">
        <f t="shared" si="9"/>
        <v>848</v>
      </c>
      <c r="AN27" s="119">
        <f t="shared" si="10"/>
        <v>848</v>
      </c>
      <c r="AO27" s="113">
        <f t="shared" si="11"/>
        <v>848</v>
      </c>
      <c r="AP27" s="27"/>
      <c r="AQ27" s="127" t="s">
        <v>158</v>
      </c>
      <c r="AR27" s="1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</row>
    <row r="28" spans="1:95" s="29" customFormat="1">
      <c r="A28" s="110" t="s">
        <v>126</v>
      </c>
      <c r="B28" s="110">
        <v>769</v>
      </c>
      <c r="C28" s="110"/>
      <c r="D28" s="111" t="s">
        <v>13</v>
      </c>
      <c r="E28" s="112" t="s">
        <v>127</v>
      </c>
      <c r="F28" s="113" t="s">
        <v>136</v>
      </c>
      <c r="G28" s="114" t="s">
        <v>96</v>
      </c>
      <c r="H28" s="114" t="s">
        <v>77</v>
      </c>
      <c r="I28" s="113" t="s">
        <v>78</v>
      </c>
      <c r="J28" s="106"/>
      <c r="K28" s="113" t="s">
        <v>66</v>
      </c>
      <c r="L28" s="88" t="s">
        <v>97</v>
      </c>
      <c r="M28" s="115" t="s">
        <v>80</v>
      </c>
      <c r="N28" s="114">
        <v>8</v>
      </c>
      <c r="O28" s="114" t="s">
        <v>16</v>
      </c>
      <c r="P28" s="114" t="s">
        <v>15</v>
      </c>
      <c r="Q28" s="107"/>
      <c r="R28" s="114">
        <v>7.9999999999999996E-6</v>
      </c>
      <c r="S28" s="114">
        <v>200.62</v>
      </c>
      <c r="T28" s="116">
        <v>1605</v>
      </c>
      <c r="U28" s="106"/>
      <c r="V28" s="117" t="str">
        <f t="shared" si="0"/>
        <v>IC50</v>
      </c>
      <c r="W28" s="105">
        <f>VLOOKUP(V28,'Conversion factors'!$B$2:$C$10,2,FALSE)</f>
        <v>5</v>
      </c>
      <c r="X28" s="114">
        <f t="shared" si="1"/>
        <v>321</v>
      </c>
      <c r="Y28" s="91" t="str">
        <f t="shared" si="2"/>
        <v>Chronic</v>
      </c>
      <c r="Z28" s="105">
        <f>VLOOKUP(Y28,'Conversion factors'!$B$12:$C$13,2,FALSE)</f>
        <v>1</v>
      </c>
      <c r="AA28" s="114">
        <f t="shared" si="3"/>
        <v>321</v>
      </c>
      <c r="AB28" s="108"/>
      <c r="AC28" s="117" t="str">
        <f t="shared" si="4"/>
        <v>IC50</v>
      </c>
      <c r="AD28" s="91" t="s">
        <v>18</v>
      </c>
      <c r="AE28" s="91" t="str">
        <f t="shared" si="5"/>
        <v>Chronic</v>
      </c>
      <c r="AF28" s="91" t="s">
        <v>65</v>
      </c>
      <c r="AG28" s="88" t="str">
        <f t="shared" si="6"/>
        <v>Area</v>
      </c>
      <c r="AH28" s="89" t="s">
        <v>226</v>
      </c>
      <c r="AI28" s="90">
        <f t="shared" si="7"/>
        <v>8</v>
      </c>
      <c r="AJ28" s="91" t="s">
        <v>234</v>
      </c>
      <c r="AK28" s="71"/>
      <c r="AL28" s="114">
        <f t="shared" si="8"/>
        <v>321</v>
      </c>
      <c r="AM28" s="118">
        <f t="shared" si="9"/>
        <v>321</v>
      </c>
      <c r="AN28" s="119">
        <f t="shared" si="10"/>
        <v>321</v>
      </c>
      <c r="AO28" s="120">
        <f t="shared" si="11"/>
        <v>321</v>
      </c>
      <c r="AP28" s="131"/>
      <c r="AQ28" s="127" t="s">
        <v>158</v>
      </c>
      <c r="AR28" s="127" t="s">
        <v>280</v>
      </c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</row>
    <row r="29" spans="1:95" s="203" customFormat="1">
      <c r="A29" s="205" t="s">
        <v>180</v>
      </c>
      <c r="B29" s="205">
        <v>3401</v>
      </c>
      <c r="C29" s="205"/>
      <c r="D29" s="206" t="s">
        <v>13</v>
      </c>
      <c r="E29" s="127" t="s">
        <v>177</v>
      </c>
      <c r="F29" s="128" t="s">
        <v>135</v>
      </c>
      <c r="G29" s="121" t="s">
        <v>178</v>
      </c>
      <c r="H29" s="121" t="s">
        <v>110</v>
      </c>
      <c r="I29" s="128" t="s">
        <v>122</v>
      </c>
      <c r="J29" s="72"/>
      <c r="K29" s="128" t="s">
        <v>112</v>
      </c>
      <c r="L29" s="85" t="s">
        <v>111</v>
      </c>
      <c r="M29" s="129" t="s">
        <v>21</v>
      </c>
      <c r="N29" s="121">
        <v>2</v>
      </c>
      <c r="O29" s="121" t="s">
        <v>16</v>
      </c>
      <c r="P29" s="121" t="s">
        <v>52</v>
      </c>
      <c r="Q29" s="125"/>
      <c r="R29" s="121" t="s">
        <v>17</v>
      </c>
      <c r="S29" s="121" t="s">
        <v>17</v>
      </c>
      <c r="T29" s="207">
        <v>1500</v>
      </c>
      <c r="U29" s="72"/>
      <c r="V29" s="83" t="str">
        <f t="shared" si="0"/>
        <v>LC50</v>
      </c>
      <c r="W29" s="165">
        <f>VLOOKUP(V29,'Conversion factors'!$B$2:$C$10,2,FALSE)</f>
        <v>5</v>
      </c>
      <c r="X29" s="121">
        <f t="shared" si="1"/>
        <v>300</v>
      </c>
      <c r="Y29" s="92" t="str">
        <f t="shared" si="2"/>
        <v>Acute</v>
      </c>
      <c r="Z29" s="165">
        <f>VLOOKUP(Y29,'Conversion factors'!$B$12:$C$13,2,FALSE)</f>
        <v>2</v>
      </c>
      <c r="AA29" s="121">
        <f t="shared" si="3"/>
        <v>150</v>
      </c>
      <c r="AB29" s="208"/>
      <c r="AC29" s="83" t="str">
        <f t="shared" si="4"/>
        <v>LC50</v>
      </c>
      <c r="AD29" s="92" t="s">
        <v>18</v>
      </c>
      <c r="AE29" s="92" t="str">
        <f t="shared" si="5"/>
        <v>Acute</v>
      </c>
      <c r="AF29" s="92" t="s">
        <v>18</v>
      </c>
      <c r="AG29" s="85" t="str">
        <f t="shared" si="6"/>
        <v>Survival</v>
      </c>
      <c r="AH29" s="86" t="s">
        <v>250</v>
      </c>
      <c r="AI29" s="87">
        <f t="shared" si="7"/>
        <v>2</v>
      </c>
      <c r="AJ29" s="86" t="s">
        <v>265</v>
      </c>
      <c r="AK29" s="52"/>
      <c r="AL29" s="121">
        <f t="shared" si="8"/>
        <v>150</v>
      </c>
      <c r="AM29" s="93">
        <f t="shared" si="9"/>
        <v>150</v>
      </c>
      <c r="AN29" s="94">
        <f t="shared" si="10"/>
        <v>150</v>
      </c>
      <c r="AO29" s="98">
        <f t="shared" si="11"/>
        <v>150</v>
      </c>
      <c r="AP29" s="202"/>
      <c r="AQ29" s="127" t="s">
        <v>158</v>
      </c>
      <c r="AR29" s="204"/>
    </row>
    <row r="30" spans="1:95" s="29" customFormat="1">
      <c r="A30" s="75" t="s">
        <v>172</v>
      </c>
      <c r="B30" s="75">
        <v>770</v>
      </c>
      <c r="C30" s="75"/>
      <c r="D30" s="76" t="s">
        <v>13</v>
      </c>
      <c r="E30" s="77" t="s">
        <v>175</v>
      </c>
      <c r="F30" s="78" t="s">
        <v>160</v>
      </c>
      <c r="G30" s="79" t="s">
        <v>161</v>
      </c>
      <c r="H30" s="79" t="s">
        <v>77</v>
      </c>
      <c r="I30" s="78" t="s">
        <v>78</v>
      </c>
      <c r="K30" s="78" t="s">
        <v>66</v>
      </c>
      <c r="L30" s="80" t="s">
        <v>87</v>
      </c>
      <c r="M30" s="81" t="s">
        <v>22</v>
      </c>
      <c r="N30" s="79">
        <v>2</v>
      </c>
      <c r="O30" s="79" t="s">
        <v>16</v>
      </c>
      <c r="P30" s="79" t="s">
        <v>15</v>
      </c>
      <c r="Q30" s="4"/>
      <c r="R30" s="79" t="s">
        <v>17</v>
      </c>
      <c r="S30" s="79" t="s">
        <v>17</v>
      </c>
      <c r="T30" s="82">
        <v>500</v>
      </c>
      <c r="V30" s="83" t="str">
        <f t="shared" si="0"/>
        <v>NOEC</v>
      </c>
      <c r="W30" s="165">
        <f>VLOOKUP(V30,'Conversion factors'!$B$2:$C$10,2,FALSE)</f>
        <v>1</v>
      </c>
      <c r="X30" s="79">
        <f t="shared" si="1"/>
        <v>500</v>
      </c>
      <c r="Y30" s="84" t="str">
        <f t="shared" si="2"/>
        <v>Chronic</v>
      </c>
      <c r="Z30" s="165">
        <f>VLOOKUP(Y30,'Conversion factors'!$B$12:$C$13,2,FALSE)</f>
        <v>1</v>
      </c>
      <c r="AA30" s="79">
        <f t="shared" si="3"/>
        <v>500</v>
      </c>
      <c r="AB30"/>
      <c r="AC30" s="83" t="str">
        <f t="shared" si="4"/>
        <v>NOEC</v>
      </c>
      <c r="AD30" s="84" t="s">
        <v>65</v>
      </c>
      <c r="AE30" s="84" t="str">
        <f t="shared" si="5"/>
        <v>Chronic</v>
      </c>
      <c r="AF30" s="84" t="s">
        <v>65</v>
      </c>
      <c r="AG30" s="85" t="str">
        <f t="shared" si="6"/>
        <v>Cell counts</v>
      </c>
      <c r="AH30" s="86" t="s">
        <v>248</v>
      </c>
      <c r="AI30" s="87">
        <f t="shared" si="7"/>
        <v>2</v>
      </c>
      <c r="AJ30" s="86" t="s">
        <v>263</v>
      </c>
      <c r="AK30" s="52"/>
      <c r="AL30" s="121">
        <f t="shared" si="8"/>
        <v>500</v>
      </c>
      <c r="AM30" s="96">
        <f t="shared" si="9"/>
        <v>500</v>
      </c>
      <c r="AN30" s="97">
        <f t="shared" si="10"/>
        <v>500</v>
      </c>
      <c r="AO30" s="95">
        <f t="shared" si="11"/>
        <v>500</v>
      </c>
      <c r="AP30" s="27"/>
      <c r="AQ30" s="127" t="s">
        <v>158</v>
      </c>
      <c r="AR30" s="204"/>
    </row>
    <row r="31" spans="1:95" s="29" customFormat="1">
      <c r="A31" s="75" t="s">
        <v>188</v>
      </c>
      <c r="B31" s="75">
        <v>3404</v>
      </c>
      <c r="C31" s="75"/>
      <c r="D31" s="76" t="s">
        <v>13</v>
      </c>
      <c r="E31" s="77" t="s">
        <v>181</v>
      </c>
      <c r="F31" s="78" t="s">
        <v>160</v>
      </c>
      <c r="G31" s="79" t="s">
        <v>161</v>
      </c>
      <c r="H31" s="79" t="s">
        <v>77</v>
      </c>
      <c r="I31" s="78" t="s">
        <v>78</v>
      </c>
      <c r="K31" s="78" t="s">
        <v>66</v>
      </c>
      <c r="L31" s="80" t="s">
        <v>153</v>
      </c>
      <c r="M31" s="81" t="s">
        <v>22</v>
      </c>
      <c r="N31" s="79">
        <v>5</v>
      </c>
      <c r="O31" s="79" t="s">
        <v>16</v>
      </c>
      <c r="P31" s="79" t="s">
        <v>15</v>
      </c>
      <c r="Q31" s="4"/>
      <c r="R31" s="79" t="s">
        <v>17</v>
      </c>
      <c r="S31" s="79" t="s">
        <v>17</v>
      </c>
      <c r="T31" s="82">
        <v>7.7</v>
      </c>
      <c r="V31" s="83" t="str">
        <f t="shared" si="0"/>
        <v>NOEC</v>
      </c>
      <c r="W31" s="165">
        <f>VLOOKUP(V31,'Conversion factors'!$B$2:$C$10,2,FALSE)</f>
        <v>1</v>
      </c>
      <c r="X31" s="79">
        <f t="shared" si="1"/>
        <v>7.7</v>
      </c>
      <c r="Y31" s="84" t="str">
        <f t="shared" si="2"/>
        <v>Chronic</v>
      </c>
      <c r="Z31" s="165">
        <f>VLOOKUP(Y31,'Conversion factors'!$B$12:$C$13,2,FALSE)</f>
        <v>1</v>
      </c>
      <c r="AA31" s="79">
        <f t="shared" si="3"/>
        <v>7.7</v>
      </c>
      <c r="AB31"/>
      <c r="AC31" s="83" t="str">
        <f t="shared" si="4"/>
        <v>NOEC</v>
      </c>
      <c r="AD31" s="84" t="s">
        <v>65</v>
      </c>
      <c r="AE31" s="84" t="str">
        <f t="shared" si="5"/>
        <v>Chronic</v>
      </c>
      <c r="AF31" s="84" t="s">
        <v>65</v>
      </c>
      <c r="AG31" s="85" t="str">
        <f t="shared" si="6"/>
        <v>Growth inhibition</v>
      </c>
      <c r="AH31" s="86" t="s">
        <v>253</v>
      </c>
      <c r="AI31" s="87">
        <f t="shared" si="7"/>
        <v>5</v>
      </c>
      <c r="AJ31" s="86" t="s">
        <v>268</v>
      </c>
      <c r="AK31" s="52"/>
      <c r="AL31" s="121">
        <f t="shared" si="8"/>
        <v>7.7</v>
      </c>
      <c r="AM31" s="96">
        <f t="shared" si="9"/>
        <v>7.7</v>
      </c>
      <c r="AN31" s="97">
        <f t="shared" si="10"/>
        <v>7.7</v>
      </c>
      <c r="AO31" s="95">
        <f t="shared" si="11"/>
        <v>7.7</v>
      </c>
      <c r="AP31" s="27"/>
      <c r="AQ31" s="127" t="s">
        <v>158</v>
      </c>
      <c r="AR31" s="204"/>
    </row>
    <row r="32" spans="1:95" s="29" customFormat="1">
      <c r="A32" s="75" t="s">
        <v>195</v>
      </c>
      <c r="B32" s="75">
        <v>3409</v>
      </c>
      <c r="C32" s="75"/>
      <c r="D32" s="76" t="s">
        <v>13</v>
      </c>
      <c r="E32" s="127" t="s">
        <v>81</v>
      </c>
      <c r="F32" s="128" t="s">
        <v>135</v>
      </c>
      <c r="G32" s="121" t="s">
        <v>82</v>
      </c>
      <c r="H32" s="121" t="s">
        <v>110</v>
      </c>
      <c r="I32" s="128" t="s">
        <v>114</v>
      </c>
      <c r="J32" s="72"/>
      <c r="K32" s="128" t="s">
        <v>111</v>
      </c>
      <c r="L32" s="85" t="s">
        <v>112</v>
      </c>
      <c r="M32" s="129" t="s">
        <v>21</v>
      </c>
      <c r="N32" s="121">
        <v>4</v>
      </c>
      <c r="O32" s="121" t="s">
        <v>16</v>
      </c>
      <c r="P32" s="121" t="s">
        <v>52</v>
      </c>
      <c r="Q32" s="4"/>
      <c r="R32" s="79" t="s">
        <v>17</v>
      </c>
      <c r="S32" s="79" t="s">
        <v>17</v>
      </c>
      <c r="T32" s="82">
        <v>3200</v>
      </c>
      <c r="V32" s="83" t="s">
        <v>21</v>
      </c>
      <c r="W32" s="165">
        <f>VLOOKUP(V32,'Conversion factors'!$B$2:$C$10,2,FALSE)</f>
        <v>5</v>
      </c>
      <c r="X32" s="79">
        <f t="shared" si="1"/>
        <v>640</v>
      </c>
      <c r="Y32" s="84" t="str">
        <f t="shared" si="2"/>
        <v>Acute</v>
      </c>
      <c r="Z32" s="165">
        <f>VLOOKUP(Y32,'Conversion factors'!$B$12:$C$13,2,FALSE)</f>
        <v>2</v>
      </c>
      <c r="AA32" s="79">
        <f t="shared" si="3"/>
        <v>320</v>
      </c>
      <c r="AB32"/>
      <c r="AC32" s="83" t="str">
        <f t="shared" si="4"/>
        <v>LC50</v>
      </c>
      <c r="AD32" s="84" t="s">
        <v>18</v>
      </c>
      <c r="AE32" s="84" t="str">
        <f t="shared" si="5"/>
        <v>Acute</v>
      </c>
      <c r="AF32" s="84" t="s">
        <v>18</v>
      </c>
      <c r="AG32" s="85" t="str">
        <f t="shared" si="6"/>
        <v>Mortality</v>
      </c>
      <c r="AH32" s="86" t="s">
        <v>255</v>
      </c>
      <c r="AI32" s="87">
        <f t="shared" si="7"/>
        <v>4</v>
      </c>
      <c r="AJ32" s="86" t="s">
        <v>270</v>
      </c>
      <c r="AK32" s="52"/>
      <c r="AL32" s="121">
        <f t="shared" si="8"/>
        <v>320</v>
      </c>
      <c r="AM32" s="190">
        <f>AM30</f>
        <v>500</v>
      </c>
      <c r="AN32" s="191">
        <f>AM32</f>
        <v>500</v>
      </c>
      <c r="AO32" s="192">
        <f>AM32</f>
        <v>500</v>
      </c>
      <c r="AP32" s="27"/>
      <c r="AQ32" s="127" t="s">
        <v>158</v>
      </c>
      <c r="AR32" s="204" t="s">
        <v>277</v>
      </c>
    </row>
    <row r="33" spans="1:95" s="29" customFormat="1">
      <c r="A33" s="75" t="s">
        <v>194</v>
      </c>
      <c r="B33" s="75">
        <v>3408</v>
      </c>
      <c r="C33" s="75"/>
      <c r="D33" s="76" t="s">
        <v>13</v>
      </c>
      <c r="E33" s="127" t="s">
        <v>81</v>
      </c>
      <c r="F33" s="128" t="s">
        <v>135</v>
      </c>
      <c r="G33" s="121" t="s">
        <v>82</v>
      </c>
      <c r="H33" s="121" t="s">
        <v>110</v>
      </c>
      <c r="I33" s="128" t="s">
        <v>114</v>
      </c>
      <c r="J33" s="72"/>
      <c r="K33" s="128" t="s">
        <v>111</v>
      </c>
      <c r="L33" s="85" t="s">
        <v>112</v>
      </c>
      <c r="M33" s="129" t="s">
        <v>21</v>
      </c>
      <c r="N33" s="121">
        <v>4</v>
      </c>
      <c r="O33" s="121" t="s">
        <v>16</v>
      </c>
      <c r="P33" s="121" t="s">
        <v>52</v>
      </c>
      <c r="Q33" s="4"/>
      <c r="R33" s="79" t="s">
        <v>17</v>
      </c>
      <c r="S33" s="79" t="s">
        <v>17</v>
      </c>
      <c r="T33" s="82">
        <v>89000</v>
      </c>
      <c r="V33" s="83" t="s">
        <v>21</v>
      </c>
      <c r="W33" s="165">
        <f>VLOOKUP(V33,'Conversion factors'!$B$2:$C$10,2,FALSE)</f>
        <v>5</v>
      </c>
      <c r="X33" s="79">
        <f t="shared" si="1"/>
        <v>17800</v>
      </c>
      <c r="Y33" s="84" t="str">
        <f t="shared" si="2"/>
        <v>Acute</v>
      </c>
      <c r="Z33" s="165">
        <f>VLOOKUP(Y33,'Conversion factors'!$B$12:$C$13,2,FALSE)</f>
        <v>2</v>
      </c>
      <c r="AA33" s="79">
        <f t="shared" si="3"/>
        <v>8900</v>
      </c>
      <c r="AB33"/>
      <c r="AC33" s="83" t="str">
        <f t="shared" si="4"/>
        <v>LC50</v>
      </c>
      <c r="AD33" s="84" t="s">
        <v>18</v>
      </c>
      <c r="AE33" s="84" t="str">
        <f t="shared" si="5"/>
        <v>Acute</v>
      </c>
      <c r="AF33" s="84" t="s">
        <v>18</v>
      </c>
      <c r="AG33" s="85" t="str">
        <f t="shared" si="6"/>
        <v>Mortality</v>
      </c>
      <c r="AH33" s="86" t="s">
        <v>255</v>
      </c>
      <c r="AI33" s="87">
        <f t="shared" si="7"/>
        <v>4</v>
      </c>
      <c r="AJ33" s="86" t="s">
        <v>270</v>
      </c>
      <c r="AK33" s="52"/>
      <c r="AL33" s="121">
        <f t="shared" si="8"/>
        <v>8900</v>
      </c>
      <c r="AM33" s="181">
        <f>AM32</f>
        <v>500</v>
      </c>
      <c r="AN33" s="182">
        <f>AM33</f>
        <v>500</v>
      </c>
      <c r="AO33" s="193">
        <f>AM33</f>
        <v>500</v>
      </c>
      <c r="AP33" s="27"/>
      <c r="AQ33" s="127" t="s">
        <v>158</v>
      </c>
      <c r="AR33" s="204" t="s">
        <v>277</v>
      </c>
    </row>
    <row r="34" spans="1:95" s="29" customFormat="1">
      <c r="A34" s="75" t="s">
        <v>193</v>
      </c>
      <c r="B34" s="75">
        <v>3407</v>
      </c>
      <c r="C34" s="75"/>
      <c r="D34" s="76" t="s">
        <v>13</v>
      </c>
      <c r="E34" s="127" t="s">
        <v>81</v>
      </c>
      <c r="F34" s="128" t="s">
        <v>135</v>
      </c>
      <c r="G34" s="121" t="s">
        <v>82</v>
      </c>
      <c r="H34" s="121" t="s">
        <v>110</v>
      </c>
      <c r="I34" s="128" t="s">
        <v>114</v>
      </c>
      <c r="J34" s="72"/>
      <c r="K34" s="128" t="s">
        <v>111</v>
      </c>
      <c r="L34" s="85" t="s">
        <v>112</v>
      </c>
      <c r="M34" s="129" t="s">
        <v>21</v>
      </c>
      <c r="N34" s="121">
        <v>4</v>
      </c>
      <c r="O34" s="121" t="s">
        <v>16</v>
      </c>
      <c r="P34" s="121" t="s">
        <v>52</v>
      </c>
      <c r="Q34" s="4"/>
      <c r="R34" s="79" t="s">
        <v>17</v>
      </c>
      <c r="S34" s="79" t="s">
        <v>17</v>
      </c>
      <c r="T34" s="82">
        <v>91000</v>
      </c>
      <c r="V34" s="83" t="s">
        <v>21</v>
      </c>
      <c r="W34" s="165">
        <f>VLOOKUP(V34,'Conversion factors'!$B$2:$C$10,2,FALSE)</f>
        <v>5</v>
      </c>
      <c r="X34" s="79">
        <f t="shared" si="1"/>
        <v>18200</v>
      </c>
      <c r="Y34" s="84" t="str">
        <f t="shared" si="2"/>
        <v>Acute</v>
      </c>
      <c r="Z34" s="165">
        <f>VLOOKUP(Y34,'Conversion factors'!$B$12:$C$13,2,FALSE)</f>
        <v>2</v>
      </c>
      <c r="AA34" s="79">
        <f t="shared" si="3"/>
        <v>9100</v>
      </c>
      <c r="AB34"/>
      <c r="AC34" s="83" t="str">
        <f t="shared" si="4"/>
        <v>LC50</v>
      </c>
      <c r="AD34" s="84" t="s">
        <v>18</v>
      </c>
      <c r="AE34" s="84" t="str">
        <f t="shared" si="5"/>
        <v>Acute</v>
      </c>
      <c r="AF34" s="84" t="s">
        <v>18</v>
      </c>
      <c r="AG34" s="85" t="str">
        <f t="shared" si="6"/>
        <v>Mortality</v>
      </c>
      <c r="AH34" s="86" t="s">
        <v>255</v>
      </c>
      <c r="AI34" s="87">
        <f t="shared" si="7"/>
        <v>4</v>
      </c>
      <c r="AJ34" s="86" t="s">
        <v>270</v>
      </c>
      <c r="AK34" s="52"/>
      <c r="AL34" s="121">
        <f t="shared" si="8"/>
        <v>9100</v>
      </c>
      <c r="AM34" s="181">
        <f>GEOMEAN(AL34:AL36)</f>
        <v>41774.532906084081</v>
      </c>
      <c r="AN34" s="182">
        <f>AM34</f>
        <v>41774.532906084081</v>
      </c>
      <c r="AO34" s="193">
        <f>AM34</f>
        <v>41774.532906084081</v>
      </c>
      <c r="AP34" s="27"/>
      <c r="AQ34" s="127" t="s">
        <v>158</v>
      </c>
      <c r="AR34" s="204" t="s">
        <v>277</v>
      </c>
    </row>
    <row r="35" spans="1:95" s="29" customFormat="1">
      <c r="A35" s="110" t="s">
        <v>107</v>
      </c>
      <c r="B35" s="110">
        <v>765</v>
      </c>
      <c r="C35" s="110"/>
      <c r="D35" s="111" t="s">
        <v>13</v>
      </c>
      <c r="E35" s="112" t="s">
        <v>81</v>
      </c>
      <c r="F35" s="113" t="s">
        <v>135</v>
      </c>
      <c r="G35" s="114" t="s">
        <v>82</v>
      </c>
      <c r="H35" s="114" t="s">
        <v>110</v>
      </c>
      <c r="I35" s="113" t="s">
        <v>114</v>
      </c>
      <c r="J35" s="106"/>
      <c r="K35" s="113" t="s">
        <v>111</v>
      </c>
      <c r="L35" s="88" t="s">
        <v>112</v>
      </c>
      <c r="M35" s="115" t="s">
        <v>21</v>
      </c>
      <c r="N35" s="114">
        <v>4</v>
      </c>
      <c r="O35" s="114" t="s">
        <v>16</v>
      </c>
      <c r="P35" s="114" t="s">
        <v>52</v>
      </c>
      <c r="Q35" s="107"/>
      <c r="R35" s="114" t="s">
        <v>17</v>
      </c>
      <c r="S35" s="114" t="s">
        <v>17</v>
      </c>
      <c r="T35" s="116">
        <v>1647000</v>
      </c>
      <c r="U35" s="106"/>
      <c r="V35" s="117" t="str">
        <f t="shared" ref="V35:V54" si="12">M35</f>
        <v>LC50</v>
      </c>
      <c r="W35" s="105">
        <f>VLOOKUP(V35,'Conversion factors'!$B$2:$C$10,2,FALSE)</f>
        <v>5</v>
      </c>
      <c r="X35" s="114">
        <f t="shared" si="1"/>
        <v>329400</v>
      </c>
      <c r="Y35" s="91" t="str">
        <f t="shared" si="2"/>
        <v>Acute</v>
      </c>
      <c r="Z35" s="105">
        <f>VLOOKUP(Y35,'Conversion factors'!$B$12:$C$13,2,FALSE)</f>
        <v>2</v>
      </c>
      <c r="AA35" s="114">
        <f t="shared" si="3"/>
        <v>164700</v>
      </c>
      <c r="AB35" s="108"/>
      <c r="AC35" s="117" t="str">
        <f t="shared" si="4"/>
        <v>LC50</v>
      </c>
      <c r="AD35" s="91" t="s">
        <v>18</v>
      </c>
      <c r="AE35" s="91" t="str">
        <f t="shared" si="5"/>
        <v>Acute</v>
      </c>
      <c r="AF35" s="91" t="s">
        <v>18</v>
      </c>
      <c r="AG35" s="88" t="str">
        <f t="shared" si="6"/>
        <v>Mortality</v>
      </c>
      <c r="AH35" s="89" t="s">
        <v>228</v>
      </c>
      <c r="AI35" s="90">
        <f t="shared" si="7"/>
        <v>4</v>
      </c>
      <c r="AJ35" s="89" t="s">
        <v>237</v>
      </c>
      <c r="AK35" s="71"/>
      <c r="AL35" s="114">
        <f t="shared" si="8"/>
        <v>164700</v>
      </c>
      <c r="AM35" s="118">
        <f t="shared" ref="AM35:AM52" si="13">AL35</f>
        <v>164700</v>
      </c>
      <c r="AN35" s="119">
        <f t="shared" ref="AN35:AN52" si="14">AL35</f>
        <v>164700</v>
      </c>
      <c r="AO35" s="113">
        <f t="shared" ref="AO35:AO52" si="15">AL35</f>
        <v>164700</v>
      </c>
      <c r="AP35" s="27"/>
      <c r="AQ35" s="127" t="s">
        <v>158</v>
      </c>
      <c r="AR35" s="127" t="s">
        <v>275</v>
      </c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</row>
    <row r="36" spans="1:95" s="29" customFormat="1">
      <c r="A36" s="110" t="s">
        <v>118</v>
      </c>
      <c r="B36" s="110">
        <v>766</v>
      </c>
      <c r="C36" s="110"/>
      <c r="D36" s="111" t="s">
        <v>13</v>
      </c>
      <c r="E36" s="112" t="s">
        <v>120</v>
      </c>
      <c r="F36" s="113" t="s">
        <v>135</v>
      </c>
      <c r="G36" s="114" t="s">
        <v>121</v>
      </c>
      <c r="H36" s="114" t="s">
        <v>110</v>
      </c>
      <c r="I36" s="113" t="s">
        <v>114</v>
      </c>
      <c r="J36" s="106"/>
      <c r="K36" s="113" t="s">
        <v>111</v>
      </c>
      <c r="L36" s="88" t="s">
        <v>112</v>
      </c>
      <c r="M36" s="115" t="s">
        <v>21</v>
      </c>
      <c r="N36" s="114">
        <v>2</v>
      </c>
      <c r="O36" s="114" t="s">
        <v>16</v>
      </c>
      <c r="P36" s="114" t="s">
        <v>52</v>
      </c>
      <c r="Q36" s="107"/>
      <c r="R36" s="114" t="s">
        <v>17</v>
      </c>
      <c r="S36" s="114" t="s">
        <v>17</v>
      </c>
      <c r="T36" s="116">
        <v>486407</v>
      </c>
      <c r="U36" s="106"/>
      <c r="V36" s="117" t="str">
        <f t="shared" si="12"/>
        <v>LC50</v>
      </c>
      <c r="W36" s="105">
        <f>VLOOKUP(V36,'Conversion factors'!$B$2:$C$10,2,FALSE)</f>
        <v>5</v>
      </c>
      <c r="X36" s="194">
        <f t="shared" si="1"/>
        <v>97281.4</v>
      </c>
      <c r="Y36" s="91" t="str">
        <f t="shared" si="2"/>
        <v>Acute</v>
      </c>
      <c r="Z36" s="105">
        <f>VLOOKUP(Y36,'Conversion factors'!$B$12:$C$13,2,FALSE)</f>
        <v>2</v>
      </c>
      <c r="AA36" s="114">
        <f t="shared" si="3"/>
        <v>48640.7</v>
      </c>
      <c r="AB36" s="108"/>
      <c r="AC36" s="117" t="str">
        <f t="shared" si="4"/>
        <v>LC50</v>
      </c>
      <c r="AD36" s="91" t="s">
        <v>18</v>
      </c>
      <c r="AE36" s="91" t="str">
        <f t="shared" si="5"/>
        <v>Acute</v>
      </c>
      <c r="AF36" s="91" t="s">
        <v>18</v>
      </c>
      <c r="AG36" s="88" t="str">
        <f t="shared" si="6"/>
        <v>Mortality</v>
      </c>
      <c r="AH36" s="89" t="s">
        <v>209</v>
      </c>
      <c r="AI36" s="90">
        <f t="shared" si="7"/>
        <v>2</v>
      </c>
      <c r="AJ36" s="91" t="s">
        <v>239</v>
      </c>
      <c r="AK36" s="71"/>
      <c r="AL36" s="194">
        <f t="shared" si="8"/>
        <v>48640.7</v>
      </c>
      <c r="AM36" s="181">
        <f t="shared" si="13"/>
        <v>48640.7</v>
      </c>
      <c r="AN36" s="182">
        <f t="shared" si="14"/>
        <v>48640.7</v>
      </c>
      <c r="AO36" s="183">
        <f t="shared" si="15"/>
        <v>48640.7</v>
      </c>
      <c r="AP36" s="27"/>
      <c r="AQ36" s="127" t="s">
        <v>158</v>
      </c>
      <c r="AR36" s="127" t="s">
        <v>145</v>
      </c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</row>
    <row r="37" spans="1:95" s="29" customFormat="1">
      <c r="A37" s="110" t="s">
        <v>119</v>
      </c>
      <c r="B37" s="110">
        <v>766</v>
      </c>
      <c r="C37" s="110"/>
      <c r="D37" s="111" t="s">
        <v>13</v>
      </c>
      <c r="E37" s="112" t="s">
        <v>120</v>
      </c>
      <c r="F37" s="113" t="s">
        <v>135</v>
      </c>
      <c r="G37" s="114" t="s">
        <v>121</v>
      </c>
      <c r="H37" s="114" t="s">
        <v>110</v>
      </c>
      <c r="I37" s="113" t="s">
        <v>122</v>
      </c>
      <c r="J37" s="106"/>
      <c r="K37" s="113" t="s">
        <v>111</v>
      </c>
      <c r="L37" s="88" t="s">
        <v>112</v>
      </c>
      <c r="M37" s="115" t="s">
        <v>21</v>
      </c>
      <c r="N37" s="114">
        <v>2</v>
      </c>
      <c r="O37" s="114" t="s">
        <v>16</v>
      </c>
      <c r="P37" s="114" t="s">
        <v>52</v>
      </c>
      <c r="Q37" s="107"/>
      <c r="R37" s="114" t="s">
        <v>17</v>
      </c>
      <c r="S37" s="114" t="s">
        <v>17</v>
      </c>
      <c r="T37" s="116">
        <v>620870</v>
      </c>
      <c r="U37" s="106"/>
      <c r="V37" s="117" t="str">
        <f t="shared" si="12"/>
        <v>LC50</v>
      </c>
      <c r="W37" s="105">
        <f>VLOOKUP(V37,'Conversion factors'!$B$2:$C$10,2,FALSE)</f>
        <v>5</v>
      </c>
      <c r="X37" s="114">
        <f t="shared" si="1"/>
        <v>124174</v>
      </c>
      <c r="Y37" s="91" t="str">
        <f t="shared" si="2"/>
        <v>Acute</v>
      </c>
      <c r="Z37" s="105">
        <f>VLOOKUP(Y37,'Conversion factors'!$B$12:$C$13,2,FALSE)</f>
        <v>2</v>
      </c>
      <c r="AA37" s="114">
        <f t="shared" si="3"/>
        <v>62087</v>
      </c>
      <c r="AB37" s="108"/>
      <c r="AC37" s="117" t="str">
        <f t="shared" si="4"/>
        <v>LC50</v>
      </c>
      <c r="AD37" s="91" t="s">
        <v>18</v>
      </c>
      <c r="AE37" s="91" t="str">
        <f t="shared" si="5"/>
        <v>Acute</v>
      </c>
      <c r="AF37" s="91" t="s">
        <v>18</v>
      </c>
      <c r="AG37" s="88" t="str">
        <f t="shared" si="6"/>
        <v>Mortality</v>
      </c>
      <c r="AH37" s="89" t="s">
        <v>209</v>
      </c>
      <c r="AI37" s="90">
        <f t="shared" si="7"/>
        <v>2</v>
      </c>
      <c r="AJ37" s="91" t="s">
        <v>239</v>
      </c>
      <c r="AK37" s="71"/>
      <c r="AL37" s="114">
        <f t="shared" si="8"/>
        <v>62087</v>
      </c>
      <c r="AM37" s="118">
        <f t="shared" si="13"/>
        <v>62087</v>
      </c>
      <c r="AN37" s="119">
        <f t="shared" si="14"/>
        <v>62087</v>
      </c>
      <c r="AO37" s="120">
        <f t="shared" si="15"/>
        <v>62087</v>
      </c>
      <c r="AP37" s="27"/>
      <c r="AQ37" s="127" t="s">
        <v>158</v>
      </c>
      <c r="AR37" s="127" t="s">
        <v>145</v>
      </c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</row>
    <row r="38" spans="1:95" s="29" customFormat="1">
      <c r="A38" s="75" t="s">
        <v>192</v>
      </c>
      <c r="B38" s="75">
        <v>3406</v>
      </c>
      <c r="C38" s="75"/>
      <c r="D38" s="76" t="s">
        <v>13</v>
      </c>
      <c r="E38" s="77" t="s">
        <v>271</v>
      </c>
      <c r="F38" s="78" t="s">
        <v>76</v>
      </c>
      <c r="G38" s="79" t="s">
        <v>86</v>
      </c>
      <c r="H38" s="79" t="s">
        <v>77</v>
      </c>
      <c r="I38" s="78" t="s">
        <v>78</v>
      </c>
      <c r="K38" s="78" t="s">
        <v>66</v>
      </c>
      <c r="L38" s="80" t="s">
        <v>153</v>
      </c>
      <c r="M38" s="81" t="s">
        <v>22</v>
      </c>
      <c r="N38" s="79">
        <v>4</v>
      </c>
      <c r="O38" s="79" t="s">
        <v>16</v>
      </c>
      <c r="P38" s="79" t="s">
        <v>15</v>
      </c>
      <c r="Q38" s="4"/>
      <c r="R38" s="79" t="s">
        <v>17</v>
      </c>
      <c r="S38" s="79" t="s">
        <v>17</v>
      </c>
      <c r="T38" s="82">
        <v>32</v>
      </c>
      <c r="V38" s="83" t="str">
        <f t="shared" si="12"/>
        <v>NOEC</v>
      </c>
      <c r="W38" s="165">
        <f>VLOOKUP(V38,'Conversion factors'!$B$2:$C$10,2,FALSE)</f>
        <v>1</v>
      </c>
      <c r="X38" s="79">
        <f t="shared" si="1"/>
        <v>32</v>
      </c>
      <c r="Y38" s="84" t="str">
        <f t="shared" si="2"/>
        <v>Chronic</v>
      </c>
      <c r="Z38" s="165">
        <f>VLOOKUP(Y38,'Conversion factors'!$B$12:$C$13,2,FALSE)</f>
        <v>1</v>
      </c>
      <c r="AA38" s="79">
        <f t="shared" si="3"/>
        <v>32</v>
      </c>
      <c r="AB38"/>
      <c r="AC38" s="83" t="str">
        <f t="shared" si="4"/>
        <v>NOEC</v>
      </c>
      <c r="AD38" s="84" t="s">
        <v>65</v>
      </c>
      <c r="AE38" s="84" t="str">
        <f t="shared" si="5"/>
        <v>Chronic</v>
      </c>
      <c r="AF38" s="84" t="s">
        <v>65</v>
      </c>
      <c r="AG38" s="85" t="str">
        <f t="shared" si="6"/>
        <v>Growth inhibition</v>
      </c>
      <c r="AH38" s="86" t="s">
        <v>213</v>
      </c>
      <c r="AI38" s="87">
        <f t="shared" si="7"/>
        <v>4</v>
      </c>
      <c r="AJ38" s="86" t="s">
        <v>224</v>
      </c>
      <c r="AK38" s="52"/>
      <c r="AL38" s="121">
        <f t="shared" si="8"/>
        <v>32</v>
      </c>
      <c r="AM38" s="96">
        <f t="shared" si="13"/>
        <v>32</v>
      </c>
      <c r="AN38" s="97">
        <f t="shared" si="14"/>
        <v>32</v>
      </c>
      <c r="AO38" s="95">
        <f t="shared" si="15"/>
        <v>32</v>
      </c>
      <c r="AP38" s="27"/>
      <c r="AQ38" s="127" t="s">
        <v>158</v>
      </c>
      <c r="AR38" s="204"/>
    </row>
    <row r="39" spans="1:95" s="29" customFormat="1">
      <c r="A39" s="75" t="s">
        <v>149</v>
      </c>
      <c r="B39" s="75">
        <v>768</v>
      </c>
      <c r="C39" s="75"/>
      <c r="D39" s="76" t="s">
        <v>13</v>
      </c>
      <c r="E39" s="77" t="s">
        <v>271</v>
      </c>
      <c r="F39" s="78" t="s">
        <v>76</v>
      </c>
      <c r="G39" s="79" t="s">
        <v>86</v>
      </c>
      <c r="H39" s="79" t="s">
        <v>77</v>
      </c>
      <c r="I39" s="78" t="s">
        <v>78</v>
      </c>
      <c r="K39" s="78" t="s">
        <v>66</v>
      </c>
      <c r="L39" s="80" t="s">
        <v>87</v>
      </c>
      <c r="M39" s="81" t="s">
        <v>80</v>
      </c>
      <c r="N39" s="79">
        <v>4</v>
      </c>
      <c r="O39" s="79" t="s">
        <v>16</v>
      </c>
      <c r="P39" s="79" t="s">
        <v>15</v>
      </c>
      <c r="Q39" s="4"/>
      <c r="R39" s="79" t="s">
        <v>17</v>
      </c>
      <c r="S39" s="79" t="s">
        <v>17</v>
      </c>
      <c r="T39" s="82">
        <v>1940</v>
      </c>
      <c r="V39" s="83" t="str">
        <f t="shared" si="12"/>
        <v>IC50</v>
      </c>
      <c r="W39" s="165">
        <f>VLOOKUP(V39,'Conversion factors'!$B$2:$C$10,2,FALSE)</f>
        <v>5</v>
      </c>
      <c r="X39" s="79">
        <f t="shared" si="1"/>
        <v>388</v>
      </c>
      <c r="Y39" s="84" t="str">
        <f t="shared" si="2"/>
        <v>Chronic</v>
      </c>
      <c r="Z39" s="165">
        <f>VLOOKUP(Y39,'Conversion factors'!$B$12:$C$13,2,FALSE)</f>
        <v>1</v>
      </c>
      <c r="AA39" s="79">
        <f t="shared" si="3"/>
        <v>388</v>
      </c>
      <c r="AB39"/>
      <c r="AC39" s="83" t="str">
        <f t="shared" si="4"/>
        <v>IC50</v>
      </c>
      <c r="AD39" s="84" t="s">
        <v>18</v>
      </c>
      <c r="AE39" s="84" t="str">
        <f t="shared" si="5"/>
        <v>Chronic</v>
      </c>
      <c r="AF39" s="84" t="s">
        <v>65</v>
      </c>
      <c r="AG39" s="85" t="str">
        <f t="shared" si="6"/>
        <v>Cell counts</v>
      </c>
      <c r="AH39" s="86" t="s">
        <v>208</v>
      </c>
      <c r="AI39" s="87">
        <f t="shared" si="7"/>
        <v>4</v>
      </c>
      <c r="AJ39" s="92" t="s">
        <v>225</v>
      </c>
      <c r="AK39" s="52"/>
      <c r="AL39" s="114">
        <f t="shared" si="8"/>
        <v>388</v>
      </c>
      <c r="AM39" s="118">
        <f t="shared" si="13"/>
        <v>388</v>
      </c>
      <c r="AN39" s="119">
        <f t="shared" si="14"/>
        <v>388</v>
      </c>
      <c r="AO39" s="120">
        <f t="shared" si="15"/>
        <v>388</v>
      </c>
      <c r="AQ39" s="127" t="s">
        <v>158</v>
      </c>
      <c r="AR39" s="127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</row>
    <row r="40" spans="1:95" s="29" customFormat="1" ht="15" customHeight="1">
      <c r="A40" s="75" t="s">
        <v>150</v>
      </c>
      <c r="B40" s="75">
        <v>768</v>
      </c>
      <c r="C40" s="75"/>
      <c r="D40" s="76" t="s">
        <v>13</v>
      </c>
      <c r="E40" s="77" t="s">
        <v>271</v>
      </c>
      <c r="F40" s="78" t="s">
        <v>76</v>
      </c>
      <c r="G40" s="79" t="s">
        <v>86</v>
      </c>
      <c r="H40" s="79" t="s">
        <v>77</v>
      </c>
      <c r="I40" s="78" t="s">
        <v>78</v>
      </c>
      <c r="K40" s="78" t="s">
        <v>66</v>
      </c>
      <c r="L40" s="80" t="s">
        <v>87</v>
      </c>
      <c r="M40" s="81" t="s">
        <v>21</v>
      </c>
      <c r="N40" s="79">
        <v>4</v>
      </c>
      <c r="O40" s="79" t="s">
        <v>16</v>
      </c>
      <c r="P40" s="79" t="s">
        <v>15</v>
      </c>
      <c r="Q40" s="4"/>
      <c r="R40" s="79" t="s">
        <v>17</v>
      </c>
      <c r="S40" s="79" t="s">
        <v>17</v>
      </c>
      <c r="T40" s="82">
        <v>2130</v>
      </c>
      <c r="V40" s="83" t="str">
        <f t="shared" si="12"/>
        <v>LC50</v>
      </c>
      <c r="W40" s="165">
        <f>VLOOKUP(V40,'Conversion factors'!$B$2:$C$10,2,FALSE)</f>
        <v>5</v>
      </c>
      <c r="X40" s="79">
        <f t="shared" si="1"/>
        <v>426</v>
      </c>
      <c r="Y40" s="84" t="str">
        <f t="shared" si="2"/>
        <v>Chronic</v>
      </c>
      <c r="Z40" s="165">
        <f>VLOOKUP(Y40,'Conversion factors'!$B$12:$C$13,2,FALSE)</f>
        <v>1</v>
      </c>
      <c r="AA40" s="79">
        <f t="shared" si="3"/>
        <v>426</v>
      </c>
      <c r="AB40"/>
      <c r="AC40" s="83" t="str">
        <f t="shared" si="4"/>
        <v>LC50</v>
      </c>
      <c r="AD40" s="84" t="s">
        <v>18</v>
      </c>
      <c r="AE40" s="84" t="str">
        <f t="shared" si="5"/>
        <v>Chronic</v>
      </c>
      <c r="AF40" s="84" t="s">
        <v>65</v>
      </c>
      <c r="AG40" s="85" t="str">
        <f t="shared" si="6"/>
        <v>Cell counts</v>
      </c>
      <c r="AH40" s="86" t="s">
        <v>212</v>
      </c>
      <c r="AI40" s="87">
        <f t="shared" si="7"/>
        <v>4</v>
      </c>
      <c r="AJ40" s="92" t="s">
        <v>223</v>
      </c>
      <c r="AK40" s="52"/>
      <c r="AL40" s="114">
        <f t="shared" si="8"/>
        <v>426</v>
      </c>
      <c r="AM40" s="118">
        <f t="shared" si="13"/>
        <v>426</v>
      </c>
      <c r="AN40" s="119">
        <f t="shared" si="14"/>
        <v>426</v>
      </c>
      <c r="AO40" s="120">
        <f t="shared" si="15"/>
        <v>426</v>
      </c>
      <c r="AQ40" s="127" t="s">
        <v>158</v>
      </c>
      <c r="AR40" s="127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</row>
    <row r="41" spans="1:95" s="29" customFormat="1">
      <c r="A41" s="75" t="s">
        <v>125</v>
      </c>
      <c r="B41" s="75">
        <v>768</v>
      </c>
      <c r="C41" s="75"/>
      <c r="D41" s="76" t="s">
        <v>13</v>
      </c>
      <c r="E41" s="77" t="s">
        <v>271</v>
      </c>
      <c r="F41" s="78" t="s">
        <v>76</v>
      </c>
      <c r="G41" s="79" t="s">
        <v>86</v>
      </c>
      <c r="H41" s="79" t="s">
        <v>77</v>
      </c>
      <c r="I41" s="78" t="s">
        <v>78</v>
      </c>
      <c r="K41" s="78" t="s">
        <v>66</v>
      </c>
      <c r="L41" s="80" t="s">
        <v>87</v>
      </c>
      <c r="M41" s="81" t="s">
        <v>23</v>
      </c>
      <c r="N41" s="79">
        <v>4</v>
      </c>
      <c r="O41" s="79" t="s">
        <v>16</v>
      </c>
      <c r="P41" s="79" t="s">
        <v>15</v>
      </c>
      <c r="Q41" s="4"/>
      <c r="R41" s="79" t="s">
        <v>17</v>
      </c>
      <c r="S41" s="79" t="s">
        <v>17</v>
      </c>
      <c r="T41" s="82">
        <v>8900</v>
      </c>
      <c r="V41" s="83" t="str">
        <f t="shared" si="12"/>
        <v>LOEC</v>
      </c>
      <c r="W41" s="165">
        <f>VLOOKUP(V41,'Conversion factors'!$B$2:$C$10,2,FALSE)</f>
        <v>2.5</v>
      </c>
      <c r="X41" s="79">
        <f t="shared" si="1"/>
        <v>3560</v>
      </c>
      <c r="Y41" s="84" t="str">
        <f t="shared" si="2"/>
        <v>Chronic</v>
      </c>
      <c r="Z41" s="165">
        <f>VLOOKUP(Y41,'Conversion factors'!$B$12:$C$13,2,FALSE)</f>
        <v>1</v>
      </c>
      <c r="AA41" s="79">
        <f t="shared" si="3"/>
        <v>3560</v>
      </c>
      <c r="AB41"/>
      <c r="AC41" s="83" t="str">
        <f t="shared" si="4"/>
        <v>LOEC</v>
      </c>
      <c r="AD41" s="84" t="s">
        <v>18</v>
      </c>
      <c r="AE41" s="84" t="str">
        <f t="shared" si="5"/>
        <v>Chronic</v>
      </c>
      <c r="AF41" s="84" t="s">
        <v>65</v>
      </c>
      <c r="AG41" s="85" t="str">
        <f t="shared" si="6"/>
        <v>Cell counts</v>
      </c>
      <c r="AH41" s="86" t="s">
        <v>211</v>
      </c>
      <c r="AI41" s="87">
        <f t="shared" si="7"/>
        <v>4</v>
      </c>
      <c r="AJ41" s="92" t="s">
        <v>221</v>
      </c>
      <c r="AK41" s="52"/>
      <c r="AL41" s="114">
        <f t="shared" si="8"/>
        <v>3560</v>
      </c>
      <c r="AM41" s="118">
        <f t="shared" si="13"/>
        <v>3560</v>
      </c>
      <c r="AN41" s="119">
        <f t="shared" si="14"/>
        <v>3560</v>
      </c>
      <c r="AO41" s="120">
        <f t="shared" si="15"/>
        <v>3560</v>
      </c>
      <c r="AQ41" s="127" t="s">
        <v>158</v>
      </c>
      <c r="AR41" s="127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</row>
    <row r="42" spans="1:95" s="29" customFormat="1">
      <c r="A42" s="110" t="s">
        <v>92</v>
      </c>
      <c r="B42" s="110">
        <v>248</v>
      </c>
      <c r="C42" s="110"/>
      <c r="D42" s="111" t="s">
        <v>13</v>
      </c>
      <c r="E42" s="112" t="s">
        <v>271</v>
      </c>
      <c r="F42" s="113" t="s">
        <v>76</v>
      </c>
      <c r="G42" s="114" t="s">
        <v>86</v>
      </c>
      <c r="H42" s="114" t="s">
        <v>77</v>
      </c>
      <c r="I42" s="113" t="s">
        <v>78</v>
      </c>
      <c r="J42" s="106"/>
      <c r="K42" s="113" t="s">
        <v>66</v>
      </c>
      <c r="L42" s="88" t="s">
        <v>87</v>
      </c>
      <c r="M42" s="115" t="s">
        <v>14</v>
      </c>
      <c r="N42" s="114">
        <v>4</v>
      </c>
      <c r="O42" s="114" t="s">
        <v>16</v>
      </c>
      <c r="P42" s="114" t="s">
        <v>15</v>
      </c>
      <c r="Q42" s="107"/>
      <c r="R42" s="114" t="s">
        <v>17</v>
      </c>
      <c r="S42" s="114" t="s">
        <v>17</v>
      </c>
      <c r="T42" s="116">
        <v>13713</v>
      </c>
      <c r="U42" s="106"/>
      <c r="V42" s="117" t="str">
        <f t="shared" si="12"/>
        <v>EC50</v>
      </c>
      <c r="W42" s="105">
        <f>VLOOKUP(V42,'Conversion factors'!$B$2:$C$10,2,FALSE)</f>
        <v>5</v>
      </c>
      <c r="X42" s="194">
        <f t="shared" si="1"/>
        <v>2742.6</v>
      </c>
      <c r="Y42" s="91" t="str">
        <f t="shared" si="2"/>
        <v>Chronic</v>
      </c>
      <c r="Z42" s="105">
        <f>VLOOKUP(Y42,'Conversion factors'!$B$12:$C$13,2,FALSE)</f>
        <v>1</v>
      </c>
      <c r="AA42" s="114">
        <f t="shared" si="3"/>
        <v>2742.6</v>
      </c>
      <c r="AB42" s="108"/>
      <c r="AC42" s="117" t="str">
        <f t="shared" si="4"/>
        <v>EC50</v>
      </c>
      <c r="AD42" s="91" t="s">
        <v>18</v>
      </c>
      <c r="AE42" s="91" t="str">
        <f t="shared" si="5"/>
        <v>Chronic</v>
      </c>
      <c r="AF42" s="91" t="s">
        <v>65</v>
      </c>
      <c r="AG42" s="88" t="str">
        <f t="shared" si="6"/>
        <v>Cell counts</v>
      </c>
      <c r="AH42" s="89" t="s">
        <v>203</v>
      </c>
      <c r="AI42" s="90">
        <f t="shared" si="7"/>
        <v>4</v>
      </c>
      <c r="AJ42" s="89" t="s">
        <v>219</v>
      </c>
      <c r="AK42" s="109"/>
      <c r="AL42" s="194">
        <f t="shared" si="8"/>
        <v>2742.6</v>
      </c>
      <c r="AM42" s="181">
        <f t="shared" si="13"/>
        <v>2742.6</v>
      </c>
      <c r="AN42" s="182">
        <f t="shared" si="14"/>
        <v>2742.6</v>
      </c>
      <c r="AO42" s="193">
        <f t="shared" si="15"/>
        <v>2742.6</v>
      </c>
      <c r="AQ42" s="127" t="s">
        <v>158</v>
      </c>
      <c r="AR42" s="127" t="s">
        <v>143</v>
      </c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</row>
    <row r="43" spans="1:95" s="29" customFormat="1">
      <c r="A43" s="75" t="s">
        <v>148</v>
      </c>
      <c r="B43" s="75">
        <v>768</v>
      </c>
      <c r="C43" s="75"/>
      <c r="D43" s="76" t="s">
        <v>13</v>
      </c>
      <c r="E43" s="77" t="s">
        <v>271</v>
      </c>
      <c r="F43" s="78" t="s">
        <v>76</v>
      </c>
      <c r="G43" s="79" t="s">
        <v>86</v>
      </c>
      <c r="H43" s="79" t="s">
        <v>77</v>
      </c>
      <c r="I43" s="78" t="s">
        <v>78</v>
      </c>
      <c r="K43" s="78" t="s">
        <v>66</v>
      </c>
      <c r="L43" s="80" t="s">
        <v>87</v>
      </c>
      <c r="M43" s="81" t="s">
        <v>80</v>
      </c>
      <c r="N43" s="79">
        <v>4</v>
      </c>
      <c r="O43" s="79" t="s">
        <v>16</v>
      </c>
      <c r="P43" s="79" t="s">
        <v>15</v>
      </c>
      <c r="Q43" s="4"/>
      <c r="R43" s="79" t="s">
        <v>17</v>
      </c>
      <c r="S43" s="79" t="s">
        <v>17</v>
      </c>
      <c r="T43" s="82">
        <v>18400</v>
      </c>
      <c r="V43" s="83" t="str">
        <f t="shared" si="12"/>
        <v>IC50</v>
      </c>
      <c r="W43" s="165">
        <f>VLOOKUP(V43,'Conversion factors'!$B$2:$C$10,2,FALSE)</f>
        <v>5</v>
      </c>
      <c r="X43" s="79">
        <f t="shared" si="1"/>
        <v>3680</v>
      </c>
      <c r="Y43" s="84" t="str">
        <f t="shared" si="2"/>
        <v>Chronic</v>
      </c>
      <c r="Z43" s="165">
        <f>VLOOKUP(Y43,'Conversion factors'!$B$12:$C$13,2,FALSE)</f>
        <v>1</v>
      </c>
      <c r="AA43" s="79">
        <f t="shared" si="3"/>
        <v>3680</v>
      </c>
      <c r="AB43"/>
      <c r="AC43" s="83" t="str">
        <f t="shared" si="4"/>
        <v>IC50</v>
      </c>
      <c r="AD43" s="84" t="s">
        <v>18</v>
      </c>
      <c r="AE43" s="84" t="str">
        <f t="shared" si="5"/>
        <v>Chronic</v>
      </c>
      <c r="AF43" s="84" t="s">
        <v>65</v>
      </c>
      <c r="AG43" s="85" t="str">
        <f t="shared" si="6"/>
        <v>Cell counts</v>
      </c>
      <c r="AH43" s="86" t="s">
        <v>208</v>
      </c>
      <c r="AI43" s="87">
        <f t="shared" si="7"/>
        <v>4</v>
      </c>
      <c r="AJ43" s="92" t="s">
        <v>222</v>
      </c>
      <c r="AK43" s="52"/>
      <c r="AL43" s="114">
        <f t="shared" si="8"/>
        <v>3680</v>
      </c>
      <c r="AM43" s="118">
        <f t="shared" si="13"/>
        <v>3680</v>
      </c>
      <c r="AN43" s="119">
        <f t="shared" si="14"/>
        <v>3680</v>
      </c>
      <c r="AO43" s="120">
        <f t="shared" si="15"/>
        <v>3680</v>
      </c>
      <c r="AQ43" s="127" t="s">
        <v>158</v>
      </c>
      <c r="AR43" s="127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</row>
    <row r="44" spans="1:95" s="29" customFormat="1">
      <c r="A44" s="75" t="s">
        <v>144</v>
      </c>
      <c r="B44" s="75">
        <v>249</v>
      </c>
      <c r="C44" s="75"/>
      <c r="D44" s="76" t="s">
        <v>13</v>
      </c>
      <c r="E44" s="77" t="s">
        <v>271</v>
      </c>
      <c r="F44" s="78" t="s">
        <v>76</v>
      </c>
      <c r="G44" s="79" t="s">
        <v>86</v>
      </c>
      <c r="H44" s="79" t="s">
        <v>77</v>
      </c>
      <c r="I44" s="78" t="s">
        <v>78</v>
      </c>
      <c r="K44" s="78" t="s">
        <v>66</v>
      </c>
      <c r="L44" s="80" t="s">
        <v>197</v>
      </c>
      <c r="M44" s="81" t="s">
        <v>24</v>
      </c>
      <c r="N44" s="79">
        <v>2</v>
      </c>
      <c r="O44" s="79" t="s">
        <v>16</v>
      </c>
      <c r="P44" s="79" t="s">
        <v>15</v>
      </c>
      <c r="Q44" s="4"/>
      <c r="R44" s="79" t="s">
        <v>17</v>
      </c>
      <c r="S44" s="79" t="s">
        <v>17</v>
      </c>
      <c r="T44" s="82">
        <v>100000</v>
      </c>
      <c r="V44" s="83" t="str">
        <f t="shared" si="12"/>
        <v>EC10</v>
      </c>
      <c r="W44" s="165">
        <f>VLOOKUP(V44,'Conversion factors'!$B$2:$C$10,2,FALSE)</f>
        <v>1</v>
      </c>
      <c r="X44" s="79">
        <f t="shared" si="1"/>
        <v>100000</v>
      </c>
      <c r="Y44" s="84" t="str">
        <f t="shared" si="2"/>
        <v>Chronic</v>
      </c>
      <c r="Z44" s="165">
        <f>VLOOKUP(Y44,'Conversion factors'!$B$12:$C$13,2,FALSE)</f>
        <v>1</v>
      </c>
      <c r="AA44" s="79">
        <f t="shared" si="3"/>
        <v>100000</v>
      </c>
      <c r="AB44"/>
      <c r="AC44" s="83" t="str">
        <f t="shared" si="4"/>
        <v>EC10</v>
      </c>
      <c r="AD44" s="84" t="s">
        <v>65</v>
      </c>
      <c r="AE44" s="84" t="str">
        <f t="shared" si="5"/>
        <v>Chronic</v>
      </c>
      <c r="AF44" s="84" t="s">
        <v>65</v>
      </c>
      <c r="AG44" s="85" t="str">
        <f t="shared" si="6"/>
        <v>Chlorophyll fluorescence</v>
      </c>
      <c r="AH44" s="86" t="s">
        <v>210</v>
      </c>
      <c r="AI44" s="87">
        <f t="shared" si="7"/>
        <v>2</v>
      </c>
      <c r="AJ44" s="86" t="s">
        <v>220</v>
      </c>
      <c r="AK44" s="50"/>
      <c r="AL44" s="114">
        <f t="shared" si="8"/>
        <v>100000</v>
      </c>
      <c r="AM44" s="118">
        <f t="shared" si="13"/>
        <v>100000</v>
      </c>
      <c r="AN44" s="119">
        <f t="shared" si="14"/>
        <v>100000</v>
      </c>
      <c r="AO44" s="120">
        <f t="shared" si="15"/>
        <v>100000</v>
      </c>
      <c r="AQ44" s="127" t="s">
        <v>158</v>
      </c>
      <c r="AR44" s="127" t="s">
        <v>279</v>
      </c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</row>
    <row r="45" spans="1:95" s="29" customFormat="1">
      <c r="A45" s="110" t="s">
        <v>151</v>
      </c>
      <c r="B45" s="110">
        <v>769</v>
      </c>
      <c r="C45" s="110"/>
      <c r="D45" s="111" t="s">
        <v>13</v>
      </c>
      <c r="E45" s="112" t="s">
        <v>152</v>
      </c>
      <c r="F45" s="113" t="s">
        <v>76</v>
      </c>
      <c r="G45" s="114" t="s">
        <v>86</v>
      </c>
      <c r="H45" s="114" t="s">
        <v>77</v>
      </c>
      <c r="I45" s="113" t="s">
        <v>78</v>
      </c>
      <c r="J45" s="106"/>
      <c r="K45" s="113" t="s">
        <v>66</v>
      </c>
      <c r="L45" s="88" t="s">
        <v>153</v>
      </c>
      <c r="M45" s="115" t="s">
        <v>80</v>
      </c>
      <c r="N45" s="114">
        <v>1</v>
      </c>
      <c r="O45" s="114" t="s">
        <v>16</v>
      </c>
      <c r="P45" s="114" t="s">
        <v>15</v>
      </c>
      <c r="Q45" s="107"/>
      <c r="R45" s="114">
        <v>1E-4</v>
      </c>
      <c r="S45" s="114">
        <v>200.62</v>
      </c>
      <c r="T45" s="116">
        <v>200620</v>
      </c>
      <c r="U45" s="106"/>
      <c r="V45" s="117" t="str">
        <f t="shared" si="12"/>
        <v>IC50</v>
      </c>
      <c r="W45" s="105">
        <f>VLOOKUP(V45,'Conversion factors'!$B$2:$C$10,2,FALSE)</f>
        <v>5</v>
      </c>
      <c r="X45" s="114">
        <f t="shared" si="1"/>
        <v>40124</v>
      </c>
      <c r="Y45" s="91" t="str">
        <f t="shared" si="2"/>
        <v>Chronic</v>
      </c>
      <c r="Z45" s="105">
        <f>VLOOKUP(Y45,'Conversion factors'!$B$12:$C$13,2,FALSE)</f>
        <v>1</v>
      </c>
      <c r="AA45" s="114">
        <f t="shared" si="3"/>
        <v>40124</v>
      </c>
      <c r="AB45" s="108"/>
      <c r="AC45" s="117" t="str">
        <f t="shared" si="4"/>
        <v>IC50</v>
      </c>
      <c r="AD45" s="91" t="s">
        <v>18</v>
      </c>
      <c r="AE45" s="91" t="str">
        <f t="shared" si="5"/>
        <v>Chronic</v>
      </c>
      <c r="AF45" s="91" t="s">
        <v>65</v>
      </c>
      <c r="AG45" s="88" t="str">
        <f t="shared" si="6"/>
        <v>Growth inhibition</v>
      </c>
      <c r="AH45" s="89" t="s">
        <v>18</v>
      </c>
      <c r="AI45" s="90">
        <f t="shared" si="7"/>
        <v>1</v>
      </c>
      <c r="AJ45" s="91" t="s">
        <v>235</v>
      </c>
      <c r="AK45" s="71"/>
      <c r="AL45" s="114">
        <f t="shared" si="8"/>
        <v>40124</v>
      </c>
      <c r="AM45" s="118">
        <f t="shared" si="13"/>
        <v>40124</v>
      </c>
      <c r="AN45" s="119">
        <f t="shared" si="14"/>
        <v>40124</v>
      </c>
      <c r="AO45" s="113">
        <f t="shared" si="15"/>
        <v>40124</v>
      </c>
      <c r="AP45" s="131"/>
      <c r="AQ45" s="127" t="s">
        <v>158</v>
      </c>
      <c r="AR45" s="127" t="s">
        <v>280</v>
      </c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</row>
    <row r="46" spans="1:95" s="29" customFormat="1">
      <c r="A46" s="150" t="s">
        <v>88</v>
      </c>
      <c r="B46" s="150">
        <v>245</v>
      </c>
      <c r="C46" s="150"/>
      <c r="D46" s="152" t="s">
        <v>13</v>
      </c>
      <c r="E46" s="153" t="s">
        <v>89</v>
      </c>
      <c r="F46" s="155" t="s">
        <v>76</v>
      </c>
      <c r="G46" s="130" t="s">
        <v>86</v>
      </c>
      <c r="H46" s="130" t="s">
        <v>77</v>
      </c>
      <c r="I46" s="155" t="s">
        <v>78</v>
      </c>
      <c r="J46" s="106"/>
      <c r="K46" s="155" t="s">
        <v>66</v>
      </c>
      <c r="L46" s="158" t="s">
        <v>87</v>
      </c>
      <c r="M46" s="160" t="s">
        <v>14</v>
      </c>
      <c r="N46" s="130">
        <v>4</v>
      </c>
      <c r="O46" s="130" t="s">
        <v>16</v>
      </c>
      <c r="P46" s="130" t="s">
        <v>15</v>
      </c>
      <c r="Q46" s="107"/>
      <c r="R46" s="130" t="s">
        <v>17</v>
      </c>
      <c r="S46" s="130" t="s">
        <v>17</v>
      </c>
      <c r="T46" s="162">
        <v>35490</v>
      </c>
      <c r="U46" s="106"/>
      <c r="V46" s="164" t="str">
        <f t="shared" si="12"/>
        <v>EC50</v>
      </c>
      <c r="W46" s="105">
        <f>VLOOKUP(V46,'Conversion factors'!$B$2:$C$10,2,FALSE)</f>
        <v>5</v>
      </c>
      <c r="X46" s="130">
        <f t="shared" si="1"/>
        <v>7098</v>
      </c>
      <c r="Y46" s="167" t="str">
        <f t="shared" si="2"/>
        <v>Chronic</v>
      </c>
      <c r="Z46" s="105">
        <f>VLOOKUP(Y46,'Conversion factors'!$B$12:$C$13,2,FALSE)</f>
        <v>1</v>
      </c>
      <c r="AA46" s="130">
        <f t="shared" si="3"/>
        <v>7098</v>
      </c>
      <c r="AB46" s="108"/>
      <c r="AC46" s="164" t="str">
        <f t="shared" si="4"/>
        <v>EC50</v>
      </c>
      <c r="AD46" s="167" t="s">
        <v>18</v>
      </c>
      <c r="AE46" s="167" t="str">
        <f t="shared" si="5"/>
        <v>Chronic</v>
      </c>
      <c r="AF46" s="169" t="s">
        <v>65</v>
      </c>
      <c r="AG46" s="158" t="str">
        <f t="shared" si="6"/>
        <v>Cell counts</v>
      </c>
      <c r="AH46" s="172" t="s">
        <v>200</v>
      </c>
      <c r="AI46" s="174">
        <f t="shared" si="7"/>
        <v>4</v>
      </c>
      <c r="AJ46" s="172" t="s">
        <v>201</v>
      </c>
      <c r="AK46" s="176"/>
      <c r="AL46" s="130">
        <f t="shared" si="8"/>
        <v>7098</v>
      </c>
      <c r="AM46" s="177">
        <f t="shared" si="13"/>
        <v>7098</v>
      </c>
      <c r="AN46" s="178">
        <f t="shared" si="14"/>
        <v>7098</v>
      </c>
      <c r="AO46" s="179">
        <f t="shared" si="15"/>
        <v>7098</v>
      </c>
      <c r="AP46" s="180"/>
      <c r="AQ46" s="127" t="s">
        <v>158</v>
      </c>
      <c r="AR46" s="127" t="s">
        <v>141</v>
      </c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</row>
    <row r="47" spans="1:95" s="29" customFormat="1">
      <c r="A47" s="75" t="s">
        <v>179</v>
      </c>
      <c r="B47" s="75">
        <v>3400</v>
      </c>
      <c r="C47" s="75"/>
      <c r="D47" s="76" t="s">
        <v>13</v>
      </c>
      <c r="E47" s="77" t="s">
        <v>91</v>
      </c>
      <c r="F47" s="78" t="s">
        <v>76</v>
      </c>
      <c r="G47" s="79" t="s">
        <v>86</v>
      </c>
      <c r="H47" s="79" t="s">
        <v>77</v>
      </c>
      <c r="I47" s="78" t="s">
        <v>78</v>
      </c>
      <c r="J47" s="78"/>
      <c r="K47" s="78" t="s">
        <v>66</v>
      </c>
      <c r="L47" s="80" t="s">
        <v>87</v>
      </c>
      <c r="M47" s="81" t="s">
        <v>14</v>
      </c>
      <c r="N47" s="79">
        <v>20</v>
      </c>
      <c r="O47" s="79" t="s">
        <v>16</v>
      </c>
      <c r="P47" s="79" t="s">
        <v>15</v>
      </c>
      <c r="Q47" s="79"/>
      <c r="R47" s="79" t="s">
        <v>17</v>
      </c>
      <c r="S47" s="79" t="s">
        <v>17</v>
      </c>
      <c r="T47" s="82">
        <v>85100</v>
      </c>
      <c r="U47" s="78"/>
      <c r="V47" s="83" t="str">
        <f t="shared" si="12"/>
        <v>EC50</v>
      </c>
      <c r="W47" s="165">
        <f>VLOOKUP(V47,'Conversion factors'!$B$2:$C$10,2,FALSE)</f>
        <v>5</v>
      </c>
      <c r="X47" s="79">
        <f t="shared" si="1"/>
        <v>17020</v>
      </c>
      <c r="Y47" s="84" t="str">
        <f t="shared" si="2"/>
        <v>Chronic</v>
      </c>
      <c r="Z47" s="165">
        <f>VLOOKUP(Y47,'Conversion factors'!$B$12:$C$13,2,FALSE)</f>
        <v>1</v>
      </c>
      <c r="AA47" s="79">
        <f t="shared" si="3"/>
        <v>17020</v>
      </c>
      <c r="AB47" s="123"/>
      <c r="AC47" s="83" t="str">
        <f t="shared" si="4"/>
        <v>EC50</v>
      </c>
      <c r="AD47" s="84" t="s">
        <v>18</v>
      </c>
      <c r="AE47" s="84" t="str">
        <f t="shared" si="5"/>
        <v>Chronic</v>
      </c>
      <c r="AF47" s="84" t="s">
        <v>65</v>
      </c>
      <c r="AG47" s="85" t="str">
        <f t="shared" si="6"/>
        <v>Cell counts</v>
      </c>
      <c r="AH47" s="86" t="s">
        <v>249</v>
      </c>
      <c r="AI47" s="87">
        <f t="shared" si="7"/>
        <v>20</v>
      </c>
      <c r="AJ47" s="86" t="s">
        <v>264</v>
      </c>
      <c r="AK47" s="124"/>
      <c r="AL47" s="121">
        <f t="shared" si="8"/>
        <v>17020</v>
      </c>
      <c r="AM47" s="93">
        <f t="shared" si="13"/>
        <v>17020</v>
      </c>
      <c r="AN47" s="94">
        <f t="shared" si="14"/>
        <v>17020</v>
      </c>
      <c r="AO47" s="98">
        <f t="shared" si="15"/>
        <v>17020</v>
      </c>
      <c r="AP47" s="76"/>
      <c r="AQ47" s="127" t="s">
        <v>158</v>
      </c>
      <c r="AR47" s="204"/>
    </row>
    <row r="48" spans="1:95" s="29" customFormat="1">
      <c r="A48" s="75" t="s">
        <v>90</v>
      </c>
      <c r="B48" s="75">
        <v>247</v>
      </c>
      <c r="C48" s="75"/>
      <c r="D48" s="76" t="s">
        <v>13</v>
      </c>
      <c r="E48" s="77" t="s">
        <v>91</v>
      </c>
      <c r="F48" s="78" t="s">
        <v>76</v>
      </c>
      <c r="G48" s="79" t="s">
        <v>86</v>
      </c>
      <c r="H48" s="79" t="s">
        <v>77</v>
      </c>
      <c r="I48" s="78" t="s">
        <v>78</v>
      </c>
      <c r="J48" s="78"/>
      <c r="K48" s="78" t="s">
        <v>66</v>
      </c>
      <c r="L48" s="80" t="s">
        <v>87</v>
      </c>
      <c r="M48" s="81" t="s">
        <v>14</v>
      </c>
      <c r="N48" s="79">
        <v>4</v>
      </c>
      <c r="O48" s="79" t="s">
        <v>16</v>
      </c>
      <c r="P48" s="79" t="s">
        <v>15</v>
      </c>
      <c r="Q48" s="79"/>
      <c r="R48" s="79" t="s">
        <v>17</v>
      </c>
      <c r="S48" s="79" t="s">
        <v>17</v>
      </c>
      <c r="T48" s="82">
        <v>86100</v>
      </c>
      <c r="U48" s="78"/>
      <c r="V48" s="83" t="str">
        <f t="shared" si="12"/>
        <v>EC50</v>
      </c>
      <c r="W48" s="165">
        <f>VLOOKUP(V48,'Conversion factors'!$B$2:$C$10,2,FALSE)</f>
        <v>5</v>
      </c>
      <c r="X48" s="79">
        <f t="shared" si="1"/>
        <v>17220</v>
      </c>
      <c r="Y48" s="84" t="str">
        <f t="shared" si="2"/>
        <v>Chronic</v>
      </c>
      <c r="Z48" s="165">
        <f>VLOOKUP(Y48,'Conversion factors'!$B$12:$C$13,2,FALSE)</f>
        <v>1</v>
      </c>
      <c r="AA48" s="79">
        <f t="shared" si="3"/>
        <v>17220</v>
      </c>
      <c r="AB48" s="123"/>
      <c r="AC48" s="83" t="str">
        <f t="shared" si="4"/>
        <v>EC50</v>
      </c>
      <c r="AD48" s="84" t="s">
        <v>18</v>
      </c>
      <c r="AE48" s="84" t="str">
        <f t="shared" si="5"/>
        <v>Chronic</v>
      </c>
      <c r="AF48" s="84" t="s">
        <v>65</v>
      </c>
      <c r="AG48" s="85" t="str">
        <f t="shared" si="6"/>
        <v>Cell counts</v>
      </c>
      <c r="AH48" s="86" t="s">
        <v>202</v>
      </c>
      <c r="AI48" s="90">
        <f t="shared" si="7"/>
        <v>4</v>
      </c>
      <c r="AJ48" s="89" t="s">
        <v>204</v>
      </c>
      <c r="AK48" s="210"/>
      <c r="AL48" s="114">
        <f t="shared" si="8"/>
        <v>17220</v>
      </c>
      <c r="AM48" s="118">
        <f t="shared" si="13"/>
        <v>17220</v>
      </c>
      <c r="AN48" s="119">
        <f t="shared" si="14"/>
        <v>17220</v>
      </c>
      <c r="AO48" s="113">
        <f t="shared" si="15"/>
        <v>17220</v>
      </c>
      <c r="AP48" s="76" t="s">
        <v>19</v>
      </c>
      <c r="AQ48" s="127" t="s">
        <v>158</v>
      </c>
      <c r="AR48" s="127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</row>
    <row r="49" spans="1:93" s="29" customFormat="1">
      <c r="A49" s="110" t="s">
        <v>108</v>
      </c>
      <c r="B49" s="110">
        <v>765</v>
      </c>
      <c r="C49" s="110"/>
      <c r="D49" s="111" t="s">
        <v>13</v>
      </c>
      <c r="E49" s="112" t="s">
        <v>91</v>
      </c>
      <c r="F49" s="113" t="s">
        <v>76</v>
      </c>
      <c r="G49" s="114" t="s">
        <v>86</v>
      </c>
      <c r="H49" s="114" t="s">
        <v>77</v>
      </c>
      <c r="I49" s="113" t="s">
        <v>78</v>
      </c>
      <c r="J49" s="113"/>
      <c r="K49" s="113" t="s">
        <v>66</v>
      </c>
      <c r="L49" s="88" t="s">
        <v>87</v>
      </c>
      <c r="M49" s="115" t="s">
        <v>14</v>
      </c>
      <c r="N49" s="114">
        <v>3</v>
      </c>
      <c r="O49" s="114" t="s">
        <v>16</v>
      </c>
      <c r="P49" s="114" t="s">
        <v>15</v>
      </c>
      <c r="Q49" s="114"/>
      <c r="R49" s="114" t="s">
        <v>17</v>
      </c>
      <c r="S49" s="114" t="s">
        <v>17</v>
      </c>
      <c r="T49" s="116">
        <v>1000000</v>
      </c>
      <c r="U49" s="113"/>
      <c r="V49" s="117" t="str">
        <f t="shared" si="12"/>
        <v>EC50</v>
      </c>
      <c r="W49" s="105">
        <f>VLOOKUP(V49,'Conversion factors'!$B$2:$C$10,2,FALSE)</f>
        <v>5</v>
      </c>
      <c r="X49" s="114">
        <f t="shared" si="1"/>
        <v>200000</v>
      </c>
      <c r="Y49" s="91" t="s">
        <v>52</v>
      </c>
      <c r="Z49" s="105">
        <f>VLOOKUP(Y49,'Conversion factors'!$B$12:$C$13,2,FALSE)</f>
        <v>2</v>
      </c>
      <c r="AA49" s="114">
        <f t="shared" si="3"/>
        <v>100000</v>
      </c>
      <c r="AB49" s="168"/>
      <c r="AC49" s="117" t="str">
        <f t="shared" si="4"/>
        <v>EC50</v>
      </c>
      <c r="AD49" s="91" t="s">
        <v>18</v>
      </c>
      <c r="AE49" s="91" t="str">
        <f t="shared" si="5"/>
        <v>Chronic</v>
      </c>
      <c r="AF49" s="91" t="s">
        <v>18</v>
      </c>
      <c r="AG49" s="88" t="str">
        <f t="shared" si="6"/>
        <v>Cell counts</v>
      </c>
      <c r="AH49" s="89" t="s">
        <v>202</v>
      </c>
      <c r="AI49" s="90">
        <f t="shared" si="7"/>
        <v>3</v>
      </c>
      <c r="AJ49" s="91" t="s">
        <v>205</v>
      </c>
      <c r="AK49" s="175"/>
      <c r="AL49" s="114">
        <f t="shared" si="8"/>
        <v>100000</v>
      </c>
      <c r="AM49" s="118">
        <f t="shared" si="13"/>
        <v>100000</v>
      </c>
      <c r="AN49" s="119">
        <f t="shared" si="14"/>
        <v>100000</v>
      </c>
      <c r="AO49" s="120">
        <f t="shared" si="15"/>
        <v>100000</v>
      </c>
      <c r="AP49" s="76"/>
      <c r="AQ49" s="127" t="s">
        <v>158</v>
      </c>
      <c r="AR49" s="127" t="s">
        <v>281</v>
      </c>
      <c r="AT49" s="27" t="s">
        <v>19</v>
      </c>
      <c r="AU49" s="27" t="s">
        <v>19</v>
      </c>
      <c r="AV49" s="27" t="s">
        <v>19</v>
      </c>
      <c r="AW49" s="27" t="s">
        <v>19</v>
      </c>
      <c r="AX49" s="27" t="s">
        <v>19</v>
      </c>
      <c r="AY49" s="27" t="s">
        <v>19</v>
      </c>
      <c r="AZ49" s="27" t="s">
        <v>19</v>
      </c>
      <c r="BA49" s="27" t="s">
        <v>19</v>
      </c>
      <c r="BB49" s="27" t="s">
        <v>19</v>
      </c>
      <c r="BC49" s="27" t="s">
        <v>19</v>
      </c>
      <c r="BD49" s="27" t="s">
        <v>19</v>
      </c>
      <c r="BE49" s="27" t="s">
        <v>19</v>
      </c>
      <c r="BF49" s="27" t="s">
        <v>19</v>
      </c>
      <c r="BG49" s="27" t="s">
        <v>19</v>
      </c>
      <c r="BH49" s="27" t="s">
        <v>19</v>
      </c>
      <c r="BI49" s="27" t="s">
        <v>19</v>
      </c>
      <c r="BJ49" s="27" t="s">
        <v>19</v>
      </c>
      <c r="BK49" s="27" t="s">
        <v>19</v>
      </c>
      <c r="BL49" s="27" t="s">
        <v>19</v>
      </c>
      <c r="BM49" s="27" t="s">
        <v>19</v>
      </c>
      <c r="BN49" s="27" t="s">
        <v>19</v>
      </c>
      <c r="BO49" s="27" t="s">
        <v>19</v>
      </c>
      <c r="BP49" s="27" t="s">
        <v>19</v>
      </c>
      <c r="BQ49" s="27" t="s">
        <v>19</v>
      </c>
      <c r="BR49" s="27" t="s">
        <v>19</v>
      </c>
      <c r="BS49" s="27" t="s">
        <v>19</v>
      </c>
      <c r="BT49" s="27" t="s">
        <v>19</v>
      </c>
      <c r="BU49" s="27" t="s">
        <v>19</v>
      </c>
      <c r="BV49" s="27" t="s">
        <v>19</v>
      </c>
      <c r="BW49" s="27" t="s">
        <v>19</v>
      </c>
      <c r="BX49" s="27" t="s">
        <v>19</v>
      </c>
      <c r="BY49" s="27" t="s">
        <v>19</v>
      </c>
      <c r="BZ49" s="27" t="s">
        <v>19</v>
      </c>
      <c r="CA49" s="27" t="s">
        <v>19</v>
      </c>
      <c r="CB49" s="27" t="s">
        <v>19</v>
      </c>
      <c r="CC49" s="27" t="s">
        <v>19</v>
      </c>
      <c r="CD49" s="27" t="s">
        <v>19</v>
      </c>
      <c r="CE49" s="27" t="s">
        <v>19</v>
      </c>
      <c r="CF49" s="27" t="s">
        <v>19</v>
      </c>
      <c r="CG49" s="27" t="s">
        <v>19</v>
      </c>
      <c r="CH49" s="27" t="s">
        <v>19</v>
      </c>
      <c r="CI49" s="27" t="s">
        <v>19</v>
      </c>
      <c r="CJ49" s="27" t="s">
        <v>19</v>
      </c>
      <c r="CK49" s="27" t="s">
        <v>19</v>
      </c>
      <c r="CL49" s="27" t="s">
        <v>19</v>
      </c>
      <c r="CM49" s="27" t="s">
        <v>19</v>
      </c>
      <c r="CN49" s="27" t="s">
        <v>19</v>
      </c>
      <c r="CO49" s="27" t="s">
        <v>19</v>
      </c>
    </row>
    <row r="50" spans="1:93" s="106" customFormat="1">
      <c r="A50" s="110" t="s">
        <v>123</v>
      </c>
      <c r="B50" s="110">
        <v>767</v>
      </c>
      <c r="C50" s="110"/>
      <c r="D50" s="111" t="s">
        <v>13</v>
      </c>
      <c r="E50" s="112" t="s">
        <v>124</v>
      </c>
      <c r="F50" s="113" t="s">
        <v>76</v>
      </c>
      <c r="G50" s="114" t="s">
        <v>86</v>
      </c>
      <c r="H50" s="114" t="s">
        <v>77</v>
      </c>
      <c r="I50" s="113" t="s">
        <v>78</v>
      </c>
      <c r="J50" s="113"/>
      <c r="K50" s="113" t="s">
        <v>66</v>
      </c>
      <c r="L50" s="88" t="s">
        <v>87</v>
      </c>
      <c r="M50" s="115" t="s">
        <v>22</v>
      </c>
      <c r="N50" s="114">
        <v>1</v>
      </c>
      <c r="O50" s="114" t="s">
        <v>16</v>
      </c>
      <c r="P50" s="114" t="s">
        <v>52</v>
      </c>
      <c r="Q50" s="114"/>
      <c r="R50" s="114" t="s">
        <v>128</v>
      </c>
      <c r="S50" s="114">
        <v>200.62</v>
      </c>
      <c r="T50" s="116">
        <v>20865</v>
      </c>
      <c r="U50" s="113"/>
      <c r="V50" s="117" t="str">
        <f t="shared" si="12"/>
        <v>NOEC</v>
      </c>
      <c r="W50" s="105">
        <f>VLOOKUP(V50,'Conversion factors'!$B$2:$C$10,2,FALSE)</f>
        <v>1</v>
      </c>
      <c r="X50" s="114">
        <f t="shared" si="1"/>
        <v>20865</v>
      </c>
      <c r="Y50" s="91" t="str">
        <f>P50</f>
        <v>Acute</v>
      </c>
      <c r="Z50" s="105">
        <f>VLOOKUP(Y50,'Conversion factors'!$B$12:$C$13,2,FALSE)</f>
        <v>2</v>
      </c>
      <c r="AA50" s="114">
        <f t="shared" si="3"/>
        <v>10432.5</v>
      </c>
      <c r="AB50" s="168"/>
      <c r="AC50" s="117" t="str">
        <f t="shared" si="4"/>
        <v>NOEC</v>
      </c>
      <c r="AD50" s="91" t="s">
        <v>65</v>
      </c>
      <c r="AE50" s="91" t="str">
        <f t="shared" si="5"/>
        <v>Acute</v>
      </c>
      <c r="AF50" s="91" t="s">
        <v>65</v>
      </c>
      <c r="AG50" s="88" t="str">
        <f t="shared" si="6"/>
        <v>Cell counts</v>
      </c>
      <c r="AH50" s="89" t="s">
        <v>16</v>
      </c>
      <c r="AI50" s="90">
        <f t="shared" si="7"/>
        <v>1</v>
      </c>
      <c r="AJ50" s="91" t="s">
        <v>206</v>
      </c>
      <c r="AK50" s="175"/>
      <c r="AL50" s="194">
        <f t="shared" si="8"/>
        <v>10432.5</v>
      </c>
      <c r="AM50" s="181">
        <f t="shared" si="13"/>
        <v>10432.5</v>
      </c>
      <c r="AN50" s="182">
        <f t="shared" si="14"/>
        <v>10432.5</v>
      </c>
      <c r="AO50" s="193">
        <f t="shared" si="15"/>
        <v>10432.5</v>
      </c>
      <c r="AP50" s="111"/>
      <c r="AQ50" s="127" t="s">
        <v>158</v>
      </c>
      <c r="AR50" s="127" t="s">
        <v>284</v>
      </c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</row>
    <row r="51" spans="1:93" s="29" customFormat="1">
      <c r="A51" s="75" t="s">
        <v>146</v>
      </c>
      <c r="B51" s="75">
        <v>767</v>
      </c>
      <c r="C51" s="75"/>
      <c r="D51" s="76" t="s">
        <v>13</v>
      </c>
      <c r="E51" s="77" t="s">
        <v>124</v>
      </c>
      <c r="F51" s="78" t="s">
        <v>76</v>
      </c>
      <c r="G51" s="79" t="s">
        <v>86</v>
      </c>
      <c r="H51" s="79" t="s">
        <v>77</v>
      </c>
      <c r="I51" s="78" t="s">
        <v>78</v>
      </c>
      <c r="J51" s="78"/>
      <c r="K51" s="78" t="s">
        <v>66</v>
      </c>
      <c r="L51" s="80" t="s">
        <v>87</v>
      </c>
      <c r="M51" s="81" t="s">
        <v>14</v>
      </c>
      <c r="N51" s="79">
        <v>1</v>
      </c>
      <c r="O51" s="79" t="s">
        <v>16</v>
      </c>
      <c r="P51" s="79" t="s">
        <v>52</v>
      </c>
      <c r="Q51" s="79"/>
      <c r="R51" s="79" t="s">
        <v>147</v>
      </c>
      <c r="S51" s="79">
        <v>200.62</v>
      </c>
      <c r="T51" s="82">
        <v>160095</v>
      </c>
      <c r="U51" s="78"/>
      <c r="V51" s="83" t="str">
        <f t="shared" si="12"/>
        <v>EC50</v>
      </c>
      <c r="W51" s="165">
        <f>VLOOKUP(V51,'Conversion factors'!$B$2:$C$10,2,FALSE)</f>
        <v>5</v>
      </c>
      <c r="X51" s="79">
        <f t="shared" si="1"/>
        <v>32019</v>
      </c>
      <c r="Y51" s="84" t="str">
        <f>P51</f>
        <v>Acute</v>
      </c>
      <c r="Z51" s="165">
        <f>VLOOKUP(Y51,'Conversion factors'!$B$12:$C$13,2,FALSE)</f>
        <v>2</v>
      </c>
      <c r="AA51" s="79">
        <f t="shared" si="3"/>
        <v>16009.5</v>
      </c>
      <c r="AB51" s="123"/>
      <c r="AC51" s="83" t="str">
        <f t="shared" si="4"/>
        <v>EC50</v>
      </c>
      <c r="AD51" s="84" t="s">
        <v>18</v>
      </c>
      <c r="AE51" s="84" t="str">
        <f t="shared" si="5"/>
        <v>Acute</v>
      </c>
      <c r="AF51" s="84" t="s">
        <v>65</v>
      </c>
      <c r="AG51" s="85" t="str">
        <f t="shared" si="6"/>
        <v>Cell counts</v>
      </c>
      <c r="AH51" s="86" t="s">
        <v>16</v>
      </c>
      <c r="AI51" s="87">
        <f t="shared" si="7"/>
        <v>1</v>
      </c>
      <c r="AJ51" s="92" t="s">
        <v>207</v>
      </c>
      <c r="AK51" s="124"/>
      <c r="AL51" s="189">
        <f t="shared" si="8"/>
        <v>16009.5</v>
      </c>
      <c r="AM51" s="190">
        <f t="shared" si="13"/>
        <v>16009.5</v>
      </c>
      <c r="AN51" s="195">
        <f t="shared" si="14"/>
        <v>16009.5</v>
      </c>
      <c r="AO51" s="196">
        <f t="shared" si="15"/>
        <v>16009.5</v>
      </c>
      <c r="AP51" s="76"/>
      <c r="AQ51" s="127" t="s">
        <v>158</v>
      </c>
      <c r="AR51" s="1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</row>
    <row r="52" spans="1:93" s="29" customFormat="1">
      <c r="A52" s="75" t="s">
        <v>174</v>
      </c>
      <c r="B52" s="75">
        <v>770</v>
      </c>
      <c r="C52" s="75"/>
      <c r="D52" s="76" t="s">
        <v>13</v>
      </c>
      <c r="E52" s="77" t="s">
        <v>167</v>
      </c>
      <c r="F52" s="78" t="s">
        <v>160</v>
      </c>
      <c r="G52" s="79" t="s">
        <v>161</v>
      </c>
      <c r="H52" s="79" t="s">
        <v>77</v>
      </c>
      <c r="I52" s="78" t="s">
        <v>78</v>
      </c>
      <c r="J52" s="78"/>
      <c r="K52" s="78" t="s">
        <v>66</v>
      </c>
      <c r="L52" s="80" t="s">
        <v>87</v>
      </c>
      <c r="M52" s="81" t="s">
        <v>23</v>
      </c>
      <c r="N52" s="79">
        <v>2</v>
      </c>
      <c r="O52" s="79" t="s">
        <v>16</v>
      </c>
      <c r="P52" s="79" t="s">
        <v>15</v>
      </c>
      <c r="Q52" s="79"/>
      <c r="R52" s="79" t="s">
        <v>17</v>
      </c>
      <c r="S52" s="79" t="s">
        <v>17</v>
      </c>
      <c r="T52" s="82">
        <v>50</v>
      </c>
      <c r="U52" s="78"/>
      <c r="V52" s="83" t="str">
        <f t="shared" si="12"/>
        <v>LOEC</v>
      </c>
      <c r="W52" s="165">
        <f>VLOOKUP(V52,'Conversion factors'!$B$2:$C$10,2,FALSE)</f>
        <v>2.5</v>
      </c>
      <c r="X52" s="79">
        <f t="shared" si="1"/>
        <v>20</v>
      </c>
      <c r="Y52" s="84" t="str">
        <f>P52</f>
        <v>Chronic</v>
      </c>
      <c r="Z52" s="165">
        <f>VLOOKUP(Y52,'Conversion factors'!$B$12:$C$13,2,FALSE)</f>
        <v>1</v>
      </c>
      <c r="AA52" s="79">
        <f t="shared" si="3"/>
        <v>20</v>
      </c>
      <c r="AB52" s="123"/>
      <c r="AC52" s="83" t="str">
        <f t="shared" si="4"/>
        <v>LOEC</v>
      </c>
      <c r="AD52" s="84" t="s">
        <v>18</v>
      </c>
      <c r="AE52" s="84" t="str">
        <f t="shared" si="5"/>
        <v>Chronic</v>
      </c>
      <c r="AF52" s="84" t="s">
        <v>65</v>
      </c>
      <c r="AG52" s="85" t="str">
        <f t="shared" si="6"/>
        <v>Cell counts</v>
      </c>
      <c r="AH52" s="86" t="s">
        <v>65</v>
      </c>
      <c r="AI52" s="87">
        <f t="shared" si="7"/>
        <v>2</v>
      </c>
      <c r="AJ52" s="86" t="s">
        <v>259</v>
      </c>
      <c r="AK52" s="175"/>
      <c r="AL52" s="121">
        <f t="shared" si="8"/>
        <v>20</v>
      </c>
      <c r="AM52" s="96">
        <f t="shared" si="13"/>
        <v>20</v>
      </c>
      <c r="AN52" s="97">
        <f t="shared" si="14"/>
        <v>20</v>
      </c>
      <c r="AO52" s="95">
        <f t="shared" si="15"/>
        <v>20</v>
      </c>
      <c r="AP52" s="76"/>
      <c r="AQ52" s="127" t="s">
        <v>158</v>
      </c>
      <c r="AR52" s="204"/>
    </row>
    <row r="53" spans="1:93" s="29" customFormat="1">
      <c r="A53" s="75" t="s">
        <v>154</v>
      </c>
      <c r="B53" s="75">
        <v>771</v>
      </c>
      <c r="C53" s="75"/>
      <c r="D53" s="76" t="s">
        <v>13</v>
      </c>
      <c r="E53" s="77" t="s">
        <v>155</v>
      </c>
      <c r="F53" s="78" t="s">
        <v>135</v>
      </c>
      <c r="G53" s="79" t="s">
        <v>156</v>
      </c>
      <c r="H53" s="79" t="s">
        <v>110</v>
      </c>
      <c r="I53" s="78" t="s">
        <v>157</v>
      </c>
      <c r="J53" s="78"/>
      <c r="K53" s="78" t="s">
        <v>112</v>
      </c>
      <c r="L53" s="80" t="s">
        <v>111</v>
      </c>
      <c r="M53" s="81" t="s">
        <v>21</v>
      </c>
      <c r="N53" s="79">
        <v>5</v>
      </c>
      <c r="O53" s="79" t="s">
        <v>16</v>
      </c>
      <c r="P53" s="79" t="s">
        <v>52</v>
      </c>
      <c r="Q53" s="79"/>
      <c r="R53" s="79" t="s">
        <v>17</v>
      </c>
      <c r="S53" s="79" t="s">
        <v>17</v>
      </c>
      <c r="T53" s="82">
        <v>3395792</v>
      </c>
      <c r="U53" s="78"/>
      <c r="V53" s="83" t="str">
        <f t="shared" si="12"/>
        <v>LC50</v>
      </c>
      <c r="W53" s="165">
        <f>VLOOKUP(V53,'Conversion factors'!$B$2:$C$10,2,FALSE)</f>
        <v>5</v>
      </c>
      <c r="X53" s="79">
        <f t="shared" si="1"/>
        <v>679158.4</v>
      </c>
      <c r="Y53" s="84" t="str">
        <f>P53</f>
        <v>Acute</v>
      </c>
      <c r="Z53" s="165">
        <f>VLOOKUP(Y53,'Conversion factors'!$B$12:$C$13,2,FALSE)</f>
        <v>2</v>
      </c>
      <c r="AA53" s="79">
        <f t="shared" si="3"/>
        <v>339579.2</v>
      </c>
      <c r="AB53" s="123"/>
      <c r="AC53" s="83" t="str">
        <f t="shared" si="4"/>
        <v>LC50</v>
      </c>
      <c r="AD53" s="84" t="s">
        <v>18</v>
      </c>
      <c r="AE53" s="84" t="str">
        <f t="shared" si="5"/>
        <v>Acute</v>
      </c>
      <c r="AF53" s="84" t="s">
        <v>18</v>
      </c>
      <c r="AG53" s="85" t="str">
        <f t="shared" si="6"/>
        <v>Survival</v>
      </c>
      <c r="AH53" s="86" t="s">
        <v>232</v>
      </c>
      <c r="AI53" s="87">
        <f t="shared" si="7"/>
        <v>5</v>
      </c>
      <c r="AJ53" s="86" t="s">
        <v>233</v>
      </c>
      <c r="AK53" s="124"/>
      <c r="AL53" s="189">
        <f t="shared" si="8"/>
        <v>339579.2</v>
      </c>
      <c r="AM53" s="190">
        <f>GEOMEAN(AL53:AL54)</f>
        <v>350014.26825773832</v>
      </c>
      <c r="AN53" s="191">
        <f>AM53</f>
        <v>350014.26825773832</v>
      </c>
      <c r="AO53" s="192">
        <f>AM53</f>
        <v>350014.26825773832</v>
      </c>
      <c r="AP53" s="76"/>
      <c r="AQ53" s="127" t="s">
        <v>158</v>
      </c>
      <c r="AR53" s="204" t="s">
        <v>282</v>
      </c>
    </row>
    <row r="54" spans="1:93" s="29" customFormat="1">
      <c r="A54" s="75" t="s">
        <v>176</v>
      </c>
      <c r="B54" s="75">
        <v>771</v>
      </c>
      <c r="C54" s="75"/>
      <c r="D54" s="76" t="s">
        <v>13</v>
      </c>
      <c r="E54" s="77" t="s">
        <v>155</v>
      </c>
      <c r="F54" s="78" t="s">
        <v>135</v>
      </c>
      <c r="G54" s="79" t="s">
        <v>156</v>
      </c>
      <c r="H54" s="79" t="s">
        <v>110</v>
      </c>
      <c r="I54" s="78" t="s">
        <v>157</v>
      </c>
      <c r="J54" s="78"/>
      <c r="K54" s="78" t="s">
        <v>112</v>
      </c>
      <c r="L54" s="80" t="s">
        <v>196</v>
      </c>
      <c r="M54" s="81" t="s">
        <v>21</v>
      </c>
      <c r="N54" s="79">
        <v>5</v>
      </c>
      <c r="O54" s="79" t="s">
        <v>16</v>
      </c>
      <c r="P54" s="79" t="s">
        <v>52</v>
      </c>
      <c r="Q54" s="79"/>
      <c r="R54" s="79" t="s">
        <v>17</v>
      </c>
      <c r="S54" s="79" t="s">
        <v>17</v>
      </c>
      <c r="T54" s="82">
        <v>3607700</v>
      </c>
      <c r="U54" s="78"/>
      <c r="V54" s="83" t="str">
        <f t="shared" si="12"/>
        <v>LC50</v>
      </c>
      <c r="W54" s="165">
        <f>VLOOKUP(V54,'Conversion factors'!$B$2:$C$10,2,FALSE)</f>
        <v>5</v>
      </c>
      <c r="X54" s="79">
        <f t="shared" si="1"/>
        <v>721540</v>
      </c>
      <c r="Y54" s="84" t="str">
        <f>P54</f>
        <v>Acute</v>
      </c>
      <c r="Z54" s="165">
        <f>VLOOKUP(Y54,'Conversion factors'!$B$12:$C$13,2,FALSE)</f>
        <v>2</v>
      </c>
      <c r="AA54" s="79">
        <f t="shared" si="3"/>
        <v>360770</v>
      </c>
      <c r="AB54" s="123"/>
      <c r="AC54" s="83" t="str">
        <f t="shared" si="4"/>
        <v>LC50</v>
      </c>
      <c r="AD54" s="84" t="s">
        <v>18</v>
      </c>
      <c r="AE54" s="84" t="str">
        <f t="shared" si="5"/>
        <v>Acute</v>
      </c>
      <c r="AF54" s="84" t="s">
        <v>18</v>
      </c>
      <c r="AG54" s="85" t="str">
        <f t="shared" si="6"/>
        <v xml:space="preserve">Survival </v>
      </c>
      <c r="AH54" s="86" t="s">
        <v>232</v>
      </c>
      <c r="AI54" s="87">
        <f t="shared" si="7"/>
        <v>5</v>
      </c>
      <c r="AJ54" s="86" t="s">
        <v>233</v>
      </c>
      <c r="AK54" s="124"/>
      <c r="AL54" s="121">
        <f t="shared" si="8"/>
        <v>360770</v>
      </c>
      <c r="AM54" s="181">
        <f>AM53</f>
        <v>350014.26825773832</v>
      </c>
      <c r="AN54" s="182">
        <f>AM54</f>
        <v>350014.26825773832</v>
      </c>
      <c r="AO54" s="193">
        <f>AM54</f>
        <v>350014.26825773832</v>
      </c>
      <c r="AP54" s="76"/>
      <c r="AQ54" s="77" t="s">
        <v>158</v>
      </c>
      <c r="AR54" s="188" t="s">
        <v>282</v>
      </c>
    </row>
    <row r="55" spans="1:93" s="29" customFormat="1" ht="12.75">
      <c r="A55" s="74" t="s">
        <v>138</v>
      </c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</row>
    <row r="56" spans="1:93" s="29" customFormat="1">
      <c r="A56" s="26" t="s">
        <v>108</v>
      </c>
      <c r="B56" s="70" t="s">
        <v>139</v>
      </c>
      <c r="C56" s="26"/>
      <c r="D56" s="27"/>
      <c r="E56" s="28"/>
      <c r="G56" s="4"/>
      <c r="H56" s="4"/>
      <c r="L56" s="1"/>
      <c r="M56" s="40"/>
      <c r="N56" s="4"/>
      <c r="O56" s="4"/>
      <c r="P56" s="4"/>
      <c r="Q56" s="4"/>
      <c r="R56" s="4"/>
      <c r="S56" s="4"/>
      <c r="T56" s="9"/>
      <c r="V56" s="5"/>
      <c r="W56" s="4"/>
      <c r="X56" s="4"/>
      <c r="Y56" s="7"/>
      <c r="Z56" s="4"/>
      <c r="AA56" s="4"/>
      <c r="AB56"/>
      <c r="AC56" s="5"/>
      <c r="AD56" s="7"/>
      <c r="AE56" s="7"/>
      <c r="AF56" s="7"/>
      <c r="AG56" s="48"/>
      <c r="AH56" s="51"/>
      <c r="AI56" s="49"/>
      <c r="AJ56" s="51"/>
      <c r="AK56" s="52"/>
      <c r="AL56" s="53"/>
      <c r="AM56" s="65"/>
      <c r="AN56" s="66"/>
      <c r="AO56" s="64"/>
      <c r="AP56" s="27"/>
      <c r="AQ56" s="28"/>
      <c r="AR56" s="28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</row>
    <row r="57" spans="1:93" s="29" customFormat="1">
      <c r="B57" s="58"/>
      <c r="C57" s="58"/>
      <c r="D57" s="46"/>
      <c r="E57" s="47"/>
      <c r="F57" s="59"/>
      <c r="G57" s="56"/>
      <c r="H57" s="56"/>
      <c r="I57" s="59"/>
      <c r="J57" s="59"/>
      <c r="K57" s="59"/>
      <c r="L57" s="42"/>
      <c r="M57" s="60"/>
      <c r="N57" s="56"/>
      <c r="O57" s="56"/>
      <c r="P57" s="56"/>
      <c r="Q57" s="56"/>
      <c r="R57" s="56"/>
      <c r="S57" s="56"/>
      <c r="T57" s="61"/>
      <c r="U57" s="59"/>
      <c r="V57" s="62"/>
      <c r="W57" s="56"/>
      <c r="X57" s="56"/>
      <c r="Y57" s="43"/>
      <c r="Z57" s="56"/>
      <c r="AA57" s="56"/>
      <c r="AB57" s="63"/>
      <c r="AC57" s="62"/>
      <c r="AD57" s="43"/>
      <c r="AE57" s="43"/>
      <c r="AF57" s="43"/>
      <c r="AG57" s="42"/>
      <c r="AH57" s="54"/>
      <c r="AI57" s="44"/>
      <c r="AJ57" s="54"/>
      <c r="AK57" s="55"/>
      <c r="AL57" s="57"/>
      <c r="AM57" s="67"/>
      <c r="AN57" s="68"/>
      <c r="AO57" s="69"/>
      <c r="AP57" s="27"/>
      <c r="AQ57" s="28"/>
      <c r="AR57" s="28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</row>
    <row r="58" spans="1:93" s="29" customFormat="1">
      <c r="A58" s="26"/>
      <c r="B58" s="58"/>
      <c r="C58" s="58"/>
      <c r="D58" s="46"/>
      <c r="E58" s="47"/>
      <c r="F58" s="59"/>
      <c r="G58" s="56"/>
      <c r="H58" s="56"/>
      <c r="I58" s="59"/>
      <c r="J58" s="59"/>
      <c r="K58" s="59"/>
      <c r="L58" s="42"/>
      <c r="M58" s="60"/>
      <c r="N58" s="56"/>
      <c r="O58" s="56"/>
      <c r="P58" s="56"/>
      <c r="Q58" s="56"/>
      <c r="R58" s="56"/>
      <c r="S58" s="56"/>
      <c r="T58" s="61"/>
      <c r="U58" s="59"/>
      <c r="V58" s="62"/>
      <c r="W58" s="56"/>
      <c r="X58" s="56"/>
      <c r="Y58" s="43"/>
      <c r="Z58" s="56"/>
      <c r="AA58" s="56"/>
      <c r="AB58" s="63"/>
      <c r="AC58" s="62"/>
      <c r="AD58" s="43"/>
      <c r="AE58" s="43"/>
      <c r="AF58" s="43"/>
      <c r="AG58" s="42"/>
      <c r="AH58" s="43"/>
      <c r="AI58" s="44"/>
      <c r="AJ58" s="43"/>
      <c r="AK58" s="45"/>
      <c r="AL58" s="57"/>
      <c r="AM58" s="65"/>
      <c r="AN58" s="66"/>
      <c r="AO58" s="64"/>
      <c r="AP58" s="27"/>
      <c r="AQ58" s="28"/>
      <c r="AR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</row>
    <row r="59" spans="1:93" s="29" customFormat="1">
      <c r="A59" s="26"/>
      <c r="B59" s="58"/>
      <c r="C59" s="58"/>
      <c r="D59" s="46"/>
      <c r="E59" s="47"/>
      <c r="F59" s="59"/>
      <c r="G59" s="56"/>
      <c r="H59" s="56"/>
      <c r="I59" s="59"/>
      <c r="J59" s="59"/>
      <c r="K59" s="59"/>
      <c r="L59" s="42"/>
      <c r="M59" s="60"/>
      <c r="N59" s="56"/>
      <c r="O59" s="56"/>
      <c r="P59" s="56"/>
      <c r="Q59" s="56"/>
      <c r="R59" s="56"/>
      <c r="S59" s="56"/>
      <c r="T59" s="61"/>
      <c r="U59" s="59"/>
      <c r="V59" s="62"/>
      <c r="W59" s="56"/>
      <c r="X59" s="56"/>
      <c r="Y59" s="43"/>
      <c r="Z59" s="56"/>
      <c r="AA59" s="56"/>
      <c r="AB59" s="63"/>
      <c r="AC59" s="62"/>
      <c r="AD59" s="43"/>
      <c r="AE59" s="43"/>
      <c r="AF59" s="43"/>
      <c r="AG59" s="42"/>
      <c r="AH59" s="43"/>
      <c r="AI59" s="44"/>
      <c r="AJ59" s="43"/>
      <c r="AK59" s="45"/>
      <c r="AL59" s="57"/>
      <c r="AM59" s="65"/>
      <c r="AN59" s="66"/>
      <c r="AO59" s="64"/>
      <c r="AP59" s="27"/>
      <c r="AQ59" s="28"/>
      <c r="AR59" s="28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</row>
    <row r="60" spans="1:93" s="29" customFormat="1">
      <c r="A60" s="26"/>
      <c r="B60" s="58"/>
      <c r="C60" s="58"/>
      <c r="D60" s="46"/>
      <c r="E60" s="47"/>
      <c r="F60" s="59"/>
      <c r="G60" s="56"/>
      <c r="H60" s="56"/>
      <c r="I60" s="59"/>
      <c r="J60" s="59"/>
      <c r="K60" s="59"/>
      <c r="L60" s="42"/>
      <c r="M60" s="60"/>
      <c r="N60" s="56"/>
      <c r="O60" s="56"/>
      <c r="P60" s="56"/>
      <c r="Q60" s="56"/>
      <c r="R60" s="56"/>
      <c r="S60" s="56"/>
      <c r="T60" s="61"/>
      <c r="U60" s="59"/>
      <c r="V60" s="62"/>
      <c r="W60" s="56"/>
      <c r="X60" s="56"/>
      <c r="Y60" s="43"/>
      <c r="Z60" s="56"/>
      <c r="AA60" s="56"/>
      <c r="AB60" s="63"/>
      <c r="AC60" s="62"/>
      <c r="AD60" s="43"/>
      <c r="AE60" s="43"/>
      <c r="AF60" s="43"/>
      <c r="AG60" s="42"/>
      <c r="AH60" s="43"/>
      <c r="AI60" s="44"/>
      <c r="AJ60" s="43"/>
      <c r="AK60" s="45"/>
      <c r="AL60" s="57"/>
      <c r="AM60" s="65"/>
      <c r="AN60" s="66"/>
      <c r="AO60" s="64"/>
      <c r="AP60" s="27"/>
      <c r="AQ60" s="28"/>
      <c r="AR60" s="28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</row>
    <row r="61" spans="1:93" s="29" customFormat="1">
      <c r="A61" s="26"/>
      <c r="B61" s="26"/>
      <c r="C61" s="26"/>
      <c r="D61" s="27"/>
      <c r="E61" s="28"/>
      <c r="G61" s="4"/>
      <c r="H61" s="4"/>
      <c r="L61" s="1"/>
      <c r="M61" s="40"/>
      <c r="N61" s="4"/>
      <c r="O61" s="4"/>
      <c r="P61" s="4"/>
      <c r="Q61" s="4"/>
      <c r="R61" s="4"/>
      <c r="S61" s="4"/>
      <c r="T61" s="9"/>
      <c r="V61" s="5"/>
      <c r="W61" s="4"/>
      <c r="X61" s="4"/>
      <c r="Y61" s="7"/>
      <c r="Z61" s="4"/>
      <c r="AA61" s="4"/>
      <c r="AB61"/>
      <c r="AC61" s="5"/>
      <c r="AD61" s="7"/>
      <c r="AE61" s="7"/>
      <c r="AF61" s="7"/>
      <c r="AG61" s="48"/>
      <c r="AH61" s="51"/>
      <c r="AI61" s="49"/>
      <c r="AJ61" s="51"/>
      <c r="AK61" s="52"/>
      <c r="AL61" s="57"/>
      <c r="AM61" s="65"/>
      <c r="AN61" s="66"/>
      <c r="AO61" s="64"/>
      <c r="AP61" s="27"/>
      <c r="AQ61" s="28"/>
      <c r="AR61" s="28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</row>
  </sheetData>
  <autoFilter ref="A6:CQ56" xr:uid="{D66BE37E-4D62-4A12-AE85-4F26518EBBA2}">
    <sortState xmlns:xlrd2="http://schemas.microsoft.com/office/spreadsheetml/2017/richdata2" ref="A7:CQ56">
      <sortCondition ref="E6:E56"/>
    </sortState>
  </autoFilter>
  <sortState xmlns:xlrd2="http://schemas.microsoft.com/office/spreadsheetml/2017/richdata2" ref="A7:AO90">
    <sortCondition ref="G7:G90"/>
  </sortState>
  <conditionalFormatting sqref="AD7:AD54">
    <cfRule type="containsText" dxfId="2" priority="1" operator="containsText" text="n">
      <formula>NOT(ISERROR(SEARCH("n",AD7)))</formula>
    </cfRule>
  </conditionalFormatting>
  <conditionalFormatting sqref="AD56:AD61 AF56:AF61">
    <cfRule type="containsText" dxfId="1" priority="12" operator="containsText" text="n">
      <formula>NOT(ISERROR(SEARCH("n",AD56)))</formula>
    </cfRule>
  </conditionalFormatting>
  <conditionalFormatting sqref="AF7:AF54">
    <cfRule type="containsText" dxfId="0" priority="3" operator="containsText" text="n">
      <formula>NOT(ISERROR(SEARCH("n",AF7)))</formula>
    </cfRule>
  </conditionalFormatting>
  <pageMargins left="0.70866141732283505" right="0.70866141732283505" top="2.1259842519685002" bottom="0.74803149606299202" header="0.31496062992126" footer="0.31496062992126"/>
  <pageSetup paperSize="8" scale="68" orientation="landscape" r:id="rId1"/>
  <headerFooter>
    <oddHeader>&amp;L&amp;G
DRAFT MCPA (FRESH) GUIDELINE VALUE DOCUMENTS –
PART OF MILESTONE 3 OF SERVICES AGREEMENT 1415‐0008
Project No: 1419412
Attachment 3: Toxicity Data and associated metadata in the form of Attachment G</oddHeader>
    <oddFooter>&amp;L&amp;Z&amp;F&amp;RGolder Associates &amp;P of &amp;N</oddFooter>
  </headerFooter>
  <colBreaks count="3" manualBreakCount="3">
    <brk id="20" max="55" man="1"/>
    <brk id="34" max="55" man="1"/>
    <brk id="44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98CC-A9BF-43DB-86E2-7AA835952E40}">
  <dimension ref="A1:D13"/>
  <sheetViews>
    <sheetView workbookViewId="0">
      <selection activeCell="A45" sqref="A45"/>
    </sheetView>
  </sheetViews>
  <sheetFormatPr defaultColWidth="9.140625" defaultRowHeight="15"/>
  <cols>
    <col min="1" max="1" width="34" customWidth="1"/>
    <col min="2" max="2" width="11.85546875" bestFit="1" customWidth="1"/>
    <col min="3" max="3" width="11" bestFit="1" customWidth="1"/>
    <col min="4" max="4" width="23.7109375" customWidth="1"/>
  </cols>
  <sheetData>
    <row r="1" spans="1:4">
      <c r="A1" s="219" t="s">
        <v>272</v>
      </c>
      <c r="B1" s="219"/>
      <c r="C1" s="219"/>
      <c r="D1" s="219"/>
    </row>
    <row r="2" spans="1:4">
      <c r="A2" s="78"/>
      <c r="B2" s="99" t="s">
        <v>23</v>
      </c>
      <c r="C2" s="100">
        <v>2.5</v>
      </c>
      <c r="D2" s="99" t="s">
        <v>20</v>
      </c>
    </row>
    <row r="3" spans="1:4">
      <c r="A3" s="78"/>
      <c r="B3" s="101" t="s">
        <v>21</v>
      </c>
      <c r="C3" s="101">
        <v>5</v>
      </c>
      <c r="D3" s="99" t="s">
        <v>20</v>
      </c>
    </row>
    <row r="4" spans="1:4">
      <c r="A4" s="78"/>
      <c r="B4" s="101" t="s">
        <v>80</v>
      </c>
      <c r="C4" s="101">
        <v>5</v>
      </c>
      <c r="D4" s="99" t="s">
        <v>20</v>
      </c>
    </row>
    <row r="5" spans="1:4">
      <c r="A5" s="78"/>
      <c r="B5" s="101" t="s">
        <v>273</v>
      </c>
      <c r="C5" s="101">
        <v>1</v>
      </c>
      <c r="D5" s="99" t="s">
        <v>20</v>
      </c>
    </row>
    <row r="6" spans="1:4">
      <c r="A6" s="78"/>
      <c r="B6" s="101" t="s">
        <v>274</v>
      </c>
      <c r="C6" s="101">
        <v>1</v>
      </c>
      <c r="D6" s="99" t="s">
        <v>20</v>
      </c>
    </row>
    <row r="7" spans="1:4">
      <c r="A7" s="78"/>
      <c r="B7" s="99" t="s">
        <v>24</v>
      </c>
      <c r="C7" s="99">
        <v>1</v>
      </c>
      <c r="D7" s="99" t="s">
        <v>20</v>
      </c>
    </row>
    <row r="8" spans="1:4">
      <c r="A8" s="78"/>
      <c r="B8" s="101" t="s">
        <v>14</v>
      </c>
      <c r="C8" s="101">
        <v>5</v>
      </c>
      <c r="D8" s="99" t="s">
        <v>20</v>
      </c>
    </row>
    <row r="9" spans="1:4">
      <c r="A9" s="78"/>
      <c r="B9" s="99" t="s">
        <v>51</v>
      </c>
      <c r="C9" s="99">
        <v>1</v>
      </c>
      <c r="D9" s="99" t="s">
        <v>20</v>
      </c>
    </row>
    <row r="10" spans="1:4">
      <c r="A10" s="78"/>
      <c r="B10" s="99" t="s">
        <v>22</v>
      </c>
      <c r="C10" s="99">
        <v>1</v>
      </c>
      <c r="D10" s="99" t="s">
        <v>20</v>
      </c>
    </row>
    <row r="11" spans="1:4">
      <c r="A11" s="102" t="s">
        <v>56</v>
      </c>
      <c r="B11" s="103" t="s">
        <v>57</v>
      </c>
      <c r="C11" s="103" t="s">
        <v>58</v>
      </c>
      <c r="D11" s="103" t="s">
        <v>59</v>
      </c>
    </row>
    <row r="12" spans="1:4">
      <c r="A12" s="78"/>
      <c r="B12" s="104" t="s">
        <v>15</v>
      </c>
      <c r="C12" s="100">
        <v>1</v>
      </c>
      <c r="D12" s="99" t="s">
        <v>15</v>
      </c>
    </row>
    <row r="13" spans="1:4">
      <c r="A13" s="168"/>
      <c r="B13" s="104" t="s">
        <v>52</v>
      </c>
      <c r="C13" s="100">
        <v>2</v>
      </c>
      <c r="D13" s="99" t="s">
        <v>15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view="pageBreakPreview" zoomScale="85" zoomScaleNormal="90" zoomScaleSheetLayoutView="85" workbookViewId="0">
      <selection activeCell="A18" sqref="A18:XFD18"/>
    </sheetView>
  </sheetViews>
  <sheetFormatPr defaultColWidth="8.85546875" defaultRowHeight="15"/>
  <cols>
    <col min="1" max="1" width="11" bestFit="1" customWidth="1"/>
    <col min="3" max="3" width="10.7109375" customWidth="1"/>
    <col min="4" max="4" width="27" customWidth="1"/>
    <col min="5" max="5" width="22.42578125" bestFit="1" customWidth="1"/>
    <col min="6" max="6" width="24.7109375" customWidth="1"/>
    <col min="7" max="7" width="6" customWidth="1"/>
    <col min="8" max="8" width="11.28515625" bestFit="1" customWidth="1"/>
  </cols>
  <sheetData>
    <row r="1" spans="1:9">
      <c r="A1" t="s">
        <v>67</v>
      </c>
      <c r="B1" t="s">
        <v>71</v>
      </c>
      <c r="C1" s="126" t="s">
        <v>4</v>
      </c>
      <c r="D1" s="126" t="s">
        <v>68</v>
      </c>
      <c r="E1" s="126" t="s">
        <v>69</v>
      </c>
      <c r="F1" s="126" t="s">
        <v>70</v>
      </c>
      <c r="H1" t="s">
        <v>72</v>
      </c>
      <c r="I1" t="s">
        <v>73</v>
      </c>
    </row>
    <row r="2" spans="1:9">
      <c r="A2" s="29">
        <v>7.7</v>
      </c>
      <c r="B2" s="29">
        <f t="shared" ref="B2:B21" si="0">LOG(A2)</f>
        <v>0.88649072517248184</v>
      </c>
      <c r="C2" s="198" t="s">
        <v>22</v>
      </c>
      <c r="D2" s="70" t="s">
        <v>181</v>
      </c>
      <c r="E2" s="122" t="s">
        <v>161</v>
      </c>
      <c r="F2" s="122" t="s">
        <v>15</v>
      </c>
      <c r="G2" s="29"/>
      <c r="H2" s="41" t="s">
        <v>74</v>
      </c>
      <c r="I2">
        <v>1</v>
      </c>
    </row>
    <row r="3" spans="1:9">
      <c r="A3" s="29">
        <v>14</v>
      </c>
      <c r="B3" s="29">
        <f t="shared" si="0"/>
        <v>1.146128035678238</v>
      </c>
      <c r="C3" s="198" t="s">
        <v>22</v>
      </c>
      <c r="D3" s="70" t="s">
        <v>95</v>
      </c>
      <c r="E3" s="122" t="s">
        <v>287</v>
      </c>
      <c r="F3" s="122" t="s">
        <v>15</v>
      </c>
      <c r="H3" s="73" t="s">
        <v>130</v>
      </c>
      <c r="I3">
        <v>5</v>
      </c>
    </row>
    <row r="4" spans="1:9">
      <c r="A4" s="29">
        <v>20</v>
      </c>
      <c r="B4" s="29">
        <f t="shared" si="0"/>
        <v>1.3010299956639813</v>
      </c>
      <c r="C4" s="198" t="s">
        <v>23</v>
      </c>
      <c r="D4" s="70" t="s">
        <v>276</v>
      </c>
      <c r="E4" s="122" t="s">
        <v>161</v>
      </c>
      <c r="F4" s="122" t="s">
        <v>15</v>
      </c>
      <c r="H4" s="73" t="s">
        <v>131</v>
      </c>
      <c r="I4">
        <v>8</v>
      </c>
    </row>
    <row r="5" spans="1:9">
      <c r="A5" s="29">
        <v>20</v>
      </c>
      <c r="B5" s="29">
        <f t="shared" si="0"/>
        <v>1.3010299956639813</v>
      </c>
      <c r="C5" s="198" t="s">
        <v>23</v>
      </c>
      <c r="D5" s="70" t="s">
        <v>163</v>
      </c>
      <c r="E5" s="122" t="s">
        <v>161</v>
      </c>
      <c r="F5" s="122" t="s">
        <v>15</v>
      </c>
      <c r="H5" s="73" t="s">
        <v>132</v>
      </c>
      <c r="I5">
        <v>1</v>
      </c>
    </row>
    <row r="6" spans="1:9">
      <c r="A6" s="29">
        <v>20</v>
      </c>
      <c r="B6" s="29">
        <f t="shared" si="0"/>
        <v>1.3010299956639813</v>
      </c>
      <c r="C6" s="198" t="s">
        <v>23</v>
      </c>
      <c r="D6" s="70" t="s">
        <v>167</v>
      </c>
      <c r="E6" s="122" t="s">
        <v>161</v>
      </c>
      <c r="F6" s="122" t="s">
        <v>15</v>
      </c>
      <c r="H6" s="73" t="s">
        <v>133</v>
      </c>
      <c r="I6">
        <v>3</v>
      </c>
    </row>
    <row r="7" spans="1:9">
      <c r="A7" s="29">
        <v>32</v>
      </c>
      <c r="B7" s="29">
        <f t="shared" si="0"/>
        <v>1.505149978319906</v>
      </c>
      <c r="C7" s="198" t="s">
        <v>22</v>
      </c>
      <c r="D7" s="70" t="s">
        <v>283</v>
      </c>
      <c r="E7" s="122" t="s">
        <v>86</v>
      </c>
      <c r="F7" s="122" t="s">
        <v>15</v>
      </c>
      <c r="H7" s="73" t="s">
        <v>134</v>
      </c>
      <c r="I7">
        <v>2</v>
      </c>
    </row>
    <row r="8" spans="1:9">
      <c r="A8" s="29">
        <v>150</v>
      </c>
      <c r="B8" s="29">
        <f t="shared" si="0"/>
        <v>2.1760912590556813</v>
      </c>
      <c r="C8" s="198" t="s">
        <v>21</v>
      </c>
      <c r="D8" s="70" t="s">
        <v>177</v>
      </c>
      <c r="E8" s="122" t="s">
        <v>286</v>
      </c>
      <c r="F8" s="122" t="s">
        <v>52</v>
      </c>
    </row>
    <row r="9" spans="1:9">
      <c r="A9" s="29">
        <v>248</v>
      </c>
      <c r="B9" s="29">
        <f t="shared" si="0"/>
        <v>2.3944516808262164</v>
      </c>
      <c r="C9" s="198" t="s">
        <v>24</v>
      </c>
      <c r="D9" s="70" t="s">
        <v>101</v>
      </c>
      <c r="E9" s="122" t="s">
        <v>287</v>
      </c>
      <c r="F9" s="122" t="s">
        <v>15</v>
      </c>
      <c r="G9" s="29"/>
    </row>
    <row r="10" spans="1:9">
      <c r="A10" s="29">
        <v>470</v>
      </c>
      <c r="B10" s="29">
        <f t="shared" si="0"/>
        <v>2.6720978579357175</v>
      </c>
      <c r="C10" s="198" t="s">
        <v>22</v>
      </c>
      <c r="D10" s="70" t="s">
        <v>184</v>
      </c>
      <c r="E10" s="122" t="s">
        <v>186</v>
      </c>
      <c r="F10" s="122" t="s">
        <v>15</v>
      </c>
      <c r="G10" s="29"/>
    </row>
    <row r="11" spans="1:9">
      <c r="A11" s="29">
        <v>500</v>
      </c>
      <c r="B11" s="29">
        <f t="shared" si="0"/>
        <v>2.6989700043360187</v>
      </c>
      <c r="C11" s="198" t="s">
        <v>22</v>
      </c>
      <c r="D11" s="70" t="s">
        <v>165</v>
      </c>
      <c r="E11" s="122" t="s">
        <v>161</v>
      </c>
      <c r="F11" s="122" t="s">
        <v>15</v>
      </c>
      <c r="G11" s="29"/>
    </row>
    <row r="12" spans="1:9">
      <c r="A12" s="29">
        <v>500</v>
      </c>
      <c r="B12" s="29">
        <f t="shared" si="0"/>
        <v>2.6989700043360187</v>
      </c>
      <c r="C12" s="198" t="s">
        <v>22</v>
      </c>
      <c r="D12" s="70" t="s">
        <v>169</v>
      </c>
      <c r="E12" s="122" t="s">
        <v>161</v>
      </c>
      <c r="F12" s="122" t="s">
        <v>15</v>
      </c>
      <c r="G12" s="29"/>
    </row>
    <row r="13" spans="1:9">
      <c r="A13" s="29">
        <v>500</v>
      </c>
      <c r="B13" s="29">
        <f t="shared" si="0"/>
        <v>2.6989700043360187</v>
      </c>
      <c r="C13" s="198" t="s">
        <v>22</v>
      </c>
      <c r="D13" s="70" t="s">
        <v>171</v>
      </c>
      <c r="E13" s="122" t="s">
        <v>161</v>
      </c>
      <c r="F13" s="122" t="s">
        <v>15</v>
      </c>
      <c r="G13" s="29"/>
    </row>
    <row r="14" spans="1:9">
      <c r="A14" s="29">
        <v>500</v>
      </c>
      <c r="B14" s="29">
        <f t="shared" si="0"/>
        <v>2.6989700043360187</v>
      </c>
      <c r="C14" s="198" t="s">
        <v>22</v>
      </c>
      <c r="D14" s="70" t="s">
        <v>173</v>
      </c>
      <c r="E14" s="122" t="s">
        <v>161</v>
      </c>
      <c r="F14" s="122" t="s">
        <v>15</v>
      </c>
      <c r="G14" s="29"/>
    </row>
    <row r="15" spans="1:9">
      <c r="A15" s="29">
        <v>500</v>
      </c>
      <c r="B15" s="29">
        <f t="shared" si="0"/>
        <v>2.6989700043360187</v>
      </c>
      <c r="C15" s="198" t="s">
        <v>22</v>
      </c>
      <c r="D15" s="70" t="s">
        <v>175</v>
      </c>
      <c r="E15" s="122" t="s">
        <v>161</v>
      </c>
      <c r="F15" s="122" t="s">
        <v>15</v>
      </c>
    </row>
    <row r="16" spans="1:9">
      <c r="A16" s="29">
        <v>2959</v>
      </c>
      <c r="B16" s="29">
        <f t="shared" si="0"/>
        <v>3.471144965160633</v>
      </c>
      <c r="C16" s="199" t="s">
        <v>21</v>
      </c>
      <c r="D16" s="200" t="s">
        <v>81</v>
      </c>
      <c r="E16" s="201" t="s">
        <v>286</v>
      </c>
      <c r="F16" s="201" t="s">
        <v>52</v>
      </c>
      <c r="H16" s="4"/>
    </row>
    <row r="17" spans="1:9">
      <c r="A17" s="29">
        <v>13000</v>
      </c>
      <c r="B17" s="29">
        <f t="shared" si="0"/>
        <v>4.1139433523068369</v>
      </c>
      <c r="C17" s="198" t="s">
        <v>22</v>
      </c>
      <c r="D17" s="70" t="s">
        <v>83</v>
      </c>
      <c r="E17" s="122" t="s">
        <v>288</v>
      </c>
      <c r="F17" s="122" t="s">
        <v>15</v>
      </c>
      <c r="G17" s="4"/>
      <c r="I17" s="4"/>
    </row>
    <row r="18" spans="1:9">
      <c r="A18" s="72">
        <v>16010</v>
      </c>
      <c r="B18" s="29">
        <f t="shared" si="0"/>
        <v>4.2043913319192994</v>
      </c>
      <c r="C18" s="198" t="s">
        <v>21</v>
      </c>
      <c r="D18" s="70" t="s">
        <v>124</v>
      </c>
      <c r="E18" s="122" t="s">
        <v>86</v>
      </c>
      <c r="F18" s="122" t="s">
        <v>52</v>
      </c>
      <c r="G18" s="4"/>
      <c r="H18" s="4"/>
    </row>
    <row r="19" spans="1:9">
      <c r="A19" s="72">
        <v>17020</v>
      </c>
      <c r="B19" s="29">
        <f t="shared" si="0"/>
        <v>4.2309595557485693</v>
      </c>
      <c r="C19" s="198" t="s">
        <v>14</v>
      </c>
      <c r="D19" s="70" t="s">
        <v>91</v>
      </c>
      <c r="E19" s="122" t="s">
        <v>86</v>
      </c>
      <c r="F19" s="122" t="s">
        <v>15</v>
      </c>
      <c r="G19" s="4"/>
      <c r="H19" s="4"/>
    </row>
    <row r="20" spans="1:9">
      <c r="A20" s="29">
        <v>142700</v>
      </c>
      <c r="B20" s="29">
        <f t="shared" si="0"/>
        <v>5.1544239731146471</v>
      </c>
      <c r="C20" s="198" t="s">
        <v>24</v>
      </c>
      <c r="D20" s="70" t="s">
        <v>102</v>
      </c>
      <c r="E20" s="122" t="s">
        <v>86</v>
      </c>
      <c r="F20" s="122" t="s">
        <v>15</v>
      </c>
      <c r="H20" s="126"/>
    </row>
    <row r="21" spans="1:9">
      <c r="A21" s="29">
        <v>350014</v>
      </c>
      <c r="B21" s="29">
        <f t="shared" si="0"/>
        <v>5.5440854157821251</v>
      </c>
      <c r="C21" s="198" t="s">
        <v>21</v>
      </c>
      <c r="D21" s="70" t="s">
        <v>155</v>
      </c>
      <c r="E21" s="122" t="s">
        <v>156</v>
      </c>
      <c r="F21" s="122" t="s">
        <v>52</v>
      </c>
      <c r="G21" s="29"/>
    </row>
    <row r="22" spans="1:9">
      <c r="G22" s="72"/>
    </row>
    <row r="24" spans="1:9">
      <c r="G24" s="4"/>
    </row>
    <row r="25" spans="1:9">
      <c r="G25" s="4"/>
    </row>
    <row r="26" spans="1:9">
      <c r="G26" s="4"/>
    </row>
    <row r="27" spans="1:9">
      <c r="G27" s="4"/>
    </row>
    <row r="28" spans="1:9">
      <c r="G28" s="4"/>
    </row>
    <row r="29" spans="1:9">
      <c r="G29" s="4"/>
    </row>
    <row r="30" spans="1:9">
      <c r="G30" s="4"/>
    </row>
    <row r="31" spans="1:9">
      <c r="G31" s="4"/>
    </row>
    <row r="32" spans="1:9">
      <c r="G32" s="4"/>
    </row>
    <row r="33" spans="7:7">
      <c r="G33" s="4"/>
    </row>
    <row r="34" spans="7:7">
      <c r="G34" s="4"/>
    </row>
    <row r="35" spans="7:7">
      <c r="G35" s="4"/>
    </row>
    <row r="36" spans="7:7">
      <c r="G36" s="4"/>
    </row>
    <row r="37" spans="7:7">
      <c r="G37" s="125"/>
    </row>
  </sheetData>
  <sortState xmlns:xlrd2="http://schemas.microsoft.com/office/spreadsheetml/2017/richdata2" ref="A2:F21">
    <sortCondition ref="A2:A21"/>
  </sortState>
  <pageMargins left="0.7" right="0.7" top="0.75" bottom="0.75" header="0.3" footer="0.3"/>
  <pageSetup paperSize="9" scale="54" orientation="portrait" r:id="rId1"/>
  <colBreaks count="1" manualBreakCount="1">
    <brk id="12" max="2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A2" sqref="A2:A17"/>
    </sheetView>
  </sheetViews>
  <sheetFormatPr defaultColWidth="8.85546875" defaultRowHeight="15"/>
  <cols>
    <col min="1" max="1" width="11" style="126" bestFit="1" customWidth="1"/>
    <col min="2" max="2" width="13.42578125" style="126" bestFit="1" customWidth="1"/>
    <col min="3" max="3" width="27" style="126" customWidth="1"/>
    <col min="4" max="4" width="25.140625" style="126" customWidth="1"/>
    <col min="5" max="5" width="26.7109375" style="126" bestFit="1" customWidth="1"/>
    <col min="6" max="6" width="9.140625" style="126"/>
  </cols>
  <sheetData>
    <row r="1" spans="1:6">
      <c r="A1" s="197" t="s">
        <v>67</v>
      </c>
      <c r="B1" s="197" t="s">
        <v>4</v>
      </c>
      <c r="C1" s="197" t="s">
        <v>68</v>
      </c>
      <c r="D1" s="197" t="s">
        <v>69</v>
      </c>
      <c r="E1" s="197" t="s">
        <v>70</v>
      </c>
    </row>
    <row r="2" spans="1:6">
      <c r="A2" s="122">
        <v>7.7</v>
      </c>
      <c r="B2" s="198" t="s">
        <v>22</v>
      </c>
      <c r="C2" s="70" t="s">
        <v>181</v>
      </c>
      <c r="D2" s="122" t="s">
        <v>161</v>
      </c>
      <c r="E2" s="122" t="s">
        <v>129</v>
      </c>
      <c r="F2" s="122" t="s">
        <v>15</v>
      </c>
    </row>
    <row r="3" spans="1:6">
      <c r="A3" s="122">
        <v>14</v>
      </c>
      <c r="B3" s="198" t="s">
        <v>22</v>
      </c>
      <c r="C3" s="70" t="s">
        <v>95</v>
      </c>
      <c r="D3" s="122" t="s">
        <v>287</v>
      </c>
      <c r="E3" s="122" t="s">
        <v>75</v>
      </c>
      <c r="F3" s="122" t="s">
        <v>15</v>
      </c>
    </row>
    <row r="4" spans="1:6">
      <c r="A4" s="122">
        <v>20</v>
      </c>
      <c r="B4" s="198" t="s">
        <v>23</v>
      </c>
      <c r="C4" s="70" t="s">
        <v>276</v>
      </c>
      <c r="D4" s="122" t="s">
        <v>161</v>
      </c>
      <c r="E4" s="122" t="s">
        <v>75</v>
      </c>
      <c r="F4" s="122" t="s">
        <v>15</v>
      </c>
    </row>
    <row r="5" spans="1:6">
      <c r="A5" s="122">
        <v>20</v>
      </c>
      <c r="B5" s="198" t="s">
        <v>23</v>
      </c>
      <c r="C5" s="70" t="s">
        <v>163</v>
      </c>
      <c r="D5" s="122" t="s">
        <v>161</v>
      </c>
      <c r="E5" s="122" t="s">
        <v>75</v>
      </c>
      <c r="F5" s="122" t="s">
        <v>15</v>
      </c>
    </row>
    <row r="6" spans="1:6">
      <c r="A6" s="122">
        <v>20</v>
      </c>
      <c r="B6" s="198" t="s">
        <v>23</v>
      </c>
      <c r="C6" s="70" t="s">
        <v>167</v>
      </c>
      <c r="D6" s="122" t="s">
        <v>161</v>
      </c>
      <c r="E6" s="122" t="s">
        <v>75</v>
      </c>
      <c r="F6" s="122" t="s">
        <v>15</v>
      </c>
    </row>
    <row r="7" spans="1:6">
      <c r="A7" s="122">
        <v>32</v>
      </c>
      <c r="B7" s="198" t="s">
        <v>22</v>
      </c>
      <c r="C7" s="70" t="s">
        <v>289</v>
      </c>
      <c r="D7" s="122" t="s">
        <v>86</v>
      </c>
      <c r="E7" s="122" t="s">
        <v>129</v>
      </c>
      <c r="F7" s="122" t="s">
        <v>15</v>
      </c>
    </row>
    <row r="8" spans="1:6">
      <c r="A8" s="122">
        <v>248</v>
      </c>
      <c r="B8" s="198" t="s">
        <v>24</v>
      </c>
      <c r="C8" s="70" t="s">
        <v>101</v>
      </c>
      <c r="D8" s="122" t="s">
        <v>287</v>
      </c>
      <c r="E8" s="122" t="s">
        <v>129</v>
      </c>
      <c r="F8" s="122" t="s">
        <v>15</v>
      </c>
    </row>
    <row r="9" spans="1:6">
      <c r="A9" s="122">
        <v>470</v>
      </c>
      <c r="B9" s="198" t="s">
        <v>22</v>
      </c>
      <c r="C9" s="70" t="s">
        <v>184</v>
      </c>
      <c r="D9" s="122" t="s">
        <v>186</v>
      </c>
      <c r="E9" s="122" t="s">
        <v>129</v>
      </c>
      <c r="F9" s="122" t="s">
        <v>15</v>
      </c>
    </row>
    <row r="10" spans="1:6">
      <c r="A10" s="122">
        <v>500</v>
      </c>
      <c r="B10" s="198" t="s">
        <v>22</v>
      </c>
      <c r="C10" s="70" t="s">
        <v>165</v>
      </c>
      <c r="D10" s="122" t="s">
        <v>161</v>
      </c>
      <c r="E10" s="122" t="s">
        <v>129</v>
      </c>
      <c r="F10" s="122" t="s">
        <v>15</v>
      </c>
    </row>
    <row r="11" spans="1:6">
      <c r="A11" s="122">
        <v>500</v>
      </c>
      <c r="B11" s="198" t="s">
        <v>22</v>
      </c>
      <c r="C11" s="70" t="s">
        <v>169</v>
      </c>
      <c r="D11" s="122" t="s">
        <v>161</v>
      </c>
      <c r="E11" s="122" t="s">
        <v>129</v>
      </c>
      <c r="F11" s="122" t="s">
        <v>15</v>
      </c>
    </row>
    <row r="12" spans="1:6">
      <c r="A12" s="122">
        <v>500</v>
      </c>
      <c r="B12" s="198" t="s">
        <v>22</v>
      </c>
      <c r="C12" s="70" t="s">
        <v>171</v>
      </c>
      <c r="D12" s="122" t="s">
        <v>161</v>
      </c>
      <c r="E12" s="122" t="s">
        <v>129</v>
      </c>
      <c r="F12" s="122" t="s">
        <v>15</v>
      </c>
    </row>
    <row r="13" spans="1:6" ht="16.5" customHeight="1">
      <c r="A13" s="122">
        <v>500</v>
      </c>
      <c r="B13" s="198" t="s">
        <v>22</v>
      </c>
      <c r="C13" s="70" t="s">
        <v>173</v>
      </c>
      <c r="D13" s="122" t="s">
        <v>161</v>
      </c>
      <c r="E13" s="122" t="s">
        <v>129</v>
      </c>
      <c r="F13" s="122" t="s">
        <v>15</v>
      </c>
    </row>
    <row r="14" spans="1:6">
      <c r="A14" s="122">
        <v>500</v>
      </c>
      <c r="B14" s="198" t="s">
        <v>22</v>
      </c>
      <c r="C14" s="70" t="s">
        <v>175</v>
      </c>
      <c r="D14" s="122" t="s">
        <v>161</v>
      </c>
      <c r="E14" s="122" t="s">
        <v>129</v>
      </c>
      <c r="F14" s="122" t="s">
        <v>15</v>
      </c>
    </row>
    <row r="15" spans="1:6">
      <c r="A15" s="122">
        <v>13000</v>
      </c>
      <c r="B15" s="198" t="s">
        <v>22</v>
      </c>
      <c r="C15" s="70" t="s">
        <v>83</v>
      </c>
      <c r="D15" s="122" t="s">
        <v>288</v>
      </c>
      <c r="E15" s="122" t="s">
        <v>129</v>
      </c>
      <c r="F15" s="122" t="s">
        <v>15</v>
      </c>
    </row>
    <row r="16" spans="1:6">
      <c r="A16" s="201">
        <v>17020</v>
      </c>
      <c r="B16" s="198" t="s">
        <v>14</v>
      </c>
      <c r="C16" s="70" t="s">
        <v>91</v>
      </c>
      <c r="D16" s="122" t="s">
        <v>86</v>
      </c>
      <c r="E16" s="122" t="s">
        <v>75</v>
      </c>
      <c r="F16" s="122" t="s">
        <v>15</v>
      </c>
    </row>
    <row r="17" spans="1:6">
      <c r="A17" s="122">
        <v>142700</v>
      </c>
      <c r="B17" s="198" t="s">
        <v>24</v>
      </c>
      <c r="C17" s="70" t="s">
        <v>102</v>
      </c>
      <c r="D17" s="122" t="s">
        <v>86</v>
      </c>
      <c r="E17" s="122" t="s">
        <v>129</v>
      </c>
      <c r="F17" s="122" t="s">
        <v>15</v>
      </c>
    </row>
  </sheetData>
  <sortState xmlns:xlrd2="http://schemas.microsoft.com/office/spreadsheetml/2017/richdata2" ref="A2:F17">
    <sortCondition ref="A2:A1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A4F77836BB3D4E8942C3BA8310D952" ma:contentTypeVersion="15" ma:contentTypeDescription="Create a new document." ma:contentTypeScope="" ma:versionID="6e48aec5def834d40ec44ff6c92fbf08">
  <xsd:schema xmlns:xsd="http://www.w3.org/2001/XMLSchema" xmlns:xs="http://www.w3.org/2001/XMLSchema" xmlns:p="http://schemas.microsoft.com/office/2006/metadata/properties" xmlns:ns2="b98728ac-f998-415c-abee-6b046fb1441e" xmlns:ns3="81c01dc6-2c49-4730-b140-874c95cac377" xmlns:ns4="d869c146-c82e-4435-92e4-da91542262fd" targetNamespace="http://schemas.microsoft.com/office/2006/metadata/properties" ma:root="true" ma:fieldsID="987a2097c9261067d7968c54a9b0e15b" ns2:_="" ns3:_="" ns4:_="">
    <xsd:import namespace="b98728ac-f998-415c-abee-6b046fb1441e"/>
    <xsd:import namespace="81c01dc6-2c49-4730-b140-874c95cac377"/>
    <xsd:import namespace="d869c146-c82e-4435-92e4-da9154226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81b4ab-c2b0-4b32-8bb7-29fb05a8d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01dc6-2c49-4730-b140-874c95cac37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36b5be2-cf4e-43ec-8734-a0fb5251e776}" ma:internalName="TaxCatchAll" ma:showField="CatchAllData" ma:web="d869c146-c82e-4435-92e4-da9154226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8728ac-f998-415c-abee-6b046fb1441e">
      <Terms xmlns="http://schemas.microsoft.com/office/infopath/2007/PartnerControls"/>
    </lcf76f155ced4ddcb4097134ff3c332f>
    <TaxCatchAll xmlns="81c01dc6-2c49-4730-b140-874c95cac377" xsi:nil="true"/>
  </documentManagement>
</p:properties>
</file>

<file path=customXml/itemProps1.xml><?xml version="1.0" encoding="utf-8"?>
<ds:datastoreItem xmlns:ds="http://schemas.openxmlformats.org/officeDocument/2006/customXml" ds:itemID="{186F1DD5-FB4C-4D21-BB1F-C777A9F37E28}"/>
</file>

<file path=customXml/itemProps2.xml><?xml version="1.0" encoding="utf-8"?>
<ds:datastoreItem xmlns:ds="http://schemas.openxmlformats.org/officeDocument/2006/customXml" ds:itemID="{CCE001E4-FD66-4A60-A3AE-B4AC7590EC5D}"/>
</file>

<file path=customXml/itemProps3.xml><?xml version="1.0" encoding="utf-8"?>
<ds:datastoreItem xmlns:ds="http://schemas.openxmlformats.org/officeDocument/2006/customXml" ds:itemID="{EEAD1B05-1EBC-4261-9249-B188D29CC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GV endpoints</vt:lpstr>
      <vt:lpstr>Conversion factors</vt:lpstr>
      <vt:lpstr>Histogram</vt:lpstr>
      <vt:lpstr>BurrliOz input</vt:lpstr>
      <vt:lpstr>'GV endpoints'!Print_Area</vt:lpstr>
      <vt:lpstr>Histogram!Print_Area</vt:lpstr>
      <vt:lpstr>'GV endpoints'!Print_Titles</vt:lpstr>
    </vt:vector>
  </TitlesOfParts>
  <Company>DERM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Toxicant default guideline values for aquatic ecosystem protection 4-chloro-2-methylphenoxy acetic acid (MCPA) in freshwater data</dc:title>
  <dc:creator>Reviewer</dc:creator>
  <cp:lastModifiedBy>Durack, Bec</cp:lastModifiedBy>
  <cp:lastPrinted>2015-11-20T01:18:41Z</cp:lastPrinted>
  <dcterms:created xsi:type="dcterms:W3CDTF">2015-04-23T00:03:59Z</dcterms:created>
  <dcterms:modified xsi:type="dcterms:W3CDTF">2024-03-19T01:28:04Z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0x010100E3A4F77836BB3D4E8942C3BA8310D952</vt:lpwstr>
  </property>
</Properties>
</file>