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bin" ContentType="application/vnd.openxmlformats-officedocument.spreadsheetml.printerSettings"/>
  <Override PartName="/xl/worksheets/sheet1.xml" ContentType="application/vnd.openxmlformats-officedocument.spreadsheetml.worksheet+xml"/>
  <Override PartName="/xl/comments2.xml" ContentType="application/vnd.openxmlformats-officedocument.spreadsheetml.comments+xml"/>
  <Default Extension="vml" ContentType="application/vnd.openxmlformats-officedocument.vmlDrawing"/>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4" Type="http://schemas.openxmlformats.org/officeDocument/2006/relationships/custom-properties" Target="docProps/custom.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r10="http://schemas.microsoft.com/office/spreadsheetml/2016/revision10" xmlns:x15="http://schemas.microsoft.com/office/spreadsheetml/2010/11/main" xmlns:mc="http://schemas.openxmlformats.org/markup-compatibility/2006" xmlns:xr="http://schemas.microsoft.com/office/spreadsheetml/2014/revision" xmlns:xr2="http://schemas.microsoft.com/office/spreadsheetml/2015/revision2" xmlns:xr6="http://schemas.microsoft.com/office/spreadsheetml/2016/revision6" mc:Ignorable="x15 xr xr6 xr10 xr2">
  <fileVersion appName="xl" lastEdited="7" lowestEdited="5" rupBuild="26130"/>
  <workbookPr codeName="ThisWorkbook" filterPrivacy="1" defaultThemeVersion="124226"/>
  <mc:AlternateContent xmlns:mc="http://schemas.openxmlformats.org/markup-compatibility/2006">
    <mc:Choice Requires="x15">
      <x15ac:absPath xmlns:x15ac="http://schemas.microsoft.com/office/spreadsheetml/2010/11/ac" url="C:\Users\LT0032\AppData\Local\Temp\i1hrx42z\"/>
    </mc:Choice>
  </mc:AlternateContent>
  <bookViews>
    <workbookView xWindow="29955" yWindow="2295" windowWidth="21600" windowHeight="11385" activeTab="0"/>
  </bookViews>
  <sheets>
    <sheet name="PFOS_fresh_toxicity data" sheetId="3" r:id="rId2"/>
    <sheet name=" Literature_incl + excl" sheetId="13" r:id="rId3"/>
    <sheet name="PFOS forms" sheetId="17" r:id="rId4"/>
    <sheet name="Conversion Factors" sheetId="11" r:id="rId5"/>
  </sheets>
  <definedNames>
    <definedName name="_xlnm._FilterDatabase" localSheetId="1" hidden="1">' Literature_incl + excl'!$A$1:$J$1</definedName>
    <definedName name="_xlnm._FilterDatabase" localSheetId="2" hidden="1">'PFOS forms'!$A$1:$AE$37</definedName>
    <definedName name="_xlnm._FilterDatabase" localSheetId="0" hidden="1">'PFOS_fresh_toxicity data'!$A$5:$CR$249</definedName>
    <definedName name="_xlnm.Print_Area" localSheetId="1">' Literature_incl + excl'!$A$1:$I$334</definedName>
    <definedName name="_xlnm.Print_Area" localSheetId="0">'PFOS_fresh_toxicity data'!$A$1:$AR$253</definedName>
    <definedName name="_xlnm.Print_Titles" localSheetId="1">' Literature_incl + excl'!$1:$1</definedName>
    <definedName name="_xlnm.Print_Titles" localSheetId="0">'PFOS_fresh_toxicity data'!$A:$B,'PFOS_fresh_toxicity data'!$3:$5</definedName>
  </definedNames>
  <calcPr calcMode="manual"/>
  <extLst/>
</workbook>
</file>

<file path=xl/comments2.xml><?xml version="1.0" encoding="utf-8"?>
<comments xmlns="http://schemas.openxmlformats.org/spreadsheetml/2006/main">
  <authors>
    <author>tc={8677F38D-F4F6-4471-93B3-AB0F4982B4B4}</author>
  </authors>
  <commentList>
    <comment ref="B317" authorId="0">
      <text>
        <r>
          <t>[Threaded comment]
Your version of Excel allows you to read this threaded comment; however, any edits to it will get removed if the file is opened in a newer version of Excel. Learn more: https://go.microsoft.com/fwlink/?linkid=870924
Comment:
    feeding study</t>
        </r>
      </text>
    </comment>
  </commentList>
</comments>
</file>

<file path=xl/sharedStrings.xml><?xml version="1.0" encoding="utf-8"?>
<sst xmlns="http://schemas.openxmlformats.org/spreadsheetml/2006/main" count="6847" uniqueCount="1391">
  <si>
    <t>Paper ID</t>
  </si>
  <si>
    <t>Checked</t>
  </si>
  <si>
    <t>Change from 2018</t>
  </si>
  <si>
    <t>PFOS Form</t>
  </si>
  <si>
    <t>LN conc</t>
  </si>
  <si>
    <t>ug/L</t>
  </si>
  <si>
    <t>Toxicity Value</t>
  </si>
  <si>
    <t>Species</t>
  </si>
  <si>
    <t>Organism</t>
  </si>
  <si>
    <t>Phyla</t>
  </si>
  <si>
    <t>Duration</t>
  </si>
  <si>
    <t xml:space="preserve">Multigenerational </t>
  </si>
  <si>
    <t>Body burden</t>
  </si>
  <si>
    <t>Exposure regime</t>
  </si>
  <si>
    <t>Exposure concentrations</t>
  </si>
  <si>
    <t>KEB+NC</t>
  </si>
  <si>
    <t>New species</t>
  </si>
  <si>
    <t>Not stated</t>
  </si>
  <si>
    <t>LOEC</t>
  </si>
  <si>
    <t>Chironomus riparius</t>
  </si>
  <si>
    <t>Insect</t>
  </si>
  <si>
    <t>Arthropoda</t>
  </si>
  <si>
    <t>Est. Chronic NOEC/EC10</t>
  </si>
  <si>
    <t>-</t>
  </si>
  <si>
    <t xml:space="preserve">1 conc + control </t>
  </si>
  <si>
    <t>New effect conc</t>
  </si>
  <si>
    <t>PFOS-K</t>
  </si>
  <si>
    <t>NOEC</t>
  </si>
  <si>
    <t>Chironomus tentans</t>
  </si>
  <si>
    <t>Chronic NOEC/EC10</t>
  </si>
  <si>
    <t>5 conc + control</t>
  </si>
  <si>
    <t>Unchanged</t>
  </si>
  <si>
    <t>Daphnia magna</t>
  </si>
  <si>
    <t>Crustacean</t>
  </si>
  <si>
    <t>PFOS-tetraethyl ammonium</t>
  </si>
  <si>
    <t>Enallagma cyathigerum</t>
  </si>
  <si>
    <t>4 conc + control</t>
  </si>
  <si>
    <t>Aedes aegypti</t>
  </si>
  <si>
    <t>6 conc + control</t>
  </si>
  <si>
    <t>PFOS-acid</t>
  </si>
  <si>
    <t>Moina macrocopa</t>
  </si>
  <si>
    <t>Procambarus fallax f. virginalis</t>
  </si>
  <si>
    <t>Daphnia pulicaria</t>
  </si>
  <si>
    <t>Cyclops diaptomus</t>
  </si>
  <si>
    <t>3 conc + control</t>
  </si>
  <si>
    <t>Physa pomilia</t>
  </si>
  <si>
    <t>Multigenerational</t>
  </si>
  <si>
    <t>7 conc + control</t>
  </si>
  <si>
    <t>EC10</t>
  </si>
  <si>
    <t>Navicula pelliculosa</t>
  </si>
  <si>
    <t>Diatom</t>
  </si>
  <si>
    <t>Bacillariophyta</t>
  </si>
  <si>
    <t>Raphidocelis subcapitata (formerly Pseudokirchneriella subcapitata and Selenastrum capricornutum)</t>
  </si>
  <si>
    <t>Chlorophyta</t>
  </si>
  <si>
    <t>Chlorella vulgaris</t>
  </si>
  <si>
    <t>EC50</t>
  </si>
  <si>
    <t>Desmodesmus communis (formerly Scenedesmus quadricauda)</t>
  </si>
  <si>
    <t>IC10</t>
  </si>
  <si>
    <t>Danio rerio</t>
  </si>
  <si>
    <t xml:space="preserve">Fish </t>
  </si>
  <si>
    <t>Chordata</t>
  </si>
  <si>
    <t>0.073, 0.734 106.9 and 267.6 ug/L measured (control, 0.6 , 100 and 300 ug nominal)</t>
  </si>
  <si>
    <t>Oryzias latipes</t>
  </si>
  <si>
    <t>Lithobates pipiens (formerly Rana pipiens)</t>
  </si>
  <si>
    <t>Amphibian</t>
  </si>
  <si>
    <t>Accumulation and bioconcentration</t>
  </si>
  <si>
    <t>Anguila anguila</t>
  </si>
  <si>
    <t>Liver residues</t>
  </si>
  <si>
    <t>2 conc + control</t>
  </si>
  <si>
    <t>Xiphophorus helleri</t>
  </si>
  <si>
    <t>Lithobates catesbeiana (formerly Rana catesbeiana)</t>
  </si>
  <si>
    <t>Xenopus tropicalis (formerly Silurana tropicalis)</t>
  </si>
  <si>
    <t>Pimephales promelas</t>
  </si>
  <si>
    <t>2-generation</t>
  </si>
  <si>
    <t>Bioaccumulation</t>
  </si>
  <si>
    <t>Xenopus laevis</t>
  </si>
  <si>
    <t>Bufo gargarizans</t>
  </si>
  <si>
    <t>Toxicity value changed (2018 in error)</t>
  </si>
  <si>
    <t>Pseudorasbora parva</t>
  </si>
  <si>
    <t>Anabaena flos-aquae</t>
  </si>
  <si>
    <t>Cyano-bacteria</t>
  </si>
  <si>
    <t>Lampsilis siliquoidea</t>
  </si>
  <si>
    <t>Mollusc</t>
  </si>
  <si>
    <t>Mollusca</t>
  </si>
  <si>
    <t>Lymnaea stagnalis</t>
  </si>
  <si>
    <t>Tissue residue</t>
  </si>
  <si>
    <t>Dugesia japonica</t>
  </si>
  <si>
    <t>Platyhelminth</t>
  </si>
  <si>
    <t>Platyhelminthes</t>
  </si>
  <si>
    <t>Brachionus calyciflorus</t>
  </si>
  <si>
    <t>Rotifer</t>
  </si>
  <si>
    <t>Rotifera</t>
  </si>
  <si>
    <t>Lemna gibba</t>
  </si>
  <si>
    <t>Macrophyte</t>
  </si>
  <si>
    <t>Tracheophyta</t>
  </si>
  <si>
    <t>Myriophyllum sibiricum</t>
  </si>
  <si>
    <t>Myriophyllum spicatum</t>
  </si>
  <si>
    <t>PFOS (fresh)</t>
  </si>
  <si>
    <t>DATA ID</t>
  </si>
  <si>
    <t>ORGANISM CHARACTERISTICS</t>
  </si>
  <si>
    <t>TEST CRITERIA</t>
  </si>
  <si>
    <t>CONCENTRATION</t>
  </si>
  <si>
    <r>
      <t>CONCENTRATION CONVERSIONS (</t>
    </r>
    <r>
      <rPr>
        <b/>
        <i/>
        <sz val="11"/>
        <color theme="0"/>
        <rFont val="Calibri"/>
        <family val="2"/>
        <scheme val="minor"/>
      </rPr>
      <t>see tables far right</t>
    </r>
    <r>
      <rPr>
        <b/>
        <sz val="11"/>
        <color theme="0"/>
        <rFont val="Calibri"/>
        <family val="2"/>
        <scheme val="minor"/>
      </rPr>
      <t>)</t>
    </r>
  </si>
  <si>
    <r>
      <t>PREFERENTIAL SELECTION &amp; GROUPING OF DATA (</t>
    </r>
    <r>
      <rPr>
        <b/>
        <i/>
        <sz val="10"/>
        <color theme="0"/>
        <rFont val="Arial"/>
        <family val="2"/>
      </rPr>
      <t>See Warne et al., revised method - Table 5.</t>
    </r>
    <r>
      <rPr>
        <b/>
        <sz val="10"/>
        <color theme="0"/>
        <rFont val="Arial"/>
        <family val="2"/>
      </rPr>
      <t>)</t>
    </r>
  </si>
  <si>
    <t>DERIVE ONE VALUE FOR EACH SPECIES</t>
  </si>
  <si>
    <t>1. Toxicity Value</t>
  </si>
  <si>
    <t>2. Acute/Chronic</t>
  </si>
  <si>
    <t>3. Endpoint Measurement</t>
  </si>
  <si>
    <t>4. Duration</t>
  </si>
  <si>
    <t>Record ID</t>
  </si>
  <si>
    <t>Data Source ID</t>
  </si>
  <si>
    <t xml:space="preserve">Media Type </t>
  </si>
  <si>
    <t>Species Scientific Name</t>
  </si>
  <si>
    <t>Phylum</t>
  </si>
  <si>
    <t>Type of Organism (fish/amphibians/macroinvertebrates/microinvertebrates/macrophytes/macroalgae/microalgae)</t>
  </si>
  <si>
    <t>Hetero/ Phototroph</t>
  </si>
  <si>
    <t>Life Stage</t>
  </si>
  <si>
    <t>Endpoint</t>
  </si>
  <si>
    <t>Endpoint Measurement</t>
  </si>
  <si>
    <t xml:space="preserve">Exposure Duration  </t>
  </si>
  <si>
    <t>Exposure Duration Units</t>
  </si>
  <si>
    <t>Acute/ Chronic</t>
  </si>
  <si>
    <t>Concentration      (M)</t>
  </si>
  <si>
    <t>Molecular Weight</t>
  </si>
  <si>
    <t>Concentration (ug/L)</t>
  </si>
  <si>
    <t>Toxicity Value (repeat from Column M)</t>
  </si>
  <si>
    <t>Toxicity Value Conversion factor</t>
  </si>
  <si>
    <t>NEC/EC10/NOEC Concentration (ug/L)</t>
  </si>
  <si>
    <t>Acute/Chronic (repeat from Column P)</t>
  </si>
  <si>
    <t>ACR Conversion Factor</t>
  </si>
  <si>
    <t>Chronic NEC/EC10/NOEC Concentration (ug/L)</t>
  </si>
  <si>
    <r>
      <t>Toxicity Value</t>
    </r>
    <r>
      <rPr>
        <sz val="10"/>
        <rFont val="Calibri"/>
        <family val="2"/>
      </rPr>
      <t xml:space="preserve"> (repeat from Column M)</t>
    </r>
  </si>
  <si>
    <t>Preferential selection (NEC/EC10/NOEC = y)</t>
  </si>
  <si>
    <r>
      <t xml:space="preserve">Acute/Chronic </t>
    </r>
    <r>
      <rPr>
        <sz val="10"/>
        <rFont val="Calibri"/>
        <family val="2"/>
      </rPr>
      <t>(repeat from Column P)</t>
    </r>
  </si>
  <si>
    <t>Preferential selection (Chronic = y)</t>
  </si>
  <si>
    <r>
      <t xml:space="preserve">Endpoint Measurement </t>
    </r>
    <r>
      <rPr>
        <sz val="10"/>
        <color rgb="FF000000"/>
        <rFont val="Calibri"/>
        <family val="2"/>
      </rPr>
      <t>(repeat from Column L)</t>
    </r>
  </si>
  <si>
    <t>Group the same Endpoint</t>
  </si>
  <si>
    <r>
      <t xml:space="preserve">DURATION (d) </t>
    </r>
    <r>
      <rPr>
        <sz val="10"/>
        <color rgb="FF000000"/>
        <rFont val="Calibri"/>
        <family val="2"/>
      </rPr>
      <t>(repeat from Column N)</t>
    </r>
  </si>
  <si>
    <t>Group same duration for each Endpoint</t>
  </si>
  <si>
    <r>
      <t xml:space="preserve">1. GEOMETRIC MEAN FOR EACH COMBINATION OF ENDPOINT AND DURATION </t>
    </r>
    <r>
      <rPr>
        <sz val="10"/>
        <color rgb="FF000000"/>
        <rFont val="Calibri"/>
        <family val="2"/>
      </rPr>
      <t xml:space="preserve">(Groupings in Column AJ) </t>
    </r>
    <r>
      <rPr>
        <b/>
        <sz val="10"/>
        <color rgb="FF000000"/>
        <rFont val="Calibri"/>
        <family val="2"/>
      </rPr>
      <t>(ug/L)</t>
    </r>
  </si>
  <si>
    <r>
      <t xml:space="preserve">2. LOWEST VALUE FOR EACH ENDPOINT </t>
    </r>
    <r>
      <rPr>
        <sz val="10"/>
        <color rgb="FF000000"/>
        <rFont val="Calibri"/>
        <family val="2"/>
      </rPr>
      <t xml:space="preserve">(Groupings in Column AF) </t>
    </r>
    <r>
      <rPr>
        <b/>
        <sz val="10"/>
        <color rgb="FF000000"/>
        <rFont val="Calibri"/>
        <family val="2"/>
      </rPr>
      <t>(ug/L)</t>
    </r>
  </si>
  <si>
    <t>3. LOWEST VALUE FOR SPECIES. (ug/L)</t>
  </si>
  <si>
    <t>QUALITY CHECK</t>
  </si>
  <si>
    <t>COMMENTS</t>
  </si>
  <si>
    <t>432-3</t>
  </si>
  <si>
    <t>Freshwater</t>
  </si>
  <si>
    <t>Microalgae</t>
  </si>
  <si>
    <t>Autotroph</t>
  </si>
  <si>
    <t>Exponential growth phase</t>
  </si>
  <si>
    <t>Growth</t>
  </si>
  <si>
    <t>Growth rate - Optical Density</t>
  </si>
  <si>
    <t>d</t>
  </si>
  <si>
    <t>Chronic</t>
  </si>
  <si>
    <t>y</t>
  </si>
  <si>
    <t>KEB checked</t>
  </si>
  <si>
    <t>Logarithmic growth</t>
  </si>
  <si>
    <t>432-4</t>
  </si>
  <si>
    <t>Micro algae</t>
  </si>
  <si>
    <t>IC50</t>
  </si>
  <si>
    <t>n</t>
  </si>
  <si>
    <t>702-12</t>
  </si>
  <si>
    <t>Macroinvertebrate</t>
  </si>
  <si>
    <t>Heterotroph</t>
  </si>
  <si>
    <t>Larvae</t>
  </si>
  <si>
    <t>Development</t>
  </si>
  <si>
    <t>Total emergence</t>
  </si>
  <si>
    <t>N/A</t>
  </si>
  <si>
    <t>3031-1</t>
  </si>
  <si>
    <t>Larvae, F6</t>
  </si>
  <si>
    <t>Development time</t>
  </si>
  <si>
    <t>F0 to F10 generation exposure. The life cycle of Chironomus riparius at 20°C is completed in about 25 days (https://www.oecd.org/chemicalsafety/testing/44082677.pdf)</t>
  </si>
  <si>
    <t>3031-4</t>
  </si>
  <si>
    <t>Time to emergence</t>
  </si>
  <si>
    <t>705-2</t>
  </si>
  <si>
    <t>Cell Density</t>
  </si>
  <si>
    <t>705-1</t>
  </si>
  <si>
    <t>Growth rate</t>
  </si>
  <si>
    <t>705-3</t>
  </si>
  <si>
    <t>3037-1</t>
  </si>
  <si>
    <t>Anguilla anguilla</t>
  </si>
  <si>
    <t>Fish</t>
  </si>
  <si>
    <t>Adults</t>
  </si>
  <si>
    <t>Survival</t>
  </si>
  <si>
    <t>Mortality</t>
  </si>
  <si>
    <t>3037-2</t>
  </si>
  <si>
    <t xml:space="preserve">Growth </t>
  </si>
  <si>
    <t>Mass</t>
  </si>
  <si>
    <t>598-1</t>
  </si>
  <si>
    <t>Microinvertebrate</t>
  </si>
  <si>
    <t>Neonates</t>
  </si>
  <si>
    <t>Reproduction</t>
  </si>
  <si>
    <t>Population density</t>
  </si>
  <si>
    <t>Multigenerational exposure. Snell and Moffat 1992 state that B. calyciflorus completes its life cycle in 2d</t>
  </si>
  <si>
    <t>598-2</t>
  </si>
  <si>
    <t>Net reproductive rate</t>
  </si>
  <si>
    <t>598-3</t>
  </si>
  <si>
    <t>598-4</t>
  </si>
  <si>
    <t>3018-11</t>
  </si>
  <si>
    <t>Tadpoles</t>
  </si>
  <si>
    <t>3031-3</t>
  </si>
  <si>
    <t>Larvae, F2</t>
  </si>
  <si>
    <t xml:space="preserve">Reproduction </t>
  </si>
  <si>
    <t># eggs per rope</t>
  </si>
  <si>
    <t>F0 to F10 generation exposure.</t>
  </si>
  <si>
    <t>3031-2</t>
  </si>
  <si>
    <t>Larvae, F1</t>
  </si>
  <si>
    <t>Weight and length</t>
  </si>
  <si>
    <t>3043-2</t>
  </si>
  <si>
    <t>Number of eggs per egg rope</t>
  </si>
  <si>
    <t>3043-1</t>
  </si>
  <si>
    <t>Larvae, F10</t>
  </si>
  <si>
    <t>Emergence</t>
  </si>
  <si>
    <t>F0 to F10 generation exposure. Conc is &gt;</t>
  </si>
  <si>
    <t>434-4</t>
  </si>
  <si>
    <t>Larval Development Time</t>
  </si>
  <si>
    <t>434-5</t>
  </si>
  <si>
    <t>Metamorphosis Success</t>
  </si>
  <si>
    <t>434-3</t>
  </si>
  <si>
    <t>Larval Survival</t>
  </si>
  <si>
    <t>702-9</t>
  </si>
  <si>
    <t>702-3</t>
  </si>
  <si>
    <t>702-2</t>
  </si>
  <si>
    <t>3011-8</t>
  </si>
  <si>
    <t>3011-10</t>
  </si>
  <si>
    <t>702-5</t>
  </si>
  <si>
    <t>702-1</t>
  </si>
  <si>
    <t>702-8</t>
  </si>
  <si>
    <t>702-11</t>
  </si>
  <si>
    <t>702-4</t>
  </si>
  <si>
    <t>702-7</t>
  </si>
  <si>
    <t>431-2</t>
  </si>
  <si>
    <t>431-1</t>
  </si>
  <si>
    <t>3020-1</t>
  </si>
  <si>
    <t>Unknown</t>
  </si>
  <si>
    <t>3020-2</t>
  </si>
  <si>
    <t>707-11</t>
  </si>
  <si>
    <t>Eggs-embryos</t>
  </si>
  <si>
    <t>Length - females, F2</t>
  </si>
  <si>
    <t>Multigenerational exposure. F2 generation effects, sub-lethal endpoint (growth). Non-monotonic effects b/w generations</t>
  </si>
  <si>
    <t>707-8</t>
  </si>
  <si>
    <t>Length and weight - females, F1</t>
  </si>
  <si>
    <t xml:space="preserve">d </t>
  </si>
  <si>
    <t>Multigenerational exposure. F1 generation effects, sub-lethal endpoint (growth). Non-monotonic effects b/w generations</t>
  </si>
  <si>
    <t>707-2</t>
  </si>
  <si>
    <t>Length and weight - females, F2</t>
  </si>
  <si>
    <t>707-9</t>
  </si>
  <si>
    <t>707-10</t>
  </si>
  <si>
    <t>707-3</t>
  </si>
  <si>
    <t>Length and weight - males, F1</t>
  </si>
  <si>
    <t>707-1</t>
  </si>
  <si>
    <t>Length and weight - males, F2</t>
  </si>
  <si>
    <t>707-14</t>
  </si>
  <si>
    <t>707-15</t>
  </si>
  <si>
    <t>707-17</t>
  </si>
  <si>
    <t>707-4</t>
  </si>
  <si>
    <t>Length - males, F1</t>
  </si>
  <si>
    <t>707-12</t>
  </si>
  <si>
    <t>Weight - females, F2</t>
  </si>
  <si>
    <t>718-2</t>
  </si>
  <si>
    <t>Length and weight, F0 - male</t>
  </si>
  <si>
    <t>2-generational exposure, growth effect for F0 generation</t>
  </si>
  <si>
    <t>718-1</t>
  </si>
  <si>
    <t>Embryos</t>
  </si>
  <si>
    <t>Mortality, F1</t>
  </si>
  <si>
    <t>2-generational exposure, mortality effect for F1 generation</t>
  </si>
  <si>
    <t>717-1</t>
  </si>
  <si>
    <t>Fry</t>
  </si>
  <si>
    <t>Malformations - skeletal deformaties, F1</t>
  </si>
  <si>
    <t xml:space="preserve">Discontinuous exposure only one F0 parent exposed. Malformations are not ecologically relevant but in this case are paired with mortaility/survival. </t>
  </si>
  <si>
    <t>717-9</t>
  </si>
  <si>
    <t xml:space="preserve">Condition factor - F0 males </t>
  </si>
  <si>
    <t>717-2</t>
  </si>
  <si>
    <t>Weight - F0 males</t>
  </si>
  <si>
    <t>Discontinuous exposure only one F0 parent exposed</t>
  </si>
  <si>
    <t>717-10</t>
  </si>
  <si>
    <t>717-3</t>
  </si>
  <si>
    <t>717-13</t>
  </si>
  <si>
    <t>Condition factor - F0 females</t>
  </si>
  <si>
    <t>717-7</t>
  </si>
  <si>
    <t>Length and weight - F0 males</t>
  </si>
  <si>
    <t>717-5</t>
  </si>
  <si>
    <t>718-4</t>
  </si>
  <si>
    <t>718-3</t>
  </si>
  <si>
    <t>718-5</t>
  </si>
  <si>
    <t>Condition factor, F0 - male</t>
  </si>
  <si>
    <t>718-7</t>
  </si>
  <si>
    <t>Length, weight and condition factor, F0 - female</t>
  </si>
  <si>
    <t>3033-11</t>
  </si>
  <si>
    <t>Body length, males</t>
  </si>
  <si>
    <t>3033-7</t>
  </si>
  <si>
    <t>3033-6</t>
  </si>
  <si>
    <t>Body length, females</t>
  </si>
  <si>
    <t>3033-1</t>
  </si>
  <si>
    <t># of embryos</t>
  </si>
  <si>
    <t>3033-3</t>
  </si>
  <si>
    <t>707-5</t>
  </si>
  <si>
    <t>707-13</t>
  </si>
  <si>
    <t>707-16</t>
  </si>
  <si>
    <t>3035-3</t>
  </si>
  <si>
    <t>Body length</t>
  </si>
  <si>
    <t>718-8</t>
  </si>
  <si>
    <t>Length and weight, F0 - female</t>
  </si>
  <si>
    <t>3023-1</t>
  </si>
  <si>
    <t>Length and weight</t>
  </si>
  <si>
    <t>3033-13</t>
  </si>
  <si>
    <t>3033-2</t>
  </si>
  <si>
    <t>3033-4</t>
  </si>
  <si>
    <t>3033-15</t>
  </si>
  <si>
    <t>Malformation rate of 96hpf F1 embryos of exposed parents (F0)</t>
  </si>
  <si>
    <t>Only F0 parents exposed</t>
  </si>
  <si>
    <t>3033-5</t>
  </si>
  <si>
    <t>Body weight, females</t>
  </si>
  <si>
    <t>3033-12</t>
  </si>
  <si>
    <t>Body weight, males</t>
  </si>
  <si>
    <t>3033-10</t>
  </si>
  <si>
    <t>Length of 96hpf F1 embryos of exposed parents (F0)</t>
  </si>
  <si>
    <t>3033-8</t>
  </si>
  <si>
    <t>96hpf F1 embryos of exposed parents (F0)</t>
  </si>
  <si>
    <t>3033-14</t>
  </si>
  <si>
    <t>Fertilisation rate of 12hpf F1 embryos of exposed parents (F0)</t>
  </si>
  <si>
    <t>3033-9</t>
  </si>
  <si>
    <t>Hatchability of 72hpf F1 embryos of exposed parents (F0)</t>
  </si>
  <si>
    <t>717-14</t>
  </si>
  <si>
    <t>717-8</t>
  </si>
  <si>
    <t>717-6</t>
  </si>
  <si>
    <t>717-11</t>
  </si>
  <si>
    <t>Length and weight - F0 females</t>
  </si>
  <si>
    <t>717-12</t>
  </si>
  <si>
    <t>717-4</t>
  </si>
  <si>
    <t>Length - F0 males</t>
  </si>
  <si>
    <t>718-6</t>
  </si>
  <si>
    <t>3038-2</t>
  </si>
  <si>
    <t>Parents of F1 Embryos exposed (120dpf). F1 embryos not exposed</t>
  </si>
  <si>
    <t>Swim bladder inflation / bent spine</t>
  </si>
  <si>
    <t>F0 parents exposed. Study includes body burden</t>
  </si>
  <si>
    <t>3038-1</t>
  </si>
  <si>
    <t>707-7</t>
  </si>
  <si>
    <t>707-6</t>
  </si>
  <si>
    <t>Weight - males, F1</t>
  </si>
  <si>
    <t>3035-4</t>
  </si>
  <si>
    <t>3035-6</t>
  </si>
  <si>
    <t>Malformation</t>
  </si>
  <si>
    <t>3035-1</t>
  </si>
  <si>
    <t>3023-2</t>
  </si>
  <si>
    <t>3035-7</t>
  </si>
  <si>
    <t>3035-2</t>
  </si>
  <si>
    <t>3035-5</t>
  </si>
  <si>
    <t>Body weight</t>
  </si>
  <si>
    <t>3034-1</t>
  </si>
  <si>
    <t>3034-2</t>
  </si>
  <si>
    <t>706-2</t>
  </si>
  <si>
    <t>706-1</t>
  </si>
  <si>
    <t># offspring per female</t>
  </si>
  <si>
    <t>3006-1</t>
  </si>
  <si>
    <t>Rate of offspring - F0 generation</t>
  </si>
  <si>
    <t>Multigenerational exposure. Effects reported in parental (F0) generation. Treatment concs differ by an order of magnitude</t>
  </si>
  <si>
    <t>706-3</t>
  </si>
  <si>
    <t>3006-2</t>
  </si>
  <si>
    <t>706-4</t>
  </si>
  <si>
    <t>Time to first brood</t>
  </si>
  <si>
    <t>3032-1</t>
  </si>
  <si>
    <t>Percent offspring</t>
  </si>
  <si>
    <t>3032-4</t>
  </si>
  <si>
    <t>Datys to first brood</t>
  </si>
  <si>
    <t>3032-5</t>
  </si>
  <si>
    <t>Days to the first pregnancy</t>
  </si>
  <si>
    <t>3032-2</t>
  </si>
  <si>
    <t>3032-3</t>
  </si>
  <si>
    <t>412-3</t>
  </si>
  <si>
    <t>706-5</t>
  </si>
  <si>
    <t>3006-3</t>
  </si>
  <si>
    <t>Time to first brood - F0 generation</t>
  </si>
  <si>
    <t>3018-13</t>
  </si>
  <si>
    <t>Total number of spawning</t>
  </si>
  <si>
    <t>Measured conc</t>
  </si>
  <si>
    <t>404-20</t>
  </si>
  <si>
    <t># offspring per female / days to first brood / # young per brood</t>
  </si>
  <si>
    <t>3001-3</t>
  </si>
  <si>
    <t>Days to first brood</t>
  </si>
  <si>
    <t>3018-12</t>
  </si>
  <si>
    <t>404-21</t>
  </si>
  <si>
    <t>Growth (mm)</t>
  </si>
  <si>
    <t>404-22</t>
  </si>
  <si>
    <t>412-4</t>
  </si>
  <si>
    <t>412-2</t>
  </si>
  <si>
    <t>431-10</t>
  </si>
  <si>
    <t>3001-2</t>
  </si>
  <si>
    <t>3001-5</t>
  </si>
  <si>
    <t>Quantity of first brood</t>
  </si>
  <si>
    <t>412-1</t>
  </si>
  <si>
    <t>LC50</t>
  </si>
  <si>
    <t>3006-4</t>
  </si>
  <si>
    <t>3001-4</t>
  </si>
  <si>
    <t>409-1</t>
  </si>
  <si>
    <t>431-23</t>
  </si>
  <si>
    <t>Days to first brood/# young per adult/# young per brood</t>
  </si>
  <si>
    <t>431-9</t>
  </si>
  <si>
    <t>409-2</t>
  </si>
  <si>
    <t>431-24</t>
  </si>
  <si>
    <t>409-3</t>
  </si>
  <si>
    <t>409-4</t>
  </si>
  <si>
    <t>3018-9</t>
  </si>
  <si>
    <t>Inhibition</t>
  </si>
  <si>
    <t>3004-2</t>
  </si>
  <si>
    <t>Fragment</t>
  </si>
  <si>
    <t>Auricle development</t>
  </si>
  <si>
    <t>Auricles contain chemoreceptors that are used to find food. The study was judged to be chronic given the rapid cell division, cell differentiation and development during regeneration akin to development from a larvae to adult. Auricle development is a non-traditional endpoint. Auricles were judged to be critical for the survival of flatworms. It was a professional judgement to consider this measure ecologically relevant. https://owlcation.com/stem/Planarians-and-Regeneration-Facts-and-Recent-Discoveries</t>
  </si>
  <si>
    <t>3041-2</t>
  </si>
  <si>
    <t>702-10</t>
  </si>
  <si>
    <t>702-6</t>
  </si>
  <si>
    <t>3011-9</t>
  </si>
  <si>
    <t>434-6</t>
  </si>
  <si>
    <t>434-2</t>
  </si>
  <si>
    <t>Eggs</t>
  </si>
  <si>
    <t>Hatching Time</t>
  </si>
  <si>
    <t>434-1</t>
  </si>
  <si>
    <t>Hatching Success</t>
  </si>
  <si>
    <t>435-9</t>
  </si>
  <si>
    <t>Glochidia</t>
  </si>
  <si>
    <t>Viability following removal from adults - days 3, 5 and 7</t>
  </si>
  <si>
    <t>3044-2</t>
  </si>
  <si>
    <t>Frond number</t>
  </si>
  <si>
    <t>Text states a NOEC of 200 ug/L which is assumed to be a typo b/c treatment concs were 300, 3000, 10000, 30000 ug/L</t>
  </si>
  <si>
    <t>3044-3</t>
  </si>
  <si>
    <t>431-18</t>
  </si>
  <si>
    <t>Wet weight</t>
  </si>
  <si>
    <t>3044-1</t>
  </si>
  <si>
    <t>431-16</t>
  </si>
  <si>
    <t>431-17</t>
  </si>
  <si>
    <t>431-15</t>
  </si>
  <si>
    <t>3028-2</t>
  </si>
  <si>
    <t>3003-1</t>
  </si>
  <si>
    <t>Tadpole</t>
  </si>
  <si>
    <t>Development - Gosner Stage</t>
  </si>
  <si>
    <t>Accumulation and bioconcentration assessed</t>
  </si>
  <si>
    <t>3003-2</t>
  </si>
  <si>
    <t>599-2</t>
  </si>
  <si>
    <t>Embryo - Tadpole</t>
  </si>
  <si>
    <t>Metamophosis</t>
  </si>
  <si>
    <t>599-3</t>
  </si>
  <si>
    <t>Metamorphosis</t>
  </si>
  <si>
    <t>599-1</t>
  </si>
  <si>
    <t>3011-3</t>
  </si>
  <si>
    <t>Body burden measured</t>
  </si>
  <si>
    <t>3011-4</t>
  </si>
  <si>
    <t>3011-5</t>
  </si>
  <si>
    <t>Juveniles (3-6 weeks)</t>
  </si>
  <si>
    <t>Mass / length</t>
  </si>
  <si>
    <t>3011-6</t>
  </si>
  <si>
    <t>404-23</t>
  </si>
  <si>
    <t># young per adults</t>
  </si>
  <si>
    <t>404-18</t>
  </si>
  <si>
    <t># young per brood / # broods per adult</t>
  </si>
  <si>
    <t>404-25</t>
  </si>
  <si>
    <t>404-26</t>
  </si>
  <si>
    <t>404-24</t>
  </si>
  <si>
    <t>709-13</t>
  </si>
  <si>
    <t>Growth - plant length</t>
  </si>
  <si>
    <t>709-6</t>
  </si>
  <si>
    <t>Growth - wet mass</t>
  </si>
  <si>
    <t>709-5</t>
  </si>
  <si>
    <t>Growth - root length</t>
  </si>
  <si>
    <t>709-4</t>
  </si>
  <si>
    <t>Growth - root number</t>
  </si>
  <si>
    <t>709-3</t>
  </si>
  <si>
    <t>709-7</t>
  </si>
  <si>
    <t>Growth - dry mass</t>
  </si>
  <si>
    <t>709-14</t>
  </si>
  <si>
    <t>709-15</t>
  </si>
  <si>
    <t>709-16</t>
  </si>
  <si>
    <t>709-17</t>
  </si>
  <si>
    <t>709-18</t>
  </si>
  <si>
    <t>709-2</t>
  </si>
  <si>
    <t>709-12</t>
  </si>
  <si>
    <t>709-19</t>
  </si>
  <si>
    <t>709-9</t>
  </si>
  <si>
    <t>709-8</t>
  </si>
  <si>
    <t>709-10</t>
  </si>
  <si>
    <t>709-22</t>
  </si>
  <si>
    <t>709-23</t>
  </si>
  <si>
    <t>709-20</t>
  </si>
  <si>
    <t>709-21</t>
  </si>
  <si>
    <t>709-24</t>
  </si>
  <si>
    <t>709-25</t>
  </si>
  <si>
    <t>709-26</t>
  </si>
  <si>
    <t>709-27</t>
  </si>
  <si>
    <t>705-6</t>
  </si>
  <si>
    <t>705-4</t>
  </si>
  <si>
    <t>705-5</t>
  </si>
  <si>
    <t>404-19</t>
  </si>
  <si>
    <t>Hatchability, F1</t>
  </si>
  <si>
    <t>2-generation life-cycle test, reproduction effects at F1 generation. Treatment concs &gt;10x</t>
  </si>
  <si>
    <t>404-29</t>
  </si>
  <si>
    <t>Total length and weight</t>
  </si>
  <si>
    <t>404-27</t>
  </si>
  <si>
    <t>404-28</t>
  </si>
  <si>
    <t>Weight / length (condition factor)</t>
  </si>
  <si>
    <t>3030-1</t>
  </si>
  <si>
    <t># of eggs</t>
  </si>
  <si>
    <t>3036-7</t>
  </si>
  <si>
    <t>Clutch size, F1</t>
  </si>
  <si>
    <t>F0-F1 generation exposure. Non-monotonic</t>
  </si>
  <si>
    <t>3036-6</t>
  </si>
  <si>
    <t>Length</t>
  </si>
  <si>
    <t>Non-monotonic</t>
  </si>
  <si>
    <t>3036-8</t>
  </si>
  <si>
    <t>3036-4</t>
  </si>
  <si>
    <t>F0-F1 generation exposure</t>
  </si>
  <si>
    <t>3036-1</t>
  </si>
  <si>
    <t>3036-2</t>
  </si>
  <si>
    <t>3036-3</t>
  </si>
  <si>
    <t>701-1</t>
  </si>
  <si>
    <t>Adults, F0</t>
  </si>
  <si>
    <t>Fecundity</t>
  </si>
  <si>
    <t>2-generation life-cycle test, effects at F0 (parental) generation. Scores 85%. Measured concs. Control data presented and reliable. Bioaccumulation data</t>
  </si>
  <si>
    <t>701-2</t>
  </si>
  <si>
    <t>Embryos-Fry, F1</t>
  </si>
  <si>
    <t>2-generation life-cycle test, effects at F1 generation. Bioaccumulation data</t>
  </si>
  <si>
    <t>701-3</t>
  </si>
  <si>
    <t>705-12</t>
  </si>
  <si>
    <t>704-3</t>
  </si>
  <si>
    <t>704-2</t>
  </si>
  <si>
    <t>LC10</t>
  </si>
  <si>
    <t>704-1</t>
  </si>
  <si>
    <t>3036-9</t>
  </si>
  <si>
    <t>Juveniles</t>
  </si>
  <si>
    <t>KEB Checked</t>
  </si>
  <si>
    <t>3036-10</t>
  </si>
  <si>
    <t>3036-11</t>
  </si>
  <si>
    <t>3018-10</t>
  </si>
  <si>
    <t>431-21</t>
  </si>
  <si>
    <t>431-19</t>
  </si>
  <si>
    <t>3040-2</t>
  </si>
  <si>
    <t>Proliferation</t>
  </si>
  <si>
    <t>3040-3</t>
  </si>
  <si>
    <t>3040-1</t>
  </si>
  <si>
    <t>3039-1</t>
  </si>
  <si>
    <t>3039-2</t>
  </si>
  <si>
    <t>Weight</t>
  </si>
  <si>
    <t>Mean number of oocytes</t>
  </si>
  <si>
    <t>3029-1</t>
  </si>
  <si>
    <t xml:space="preserve">Mass </t>
  </si>
  <si>
    <t>3029-8</t>
  </si>
  <si>
    <t>Snout vent length (SVL)</t>
  </si>
  <si>
    <t>3029-7</t>
  </si>
  <si>
    <t>3029-2</t>
  </si>
  <si>
    <t>3029-9</t>
  </si>
  <si>
    <t>3029-3</t>
  </si>
  <si>
    <t>3029-4</t>
  </si>
  <si>
    <t>3029-5</t>
  </si>
  <si>
    <t>708-2</t>
  </si>
  <si>
    <t>Length and weight - females</t>
  </si>
  <si>
    <t>708-5</t>
  </si>
  <si>
    <t>708-1</t>
  </si>
  <si>
    <t>Length and weight - males</t>
  </si>
  <si>
    <t>708-3</t>
  </si>
  <si>
    <t>Condition factor - males</t>
  </si>
  <si>
    <t>708-4</t>
  </si>
  <si>
    <t>Condition factor - females</t>
  </si>
  <si>
    <t>Exposure concentrations converted to PFOS anion (perfluorooctanesulfonate, ammonium salt)</t>
  </si>
  <si>
    <t>Underlined represents full life-cycle, 2-generational, or multigenerational exposures</t>
  </si>
  <si>
    <t>Italics indicates that body burden was measured</t>
  </si>
  <si>
    <t># chronic endpoints</t>
  </si>
  <si>
    <t># acute endpoints</t>
  </si>
  <si>
    <t>TABLE OF CONVERSION FACTORS (Warne et al 2018)</t>
  </si>
  <si>
    <t>NOEC/EC10</t>
  </si>
  <si>
    <t>NEC</t>
  </si>
  <si>
    <t>EC10 Acute to Chronic Ratio (ACR)</t>
  </si>
  <si>
    <t>Start (acute)</t>
  </si>
  <si>
    <t>Conversion</t>
  </si>
  <si>
    <t>End (chronic)</t>
  </si>
  <si>
    <t>Acute</t>
  </si>
  <si>
    <t>Salmo salar</t>
  </si>
  <si>
    <t>Anabaena CPB4337</t>
  </si>
  <si>
    <t>Caenorhabditis elegans</t>
  </si>
  <si>
    <t>Oncorhynchus mykiss</t>
  </si>
  <si>
    <t>Limnodrilus hoffmeisteri</t>
  </si>
  <si>
    <t>Unio ravoisieri</t>
  </si>
  <si>
    <t>Carassius auratus</t>
  </si>
  <si>
    <t>Physa acuta</t>
  </si>
  <si>
    <t>Year of literature search</t>
  </si>
  <si>
    <t>Publication</t>
  </si>
  <si>
    <t>Year published</t>
  </si>
  <si>
    <t>Paper ID assigned</t>
  </si>
  <si>
    <t>Chemicals</t>
  </si>
  <si>
    <t>PFOS/PFOA</t>
  </si>
  <si>
    <t>Contains PFOS data relied on</t>
  </si>
  <si>
    <t>Comment</t>
  </si>
  <si>
    <t>Abalos, M., D. Barcelo, J. Parera, M. la Farre, M. Llorca, E. Eljarrat, M. Giulivo, E. Capri, M. Paunovic, R. Milacic and E. Abad. 2019. Levels of regulated POPs in fish samples from the Sava River Basin. Comparison to legislated quality standard values. Science of the Total Environment 647: 20-28.</t>
  </si>
  <si>
    <t xml:space="preserve">no # assigned </t>
  </si>
  <si>
    <t>POPs</t>
  </si>
  <si>
    <t>PFOS and PFOA</t>
  </si>
  <si>
    <t>Field collected fish</t>
  </si>
  <si>
    <t>No</t>
  </si>
  <si>
    <t xml:space="preserve">Non-standard endpoints excluded - concentrations in fish collected from a river - various PFASs and other contaminants </t>
  </si>
  <si>
    <t>Abercrombie, S.A., C. de Perre, M. Lacchetta. R.W. Flynn. M.S. Sepulveda, L.S. Lee and J.T. Hoverman. 2020. Sublethal effects of dermal exposure to poly- and perfluoroalkyl substances on postmetamorphic amphibans. Environmental Toxicology and Chemistry https://doi.org/10.1002/etc.4711.</t>
  </si>
  <si>
    <t>no # assigned</t>
  </si>
  <si>
    <t>PFOS and PFOA and others</t>
  </si>
  <si>
    <t xml:space="preserve">PFOS and PFOA </t>
  </si>
  <si>
    <t>Anaxyrus americanus (American Toads), Ambystoma tigrinum (easter tiger salamanders) and Rana pipiens (northern leopard frogs)</t>
  </si>
  <si>
    <t>Non-standard exposure regime excluded - exposed to treated sphagnum moss - not water based exposure or feeding study</t>
  </si>
  <si>
    <t>Amraoui, I., N. Khalloufi and S. Touaylia. 2018. Effects to perfluorooctane sulfonate (PFOS) on the mollusk Unio ravoisieri under laboratory exposure. Chemistry and Ecology 34: 324-339.</t>
  </si>
  <si>
    <t>PFOS</t>
  </si>
  <si>
    <t>Acute data and non-traditional endpoints excluded - enzymatic activity</t>
  </si>
  <si>
    <t>Anderson, M. E., Butenhoff, J. L., Chang, S-C., Farrai, D. G, Kennedy, G. L. Jr, Lau, C. ,Olsen, G. W, Seed, J. and K. B. Wallace. 2008 Perfluoroalkyl Acids and Related Chemistries - Toxicokinetics and Modes of Action. Toxicological Sciences 102(1), 3-I4.</t>
  </si>
  <si>
    <t>PFOS and others</t>
  </si>
  <si>
    <t>Humans and wildlife</t>
  </si>
  <si>
    <t>Excluded as review paper. No primary studies presented.</t>
  </si>
  <si>
    <t>Ankley G.T., D. W. Kuehl, M.D. Kahl, K.M. Jensen, B.C. Butterworth and J.W. Nichols. 2004. Partial life-cycle toxicity and bioconcentration modeling of perfluorooctanesulfonate in the northern leopard frog (Rana pipiens). Environmental Toxicology and Chemistry 23: 2745-2755.</t>
  </si>
  <si>
    <t>Rana pipiens</t>
  </si>
  <si>
    <t>Yes</t>
  </si>
  <si>
    <t>Non-traditional endpoints excluded - comparative stage profiles (limb development), oxygen consumption, thyroid gland histology, bioconcentration, chemical elimination</t>
  </si>
  <si>
    <t>Ankley, G.T, D.C. Bencic, M.S. Breen, T.W. Collette, R.B. Connolly, N.D. Denslow, S.W. Edwards, D.R. Ekman, N. Garcia-Reyero, K.M. Jensen, J.M. Lazorchak, D. Martinovic, D.H. Miller, B.J. Perkins, E.F. Orlando, D.L. Villeneuve, R-L. Wang and K.H. Watanabe. 2009. Endocrine disrupting chemicals in fish: Developing exposure indicators and predictive models of effects based on mechanism of action. Aquatic Toxicology 92: 168-178.</t>
  </si>
  <si>
    <t>Endocrine disrupters not including PFAS's</t>
  </si>
  <si>
    <t>NA</t>
  </si>
  <si>
    <t>Pimephales promelas and Danio rerio</t>
  </si>
  <si>
    <t>Test substance was not PFOS or PFOA</t>
  </si>
  <si>
    <t xml:space="preserve">Ankley, G.T., D.W. Kuehl, M.D. Kahl, K.M. Jensen, A. Linnum, R.L. Leino and D.A. Villeneuve. 2005. Reproductive and developmental toxicity and bioconcentration of perfluorooctane sulfonate in a partial life-cycle test with the fathead minnow (Pimephales promelas). Environmental Toxicology and Chemisty 24: 2316-2324. </t>
  </si>
  <si>
    <t>Non-traditional endpoints excluded - gonad  morphological differences, fat distribution in females, melano-macrophate centres, hormone levels (VTG, E2, T and brain aromatase in females and T and ketotestosterone in males),  fry histology, PFOS residue in adult females and offspring</t>
  </si>
  <si>
    <t>Annunziato,K.M. 2018. Low Molecular Weight PFAS Alternatives (C-6) Result in Fewer Cellular and Behavioral Alterations than Long Chain (C-8/C-9) PFASS in Larval Zebrafish. Ph.D.Thesis, Rutgers, The State University of New Jersey, New Brunswick, NJ:188 p.</t>
  </si>
  <si>
    <t>Non-standard endpoints excluded- gene expression</t>
  </si>
  <si>
    <t>Aquilino, M., J.L. Martínez-Guitarte, P. García, E.M. Beltrán, C. Fernández and P. Sánchez-Argüello. 2018. Combining the assessment of apical endpoints and gene expression in the freshwater snail Physa acuta after exposure to reclaimed water. Science of The Total Environment 642: 180-189.</t>
  </si>
  <si>
    <t xml:space="preserve">Excluded as mixture toxicity study - using both reclaimed water and lab water but with PFOS + fluroxetine + methylparabin. No PFOS only exposures. </t>
  </si>
  <si>
    <t>Arukwe, A., M.V. Cangialosi, R.J. Letcher, E. Rocha and A.S. Mortensen. 2013. Changes in morphometry and association between whole-body fatty acids and steroid hormone profiles in relation to bioaccumulation patterns in salmon larvae exposed to perfluorooctane sulfonic or perfluorooctane carboxylic acid. Aquatic Toxicology 130-131: 219-230.</t>
  </si>
  <si>
    <t>Non-standard endpoints excluded - bioaccumulation and physiological data</t>
  </si>
  <si>
    <t>Bangma, J.T., J.L. Reiner, H. Botha, T.M. Cantu, M.A. Gouws, M.P. Guillette, J.P. Koelmel, W.J. Luus-Powell, J. Myburgh, O. Rynders, J.R. Sara, W.J. Smit and J.A. Bowden. 2017. Tissue distribution of perfluoroalkyl acids and health status in wild mozambique tilapia (Oreochromis mossambicus) from Loskop Dam, Mpumalanga, South Africa. Journal of Environmental Science (China) 61: 59-68.</t>
  </si>
  <si>
    <t>Oreochromis mossambicus</t>
  </si>
  <si>
    <t>Non-standard endpoints excluded - tissue distribution of PFOS, PFOA and other PFASs</t>
  </si>
  <si>
    <t>Benninghoff,A.D., G.A. Orner, C.H. Buchner, J.D. Hendricks, A.M. Duffy, and D.E. Williams. 2012. Promotion of Hepatocarcinogenesis by Perfluoroalkyl Acids in Rainbow Trout. Toxicological Sciences 125: 69-78.</t>
  </si>
  <si>
    <t>Non-standard exposure regime excluded - exposed fish to a known carcinogen and then fed them PFOA or PFOS and other PFASs and looked at tumours</t>
  </si>
  <si>
    <t>Bertin, D., B.J.D. Ferrari, P. Labadie, A. Sapin, D.D.S. Avelar, R. Beaudouin, A. Pery, J. Garric, H. Budzinski and M. Babut. 2018. Refining uptake and depuration constants for fluoroalkyl chemicals in Chironomus riparius larvae on the basis of experimental results and modeling. Ecotoxicology and Environmental Safety 149: 284-290.</t>
  </si>
  <si>
    <t>PFTrDA</t>
  </si>
  <si>
    <t>No PFOS data</t>
  </si>
  <si>
    <t>Blanc, M., A. Karrman, P. Kukucka, N. Scherbak, and S. Keiter. 2017. Mixture-Specific Gene Expression in Zebrafish (Danio rerio) Embryos Exposed to Perfluorooctane Sulfonic Acid (PFOS), Perfluorohexanoic Acid (PFHxA) and 3,3',4,4',5-Pentachlorobiphenyl (PCB126). Sci. Total Environ. 590: 49-257.</t>
  </si>
  <si>
    <t xml:space="preserve">PFOS </t>
  </si>
  <si>
    <t xml:space="preserve">Excluded mixture toxicity - gene expression, oxidative stress and lipid metabolism </t>
  </si>
  <si>
    <t>Blanc, M., J. Ruegg, N. Scherbak, and S.H. Keiter. 2019. Environmental Chemicals Differentially Affect Epigenetic-Related Mechanisms in the Zebrafish Liver (ZF-L) Cell Line and in Zebrafish Embryos. Aquatic Toxicololgy 215: 105272.</t>
  </si>
  <si>
    <t>Acute endpoints and non-traditional endpoints excluded - RNA and DNA analysis</t>
  </si>
  <si>
    <t xml:space="preserve">Bots, J., L. De Bruyn, T. Snijkers, B. Van den Branden and H. Van Gossum. 2010. Exposure to perfluorooctane sulfonic acid (PFOS) adversely affects the life-cycle of the damselfly Enallagma cyathigerum. Environmental Pollution 158: 901-905. </t>
  </si>
  <si>
    <t>Boudreau, T., M. MSc thesis. Toxicity of perfluorinated organic acids (PFAs) to selected freshwater organisms under laboratory and field conditions.</t>
  </si>
  <si>
    <t>PFOS and PFCAs</t>
  </si>
  <si>
    <t>Zooplankton community and Lemna gibba</t>
  </si>
  <si>
    <t>Excluded as relevant data published in separate Boudreau et al 2003 paper (which was used)</t>
  </si>
  <si>
    <t>Boudreau, T.M., C.J. Wilson, W.J. Cheong, P.K. Sibley, S.A. Mabury, P.C.G. Muir and K.R. Solomon. 2003. Response of the zooplankton community and environmental fate of perfluorooctane sulfonic acid in aquatic microcosms. Environmental Toxicology and Chemistry 22: 2739-2745.</t>
  </si>
  <si>
    <t>Community and Lemna gibba</t>
  </si>
  <si>
    <t>Non-standard endpoints excluded - community study (meso- and microcosm) excluded as effects not clear</t>
  </si>
  <si>
    <t xml:space="preserve">Boudreau, T.M., P.K. Sibley, S.A. Mabury, D.G.C. Muir and K.R. Solomon. 2003. Laboratory evaluation of the toxicity of perfluorooctane sulfonate (PFOS) on Selenastrum capricornutum, Chlorella vulgaris, Lemna gibba, Daphnia magna and Daphnia pulicaria. Archives of Environmental Contamination and Toxicology 44: 307-313. </t>
  </si>
  <si>
    <t>Selenastrum capricornutum, Chlorella vulgaris, Daphnia magna, Daphnia pulicaria and Lemna gibba</t>
  </si>
  <si>
    <t>Brendel, S., E. Fetter, C. Staude, L. Vierke and A. Biegel-Engler. 2018. Short-chain perfluoroalkyl acids: environmental concerns and a regulatory strategy under REACH. Environmental Sciences Europe 30: 9.</t>
  </si>
  <si>
    <t>Short chained PFAAs</t>
  </si>
  <si>
    <t>Brown,S.R., R.W. Flynn, and J.T. Hoverman. 2020. Perfluoroalkyl Substances Increase Susceptibility of Northern Leopard Frog Tadpoles to Trematode Infection. Environmental  Toxicology and Chemistry 00: 1-6.</t>
  </si>
  <si>
    <t>PFOS and PFHxS</t>
  </si>
  <si>
    <t>Lithobates pipiens (Northern leopard frogs)</t>
  </si>
  <si>
    <t>Non-standard endpoints excluded - parasite susceptibility</t>
  </si>
  <si>
    <t xml:space="preserve">Chen, F., C. Wei, Q. Chen, J. Zhang, L. Wang, Z. Zhou, M. Chen and Y. Liang. 2018. Internal concentrations of perfluorobutane sulfonate (PFBS) comparable to those of perfluorooctane sulfonate (PFOS) induce reproductive toxicity in Caenorhabditis elegans. Ecotoxicology and Environmental Safety 158: 223-229. </t>
  </si>
  <si>
    <t>PFOS and PFBS</t>
  </si>
  <si>
    <t>Acute data and non-standard endpoints excluded - germ-cell apoptosis and production of reaactive O2 species</t>
  </si>
  <si>
    <t>Chen, F., C. Wei, Q. Chen, J. Zhang, L. Wang, Z. Zhou, M. Chen and Y. Liang. Internal concentrations of perfluorobutane sulfonate (PFBS) comparable to those of perfluorooctane sulfonate (PFOS) induce reproductive toxicity in Caenorhabditis elegans. Ecotoxicology and Environmental Safety 158: 223-229.</t>
  </si>
  <si>
    <t>Acute data and non-traditional endpoints excluded - bioaccumulation, germ cell apoptosis, ROS levels, antioxidant enzyme activities</t>
  </si>
  <si>
    <t>Chen, H., C. Wang, H. Li, R. Ma, Z. Yu, L. Li, M. Xiang, X. Chen, X. Hua and Y. Yu. 2019. A review of toxicity induced by persistent organic pollutants (POPs) and endocrine disrupting chemicals (EDCs) in the nematode Caenorhabditis elegans. Journal of Environmental Management 237: 519-525.</t>
  </si>
  <si>
    <t>PFOS and other pops</t>
  </si>
  <si>
    <t xml:space="preserve">Review paper </t>
  </si>
  <si>
    <t>Chen, J., L. Zheng, L. Tian, N. Wang, L. Lei, Y. Wang, Q. Dong, C. Huang and D. Yang. 2018. Chronic PFOS disrupts thyroid structure and function in Zebrafish. Bulletin of Environmental Contamination and Toxicology 101: 75-79.</t>
  </si>
  <si>
    <t>Non-standard endpoints excluded - thyroid structure and function</t>
  </si>
  <si>
    <t>Chen, J., R.L. Tanguay, T.L. Tal, C. Bai, S.C. Tilton, D. Jin, D. Yang, C. Huang and Q. Dong. 2014. Early life perfluorooctane sulphonic acid (PFOS) exposure. Aquatic Toxicology 150: 124-132.</t>
  </si>
  <si>
    <t>Acute data and non-standard endpoints excluded - swim bladder and gut development</t>
  </si>
  <si>
    <t>Chen, J., S.R. Das, J.L. Du, M.M. Covi, C. Bai, Y. Chen, X. Liu, G. Zhu, R.L. Tanguay, Q. Dong and C. Huang. 2013. Chronic PFOS exposures induce life stage-specific behavioural deficits in adult zebrafish and produce malformation and behavioural deficits in F1 offspring. Environmental Toxicology and Chemistry 32: 201-206.</t>
  </si>
  <si>
    <t>Non-standard endpoints excluded - fish swimming behaviour and swim speed</t>
  </si>
  <si>
    <t>Chen, J., X. Wang, X. Ge, D. Wang, T. Wang, L. Zhang, R.L. Tanguay, M. Simonich, C. Huang and Q. Dong. 2016. Chronic perfluorooctanesulphonic acid (PFOS) exposure produces estrogenic effects in zebrafish. Environmental Pollution 218: 702-708.</t>
  </si>
  <si>
    <t>Non-standard endpoints excluded - sex hormones and RNA and results variable (increasing then decreasing then no effect over 3 time periods). One exposure concentration.</t>
  </si>
  <si>
    <t>Chen, M., Q. Wang, Y. Zhu, L. Zhu, B. Xiao, M. Liu and L. Yang. 2019. Species dependent accumulation and transformation of 8: 2 polyfluoroalkyl phosphate esters in sediment by three benthic organisms. Environment International 133: 105-171.</t>
  </si>
  <si>
    <t>PAPs</t>
  </si>
  <si>
    <t>Cyrpinus carpio, Misgurnus anguillicaudatus and Limnodrilus hoffmeisteri</t>
  </si>
  <si>
    <t>Chen, P., Q. Wang, M. Chen, J. Yang, R. Wang, W. Zhong, L. Zhu, and L. Yang. 2018. Antagonistic Estrogenic Effects Displayed by Bisphenol AF and Perfluorooctanoic Acid on Zebrafish (Danio rerio) at an Early Developmental Stage. Environ. Sci. Technol. Lett.5(11): 655-661.</t>
  </si>
  <si>
    <t>PFOA</t>
  </si>
  <si>
    <t xml:space="preserve">No PFOS data </t>
  </si>
  <si>
    <t>Cheng, J., S. Lv, S. Nie, J. Liu, S. Tong, N. Kang, Y. Xiao, Q. Dong,  C. Huang and D. Yang. 2016. Chronic perfluorooctane sulfonate (PFOS) exposure induces hepatic steatosis in zebrafish. Aquatic Toxicology 176: 45-52.</t>
  </si>
  <si>
    <t>Non-standard endpoints excluded - hepatic steatosis, lipid profiles, TC, TG and ATP content in liver, RNA damage. 1 exposure concentration</t>
  </si>
  <si>
    <t>Cheng, W. and C.A. Ng. 2018. Predicting relative protein affinity of novel per- and poly-fluoroalkyl substances (PFASs) by an efficient molecular dynamics approach. Environmetnal Science and Technology 52: 7972-7980.</t>
  </si>
  <si>
    <t>PFAS alternatives</t>
  </si>
  <si>
    <t>Cheng, Y., Y. Cui, H-M. Chen and W-P Xie. 2011. Thyroid disruption effects of environmental level perfluorooctane sulfonates (PFOS) in Xenopus laevis. Ecotoxicology 20: 2069-2078.</t>
  </si>
  <si>
    <t xml:space="preserve">Non-standard endpoints excluded - thyroid disruption. And no significant effect on survival or time to metamorphosis. </t>
  </si>
  <si>
    <t>Choi, S., J-J. Kim, M-H. Kim, Y-S. Joo, M-S. Chung, Y. Kho and K-W. Lee. 2020. Origin and organ-specific bioaccumulation patterns of perfluorinated alkyl substances in crabs. Environmental Pollution 261: 114185.</t>
  </si>
  <si>
    <t>Crabs</t>
  </si>
  <si>
    <t>Excluded as marine study. Concentrations of PFAS's (including PFOS and PFOA) in different parts of the crab from marine environments off of South Korea, China, India and Pakistan</t>
  </si>
  <si>
    <t>Colombo, I., W. de Wolf, R.S. Thompson, D.G. Farrar, R.A. Hoke and J. L'Haridon. 2008. Acute and chronic aquatic toxicity of ammonium perfluoroctanoate (APFO) to freshwater organisms. Ecotoxicology and Environmental Safety 71: 749-756.</t>
  </si>
  <si>
    <t>Pseudokirchneriella subcapitata, Daphnia magna and Oncorhynchus mykiss</t>
  </si>
  <si>
    <t>Consoer, D.M., A.D. Hoffman, P.N. Fitzsimmons, P.A. Kosian and J.W. Nichols. 2014. Toxicokinetics of perfluorooctanoate (PFOA) in rainbow trout (Oncorhynchus mykiss). Aquatic Toxicology 156: 65-73.</t>
  </si>
  <si>
    <t>Consoer, D.M., A.D. Hoffman, P.N. Fitzsimmons, P.A. Kosian and J.W. Nichols. 2016. Toxicokinetics of perfluorooctane sulfonate in rainbow trout (Oncorhynchus mykiss). Environmental Toxicology and Chemistry 35: 717-727.</t>
  </si>
  <si>
    <t>Non-standard enpoints excluded - renal clearance rates.</t>
  </si>
  <si>
    <t xml:space="preserve">Coy, C.O. 2020. Per- and polyfluoroalkyl substances in surface water and bluegill and its relationship to swimming performance and histology. MS Thesis. Graduate College of Bowling Green State University. </t>
  </si>
  <si>
    <t>PFOS, PFOA and others</t>
  </si>
  <si>
    <t>Lepomis macrochirus</t>
  </si>
  <si>
    <t>Non-standard exposure regime excluded - exposed to stream water with a mixture of PFASs - assessed swimming speed, liver and gill histology.</t>
  </si>
  <si>
    <t>Cui, Q., Y. Pan, H. Zhang, N. Sheng, J. wang, Y. Guo and J. Dai. 2018. Occurrence and tissue distribution of novel perfluoroether carboxylic and sulfonic acids and legay per/polyfluoroalkyl substances in black-spotted frog (Pelophylax nigromaculatus). Environmental Science and Technology 52: 982-990.</t>
  </si>
  <si>
    <t>Pelophylax nigromaculatus</t>
  </si>
  <si>
    <t xml:space="preserve">Non-standard endpoints excluded - accumulation of PFOS, PFOA and other PFAS's in frogs. </t>
  </si>
  <si>
    <t>Cui,Y., W. Liu, W. Xie, W. Yu, C. Wang, and H. Chen. 2015. Investigation of the Effects of Perfluorooctanoic Acid (PFOA) and Perfluorooctane Sulfonate (PFOS) on Apoptosis and Cell Cycle in a Zebrafish (Danio rerio) Liver Cell Line. International Journal of Environmental Research and Public Health 12: 15673-15682.</t>
  </si>
  <si>
    <t>Non-standard exposure regimes excluded - tests undertaken using D. rerio liver cell lines (Zebrafish liver cell lines (ZFL)). Endpoints were inhibition of liver cells, expression of apoptosis-related genes, cell apoptosis and cycle and protein expression</t>
  </si>
  <si>
    <t>da Silva, S.C., F.H. Pusceddu, A. dos Santos Barbosa Ortega, D. Moledo de Souza Abessa, C.D.S Pereira and L.A. Maranho. 2019. Aqueous film-forming foams (AFFFs) are very toxic to aquatic microcrustaceans. Water, Air and Soil Pollution 230: 260.</t>
  </si>
  <si>
    <t>Microcrustaceans</t>
  </si>
  <si>
    <t>Excluded as exposed to formulations. Exposure to seven brands of AFFFs not pure products</t>
  </si>
  <si>
    <t>Dai, Z.N., A.L. Yang and H.Y. Fu. 2018. Study on the effects of DOM on the bioaccumulation of perfluorinated acids in Daphnia magna. IOP Conf. Series: Earth and Environmental Sciences 146: 012067.</t>
  </si>
  <si>
    <t>Non-standard exposure regimes excluded - study undertaken in the presence of BOM, not alone</t>
  </si>
  <si>
    <t>Dang,Y., F. Wang, and C. Liu. 2018. Real-Time PCR Array to Study the Effects of Chemicals on the Growth Hormone/Insulin-Like Growth Factors (GH/IGFs) Axis of Zebrafish Embryos/Larvae. Chemosphere 207: 365-376.</t>
  </si>
  <si>
    <t>Acute data and non-standard endpoints excluded - malformation incidence and heart rate</t>
  </si>
  <si>
    <t>Dasgupta,S., A. Reddam, Z. Liu, J. Liu, and D.C. Volz. 2020. High-Content Screening in Zebrafish Identifies Perfluorooctanesulfonamide as a Potent Developmental Toxicant. Environ. Pollut. 256: 113550.</t>
  </si>
  <si>
    <t>PFOSA (no response for PFOS and PFOA)</t>
  </si>
  <si>
    <t>De Silva, A.O., P.J. Tseng and S.A. Mabury. Toxicokinetics of perfluorocarboxyate isomers in rainbow trout. Environmental Toxicology and Chemistry 28: 330-337.</t>
  </si>
  <si>
    <t>Dietz, R., RJ Letcher, JP Desforges, I Eulaers, C Sonne… 2019. Current state of knowledge on biological effects from contaminants on arctic wildlife and fish. Science of the Total Environment 696: 133792.</t>
  </si>
  <si>
    <t>Ding, G. and W.J.G. Peijnenburg. 2013. Physiochemical properties and aquatic toxicity of poly- and perfluorinated compounds. Critical Reviews in Environmental Science and Technology 43: 598-678.</t>
  </si>
  <si>
    <t>Review paper</t>
  </si>
  <si>
    <t>Ding, G., J. Zhang, Y. Chen, C. Luo and C. Mao. 2012. Acute toxicity effect of PFOS on zebrafish embryo. Trans Tech Publications, Switzerland 603-606.</t>
  </si>
  <si>
    <t>Acute data and non-traditional endpoints excluded - heart beat rate</t>
  </si>
  <si>
    <t>Ding, G., J. Zhang, Y.Chen, L. Wang, M. Wang, D. Xiong and Y. Sun. 2013. Combined effects of PFOS and PFOA on zebrafish (Danio rerio) embryos. Archives of Environmental Contamination and Toxicology 64: 668-675.</t>
  </si>
  <si>
    <t xml:space="preserve">Excluded - mixture toxicity PFOS and PFOA </t>
  </si>
  <si>
    <t>Ding, G., L. Wang, J. Zhang, Y. Wei, L. Wei, Y. Li, M. Shao and D. Xiong. 2015. Toxcity and DNA methylation changes induced by perfluorooctane sulfonate (PFOS) in sea urchin Glyptocidaris crenularis. Chemosphere 128: 225-230.</t>
  </si>
  <si>
    <t>Glyptocidaris crenularis</t>
  </si>
  <si>
    <t>Excluded as marine species</t>
  </si>
  <si>
    <t>Ding, G., M. Wouterse, R. Baerselman and W.J.G.M. Peijnenburg. 2012. Toxicity of polyfluorinated and perfluorinated compounds to lettuce (Lactuca sativa) and green algae (Pseudokirchneriella subcapitata). Archives of Environmental Contamination and Toxicology 62: 49-55.</t>
  </si>
  <si>
    <t>Pseudokirchneriella subcapitata</t>
  </si>
  <si>
    <t>Ding, G-H., T. Fromel, E-J. van den Brandhof, B. Baerselman, and W.J.G.M. Peijnenburg. 2012. Acute toxicity of poly- and perfluorinated compounds to two cladocerans, Daphnia magna and Chydorus sphaericus. Environmental Toxicology and Chemistry 31: 605-610.</t>
  </si>
  <si>
    <t>Daphnia magna and Chydorus spaericus</t>
  </si>
  <si>
    <t>Ding,G., J. Zhang, M. Wang, Y. Chen, G. Luo, and D. Xiong. 2012. Evaluation and Prediction of Mixture Toxicity of PFOS and PFOA to Zebrafish (Danio rerio) Embryo. Advanced Materials Research 485: 297-300.</t>
  </si>
  <si>
    <t xml:space="preserve">Acute data excluded </t>
  </si>
  <si>
    <t>Dong, H., G. Lu, Z. Yan, J. Liu and Y. Ji. 2018. Molecular and phenotypic responses of male crucian carp (Carassius auratus) exposed to perfluorooctanoic acid. Science of the Total Environment 653: 1395-1406.</t>
  </si>
  <si>
    <t>Dorts, J., P. Kestemont, P.A. Marchand, W. D'Hollander, M-L. Thezanas, M. Raes and F. Silvestre. 2011. Ecotoxicoproteomics in gills of the sentinel fish species, Cottus gobio, exposed to perfluorooctane sulfonate (PFOS). Aquatic Toxicology 103: 1-8.</t>
  </si>
  <si>
    <t>Cottus gobio</t>
  </si>
  <si>
    <t>Non standard endpoints excluded - enzymes and proteomic analysis</t>
  </si>
  <si>
    <t>Drottor and Kruegar. 2000. PFOS: An early life stage toxicity tests with the fathead 
minnow (Pimephales promelas). Wildlife International Ltd. AR226-0097.</t>
  </si>
  <si>
    <t>Could not obtain copy for review</t>
  </si>
  <si>
    <t>Du, G., J. Hu, H. Huang, Y. Qin, X. Han, D. Wu, L. Song, Y. Xia and X. Wang. 2013. Perfluoroctane sulfonate (PFOS) affects hormone receptor activity, steroidogenesis, and expression of endocrine-related genes in vitro and in vivo. Environmental Toxicology and Chemistry 32: 353-360.</t>
  </si>
  <si>
    <t>Non-standard endpoints excluded - endocrine disruption</t>
  </si>
  <si>
    <t>Du, J., J. Cai, S. Wang, and H. You. 2017. Oxidative Stress and Apotosis to Zebrafish (Danio rerio) Embryos Exposed to Perfluorooctane Sulfonate (PFOS) and ZnO Nanoparticles. International Journal of Occupational Medicine and Environmental Health 30: 213-229.</t>
  </si>
  <si>
    <t xml:space="preserve">Non standard endpoints excluded - oxidative stress and apoptosis, gene expression. </t>
  </si>
  <si>
    <t>Du, J., J. Tang, S. Xu, J. Ge, Y. Dong, H. Li, and M. Jin. 2018. Parental Transfer of Perfluorooctane Sulfonate and ZnO Nanoparticles Chronic Co-Exposure and Inhibition of Growth in F1 Offspring. Regulatory Toxicology and Pharmacology 98: 41-49.</t>
  </si>
  <si>
    <t>Non standard endpoints - E2 and T concentrations</t>
  </si>
  <si>
    <t>Du, J., S. Wang, H. You, and Z. Liu. 2016. Effects of ZnO Nanoparticles on Perfluorooctane Sulfonate Induced Thyroid-Disrupting on Zebrafish Larvae. Journal of Environmental Science 47:153-164.</t>
  </si>
  <si>
    <t>Non-standard endpoints excluded - protein response, RNA damage, thyroid hormones</t>
  </si>
  <si>
    <t>Du, J., S. Wang, H. You, R. Jiang, C. Zhuang and X. Zhang. 2014. Developmental toxicity and DNA damage to zebrafish induced by pefluorooctane sulfonate in the presence of ZnO nanoparticles. Wiley Periodicals 360-371.</t>
  </si>
  <si>
    <t>Acute data and non-standard endpoints excluded - mxiture toxicity of PFOS and zinc nanoparticles</t>
  </si>
  <si>
    <t>Du, Y. X. Shi, C. Liu, K. Yu and B. Zhou. 2009. Chronic effects of water-borne PFOS exposure on growth, survival and hepatotoxicity in zebrafish: A partial life-cycle test. Chemosphere 74: 723-729.</t>
  </si>
  <si>
    <t>Non-traditional endpoints excluded - liver and testis histology , GSI, intersex and sex ratio, VTG expression, T3 concentration. Results from F1 gen excluded as only one parent exposed to PFOS</t>
  </si>
  <si>
    <t>Du,J., S. Wang, H. You, R. Jiang, C. Zhuang, and X. Zhang. 2016. Developmental Toxicity and DNA Damage to Zebrafish Induced by Perfluorooctane Sulfonate in the Presence of ZnO Nanoparticles. Environmental Toxicolog 31: 360-371.</t>
  </si>
  <si>
    <t>Acute data and non-standard endpoints excluded - heart rate and  malformation rate and chronic DNA damage and histological damage</t>
  </si>
  <si>
    <t>Fang, C., Q. Huang, T. Ye, Y. Chen, L. Liu, M. Kang, Y. Lin, H. Shen and S. Dong. 2013. Embryonic exposure to PFOS induces immunosuppression in the fish larvae of marine medaka. Ecotoxicology and Environmental Safety 92: 104-111.</t>
  </si>
  <si>
    <t>Oryzias melastigma</t>
  </si>
  <si>
    <t>Fang, S., Y. Zhang, S. Zhao, L. Qiang, M. Chen and L. Zhu. 2016. Bioaccumulation of perfluoroalkyl acids including the isomers of perfluorooctane sulfonate in carp (Cyprinus carpio) in a sediment/water microcosm. Environmental Toxicology and Chemistry 35: 3005-3013.</t>
  </si>
  <si>
    <t>Cyprinus carpio</t>
  </si>
  <si>
    <t>Excluded as mixture exposure and non-standard endpoints - uptake, elimination and bioaccumulation</t>
  </si>
  <si>
    <t>Fang, X., Y. Wei, Y. Liu, J. Wang and J. Dai. 2010. The identification of apolipoprotein genes in rare minnow (Gobiocypris rarus) and their expression following perfluorooctanoic acid exposure. Comparative Biochemistry and Physiology, Part C 151: 152-159.</t>
  </si>
  <si>
    <t>Gobiocypris rarus</t>
  </si>
  <si>
    <t>Feng, M., Q. He, L. Meng, X. Zhang, P. Sun and Z. Wang. 2015. Evaluation of single and joint toxicity of perfluorooctane sulfonate, perfluorooctanoic acid, and copper to Carassius auratus using oxidative stress biomarkers. Aquatic Toxicology 161: 108-116.</t>
  </si>
  <si>
    <t>Non-standard endpoints excluded - oxidative stress biomarkers</t>
  </si>
  <si>
    <t>Fernandez-Sanjuan, M., M. Faria, S. LaCorte and C. Barata. 2013. Bioaccumulation and effects of perfluorinated compounds (PFCs) in zebra mussels (Dreissena polymorpha). Environmental Science and Pollution Research 20: 2661-2669.</t>
  </si>
  <si>
    <t>Dreissena polymorpha</t>
  </si>
  <si>
    <t>Non standard endpoints excluded - bioaccumulation and physiological effects</t>
  </si>
  <si>
    <t>Fitzgerald, N.J.M., A. Wargenau, C. Sorenson, J. Pedersen, N. Tufenjki, P.J. Novak and M.F. Simcik. 2018. Partitioning and accumulation of perfluoralkyl substances in model lipid bilayers and bacteria. Environmental Science and Technology 52: 10433-10440.</t>
  </si>
  <si>
    <t>Non-standard endpoints excluded  - uptake using model lipid bilayer and bacteria</t>
  </si>
  <si>
    <t>Fitzgerald, Nl.J.M., M.F. Simcik and P.J. Novak. 2018. Perfluoroalkyl substances increase the membrane permeability and quorum sensing response in Aliivibrio fishcheri. 2018. Environmental Science and Technology 5: 26-31.</t>
  </si>
  <si>
    <t>Allivibrio fischeri</t>
  </si>
  <si>
    <t>Non-standard endpoints excluded - membrane permeability and quorum sensing</t>
  </si>
  <si>
    <t>Flynn, R.W., M. Lacchetta, C. de Perre, L. Lee, M.S. Supulveda and J.T. Hoverman. 2020. Chronic per-/polyfluoroakly substance exposure under environmentally relevant conditions delays development in northern leopard frog (Rana pipiens) larvae. Environmental Toxicology and Chemistry 00: 1-6.</t>
  </si>
  <si>
    <t>Non-standard endpoints and exposure regime excluded - bioaccumulation and sediment dosing</t>
  </si>
  <si>
    <t>Flynn, R.W., M.F. Chislock, M.E. Gannon, S.J. Bauer, B.J. Tornabene, J.T. Hoverman, and M. Sepulveda. 2019. Acute and Chronic Effects of Perfluoroalkyl Substance Mixtures on Larval American Bullfrogs (Rana catesbeiana). Chemosphere 236: 124350</t>
  </si>
  <si>
    <t>Acute endpoints excluded</t>
  </si>
  <si>
    <t>Foguth RM, Flynn RW, de Perre C, Iacchetta M, Lee LS, Sepúlveda MS, Cannon JR. 2019. Developmental exposure to perfluorooctane sulfonate (PFOS) and perfluorooctanoic acid (PFOA) selectively decreases brain dopamine levels in northern leopard frogs.Toxicol Appl Pharmacol 15: 114623.</t>
  </si>
  <si>
    <t>Lithobates pipiens</t>
  </si>
  <si>
    <t>Non-standard endpoints excluded - neurotransmitters</t>
  </si>
  <si>
    <t>Fort, D.J., M.B. Mathis, P.D. Guiney, and J.A. Weeks. 2019. Evaluation of the Developmental Toxicity of Perfluorooctanesulfonate in the Anuran, Silurana tropicalis. Journal of Applied Toxicology 39: 365-374.</t>
  </si>
  <si>
    <t xml:space="preserve">Silurana tropicalis </t>
  </si>
  <si>
    <t>Non-standard endpoints excluded -  phenotypic makes, abnormal ovary development and testes, mild follicular hypertrophy</t>
  </si>
  <si>
    <t>Fort,D.J., M.B. Mathis, C.E. Fort, H.M. Fort, T.D. Fort, P.D. Guiney, and J.A. Weeks. 2019. Effect of Perfluorooctanesulfonate Exposure on Steroid Hormone Levels and Steroidogenic Enzyme Activities in Juvenile Silurana tropicalis. Journal of Applied Toxicology 39: 1066-1078.</t>
  </si>
  <si>
    <t>Non-standard endpoints excluded - gonad and plasma samples analyes for steroid concentrations</t>
  </si>
  <si>
    <t>Funkhouser, M. (2014). The toxicological effects of Perfluorooctane sulfonate (PFOS) on a freshwater gastropod, Physa pomilia, and a parthenogenetic decapod, Procambarus fallax f. virginalis (Doctoral dissertation).</t>
  </si>
  <si>
    <t>Physa pomilia and Procambrus fallax f. virginalis</t>
  </si>
  <si>
    <t>G Shi, Y Xie, Y Guo, J Dai. 2017. 6: 2 fluorotelomer sulfonamide alkylbetaine (6: 2 FTAB), a novel perfluorooctane sulfonate alternative, induced developmental toxicity in zebrafish embryos. Aquatic Toxicology 195: 24-32.</t>
  </si>
  <si>
    <t>6:2 fluorotelomer sulfonamide alklybetaine</t>
  </si>
  <si>
    <t>Gaballah, S., A. Swank, J.R. Sobus, X.M. Howey, J. Schmid 2020. - Evaluation of Developmental Toxicity, Developmental Neurotoxicity, and Tissue Dose in Zebrafish Exposed to GenX and Other PFAS. Environmental Health Perspectives 128: 047005-1-22.</t>
  </si>
  <si>
    <t>Acute data and non-standard endpoints excluded - spinal malformation (ventroflexion of the tail), swim bladder inflation, neurotoxicity, bioaccumulation</t>
  </si>
  <si>
    <t>Giari, L., Vincenzi, F., Badini, S., Guerranti, C., Dezfuli, B. S., Fano, E. A., &amp; Castaldelli, G. (2016). Common carp Cyprinus carpio responses to sub-chronic exposure to perfluorooctanoic acid. Environmental Science and Pollution Research, 23(15), 15321-15330.</t>
  </si>
  <si>
    <t xml:space="preserve">Giesy, J.P., J.E. Naile, J.S. Khim, P.D. Jones and J.L. Newsted. 2010. Aquatic toxicology of perfluorinated chemicals. Review of Environmental Toxicology 201: 1-52. </t>
  </si>
  <si>
    <t>Godfrey, A., B. Hooser, A. Abdelmoneim and M.S. Sepulveda. 2019. Sex-specific endocrine-disrupting effects of three halogenated chemicals on Japanese medaka. Journal of Applied Toxicology 39: 1215-1223.</t>
  </si>
  <si>
    <t>Gonzalez-Doncel, M., C.F. Torija, M.V. Pablos, P.G. Hortiguela, M.L. Arevalo and E.M. Beltran. 2020. The role of PFOS on triclosan toxicity to two model freshwater organisms. Environmental Pollution 263: Part A 114604.</t>
  </si>
  <si>
    <t>Freshwater organisms</t>
  </si>
  <si>
    <t>Excluded as mixture toxicity - no effect of PFOS alone</t>
  </si>
  <si>
    <t>Gorrochategui,E., S. Lacorte, R. Tauler, and F.L. Martin. 2016. Perfluoroalkylated Substance Effects in Xenopus laevis A6 Kidney Epithelial Cells Determined by ATR-FTIR Spectroscopy and Chemometric Analysis. Chemical Research in Toxicology 29: 924-932.</t>
  </si>
  <si>
    <t>Non-standard exposure regimes excluded - exposed kidney epithelial cells and assessed effects of exposure on the cells using spetctroscopy and chemometric analysis.</t>
  </si>
  <si>
    <t>Guillette, T.C., J. McCord, M. Guillette, M.E. Polera, K.T. Rachels, C. Morgenson, N. Kotlarz, D.R.U. Knappe, B.J. Reading, M. Stryner and S.M. Belcher. 2020. Elevated levels of per- and polyfluoroalkyl substances in Cape Fear River striped bass (Morone saxatilis) are associated with biomarkers of altered immune and liver function. Environment International 136: 105358.</t>
  </si>
  <si>
    <t>PFASs</t>
  </si>
  <si>
    <t>Morone saxatilis</t>
  </si>
  <si>
    <t xml:space="preserve">Non-standard endpoints excluded - river collected fish, concentrations in fish, assessment of livers. </t>
  </si>
  <si>
    <t>Guo,J., P. Wu, J. Cao, Y. Luo, J. Chen, G. Wang, W. Guo, T. Wang, and X. He. 2019. The PFOS Disturbed Immunomodulatory Functions Via Nuclear Factor-kappaB Signaling in Liver of Zebrafish (Danio rerio). Fish Shellfish Immunology 91: 87-98.</t>
  </si>
  <si>
    <t xml:space="preserve">Danio rerio </t>
  </si>
  <si>
    <t>Excluded as test solution of insufficient purity and non-standard endpoints (enzymes and gene expression)</t>
  </si>
  <si>
    <t>Hagenaars, A. D., Vergauwen, L., Benoot, D., Laukens, K. and D. Knapen. 2013 - Mechanistic toxicity study of perﬂuorooctanoic acid in zebraﬁsh suggests mitochondrial dysfunction to play a key role in PFOA toxicity. Chemosphere 91: 844-856.</t>
  </si>
  <si>
    <t>Hagenaars, A., D. Knapen, I.J. Meyer, K. Van der Ven, P. Hoff and W. De Coen. 2008. Toxicity evaluation of perfluorooctane sulfonate (PFOS) in the liver of common carp (Cyrpinus carpio). Aquatic Toxicology 88: 155-163.</t>
  </si>
  <si>
    <t xml:space="preserve">Non-standard endpoints excluded - liver concentrations and gene expression </t>
  </si>
  <si>
    <t>Hagenaars, A., E. Stinckens, L. Vergauwen, L. Bervoets and D. Knapen. 2014. PFOS affects posterior swim bladder chamber inflation and swimming performance of zebrafish larvae. Aquatic Toxicology 1-33.</t>
  </si>
  <si>
    <t>Acute data and non-traditional endpoints excluded - morphological changes (heart beat, somite formation, detachment of tail), swim bladder inflation, spinal curvature, swimming performance</t>
  </si>
  <si>
    <t>Hagenaars, A., L. Vergauwen., W. De Coen and D. Knapen. 2011. Structure-activity relationship assessment of four perfluorinated chemicals using a prolonged zebrafish early life stage test. Chemosphere 82: 764-772.</t>
  </si>
  <si>
    <t xml:space="preserve">Acute data and non-traditional endpoints excluded - effects on heart rate, developmental malformations (yolk sac oedema, pigmentation), spontaneous movement </t>
  </si>
  <si>
    <t>Haggard,D.E., P.D. Noyes, K.M. Waters, and R.L. Tanguay. 2018. Transcriptomic and Phenotypic Profiling in Developing Zebrafish Exposed to Thyroid Hormone Receptor Agonists. Reproductive Toxicology 77: 80-93.</t>
  </si>
  <si>
    <t xml:space="preserve">Non standard endpoints and methodology excluded - EC80 values, RNA isolation, microarray processing. </t>
  </si>
  <si>
    <t>Han, J. and Z. Fang. 2010. Estrogenic effects, reproductive impairment and developmental toxicity in ovoviparous swordtail fish (Xiphophorus helleri) exposed to perfluorooctane sulfonate (PFOS). Aquatic Toxicology 99: 281-290.</t>
  </si>
  <si>
    <t>708 (433 # assigned)</t>
  </si>
  <si>
    <t>Non-traditional endpoints exluded - HSI, GSI, sex ratio, sword length, histology</t>
  </si>
  <si>
    <t>Han, J., E-J. Won, M-C. Lee, J.S. Seo, S-J, Lee and J-S. Lee. 2015. Developmental retardation, reduced fecundity, and modulated expression of the defensome in the intertidal copepod Tigriopus japonicas exposed to BDE-47 and PFOS. Aquatic Toxciology 165: 136-143.</t>
  </si>
  <si>
    <t>Tigriopus japonicus</t>
  </si>
  <si>
    <t>Han, Z., Liu, Y., Wu, D., Zhu, Z., &amp; Lü, C. (2012). Immunotoxicity and hepatotoxicity of PFOS and PFOA in tilapia (Oreochromis niloticus). Chinese Journal of Geochemistry, 31: 424-430.</t>
  </si>
  <si>
    <t>Oreochromis niloticus</t>
  </si>
  <si>
    <t>Non-standard endpoint excluded - effects to liver</t>
  </si>
  <si>
    <t>Hanekom, L., H. Bouwman, K. Minnaar and C. Swiegelaar. 2015. Effects of perfluorooctancesulfonic acid (PFOS) on the embryonic development of the freshwater mollusc Bulinus tropicus. 7th International Toxicology Symposium in Africa. Poster Presentation P-28.</t>
  </si>
  <si>
    <t>Bulinus tropicus</t>
  </si>
  <si>
    <t>Excluded - does not pass quality assessment/scoring</t>
  </si>
  <si>
    <t>Hanson, M.L., J. Small, P.K. Sibley, T.M. Boudreau, R.A. Brain, S.A. Mabury and K.R. Solomon. 2005. Microcosm evaluation of the fate, toxicity, and risk to aquatic macrophytes from perfluorooctanoic acid (PFOA). Archives of Environmental Contamination and Toxicology 49: 307-316.</t>
  </si>
  <si>
    <t>Myriophyllum sibricum and M. spicatum</t>
  </si>
  <si>
    <t xml:space="preserve">No </t>
  </si>
  <si>
    <t>Hanson, M.L., P.K. Sibley, R.A. Brain, S.A. Mabury and K.R. Solomon. 2005. Microcosm evaluation of the toxicity and risk to aquatic macrophytes from perfluorooctane sulfonic acid. Archives of Environmental Contamination and Toxicology 48: 329-337.</t>
  </si>
  <si>
    <t>Non-traditional endpoints excluded - node number, chlorophyll a and b, caratenoids</t>
  </si>
  <si>
    <t>Harmon, S.M. 2015. The Toxicity of Persistent Organic Pollutants to Aquatic Organisms. Comprehensive Analytical Chemistry, Vol. 67.</t>
  </si>
  <si>
    <t>Hazard Assessment of Perfluorooctane sulfonate (PFOS) and its Salts. Organisation for Economic Co-operation and Development. 2002. ENV/JM/RD(2002)17/FINAL.</t>
  </si>
  <si>
    <t>Anabaena flos-aquae, Navicula pelliculosa, Oncorhynchus mykiss, Pimephales promelas, Unio complamatus and Xenopus laevis</t>
  </si>
  <si>
    <t>Acute endpoints and marine species excluded</t>
  </si>
  <si>
    <t>Hazelton, P.D., W.G. Cope, T.J. Pandolfo, S. Mosher, M.J. Strynar, M.C. Barnhart and R.B. Bringolf. 2012. Partial life-cycle and acute toxicity of perfluoroalkyl acids to freshwater mussels. Environmental Toxicology and Chemistry 31: 1611-1620.</t>
  </si>
  <si>
    <t>Lampsilis siliquoidea and Ligumia recta</t>
  </si>
  <si>
    <t>Non-traditional endpoints excluded - tissue residues</t>
  </si>
  <si>
    <t>Hekster, F.M., P. de Voogt, A.M.C.M. Pijnenburg and R.W.P.M. Laane. 2002. Perfluoroalkylated substances: Aquatic environmental assessment. Report RIKZ/2002.043. 1 July 2002. p99.</t>
  </si>
  <si>
    <t>Hoff, P.T., K. Van De Vijver, W. Van Dongen, E.L. Esmans, R. Blus and W.M. De Coen. 2003. Perfluorooctane sulfonic acid in bib (Trisopterus luscus) and plaice (Pleuronectes platess) from the Western Sscheldt and the Belgian North Sea: Distribution and biochemical effects. Environmental Toxicology and Chemistry 22: 608-614 22: 608-614.</t>
  </si>
  <si>
    <t>Trisopterus luscus and Pleuronectes platessa</t>
  </si>
  <si>
    <t>Non-standard endpoints excluded - liver and muscle concentrations, cellular necrosis via serum concentrations and total carbohydrate, lipid and protein levels</t>
  </si>
  <si>
    <t>Hoke, R.A., B.D. Ferrell, T.L. Sloman, R.C. Buck and L.W. Buxton. 2016. Aquatic hazard, bioaccumulation and screening risk assessment for
ammonium 2,3,3,3-tetraﬂuoro-2-(heptaﬂuoropropoxy)-propanoate. Chemosphere 149: 336-342.</t>
  </si>
  <si>
    <t>Ammonium 2,3,3,3-tetrafluoro-2-(hepatofluoropropyl)-proponate</t>
  </si>
  <si>
    <t>Daphnia magna, Pseudokirchnerella subcapitata, Oncorhynchus  mykiss and Cyprinus carpio</t>
  </si>
  <si>
    <t>Hoke,R.A., L.D. Bouchelle, B.D. Ferrell, and R.C. Buck. 2012. Comparative Acute Freshwater Hazard Assessment and Preliminary PNEC Development for Eight Fluorinated Acids. Chemosphere87(7): 725-733.</t>
  </si>
  <si>
    <t>8 PFASs (not PFOS or PFOA)</t>
  </si>
  <si>
    <t>Daphnia magna, Pseudokirchneriella subcapitata, Oncorhynchus mykiss, Pimephales promelas</t>
  </si>
  <si>
    <t>Hoover, G.M., M.F. Chislock, B.J. Tornabene, S.C. Guffey, Y.J. Choi, C. De Perre, J.T. Hoverman, L.S. Lee and M.S. Sepulveda. 2017. Uptake and depuration of four per/polyfluoroalkyl substances (PFASs) in northern leopard frog Rana pipiens tadpoles. Environmental Science and Technology Letters 4: 399-403.</t>
  </si>
  <si>
    <t>Non-traditional endpoints excluded - body burden and bioconcentration factor</t>
  </si>
  <si>
    <t>Hu, C., Q. Luo and Q. Huang. 2014. Ecotoxicological effects of perfluoroctanoic acid on freshwater microalgae Chlamydomonas reinhardtii and Scenedesmus obliquus. Environmental Toxicology and Chemistry 33: 1129-1134.</t>
  </si>
  <si>
    <t>Chlamydomonas reinhardtii and Scenedesmus obliquus</t>
  </si>
  <si>
    <t>Huang et al. 2012. Deep sequencing-based transcriptome proﬁling analysis of Oryzias melastigma exposed to PFOS. Aquatic Toxicology 120-121: 54-58.</t>
  </si>
  <si>
    <t>Huang, H., C. Huang, L. Wang, X. Ye, C. Bai, M.T. Simonich, R.L. Tanguay and Q. Dong. 2010. Toxicity, uptake kinetics and behaviour assessment in 2 fish embryos following exposure to perfluorooctane sulphonic acid (PFOS). Aquatic Toxicology 98: 139-147.</t>
  </si>
  <si>
    <t>Acute data and non-traditional endpoints excluded - accumulation, heart beat, movement, cell apoptosis, behaviour</t>
  </si>
  <si>
    <t>Huang, Q., C. Fang, X. Wu, J. Fan and S. Dong. 2011. Perfluorooctane sulfonate impairs the cardiac development of marine medaka (Oryzias melastigma). Aquatic Toxicology 105: 71-77.</t>
  </si>
  <si>
    <t>Ikkere, L.E., I. Perkons, J. Sire, I. Pugajeva and V. Bartkevics. 2018. Occurance of polybrominated diphenyl ethers, perfluorinated compounds, and nonsteriodal anti-inflammatory drugs in freshwater mussels from Latvia. Chemosphere 213: 507-516.</t>
  </si>
  <si>
    <t>Freshwater mussels</t>
  </si>
  <si>
    <t>Excluded as non-standard endpoints - concentrations of PFOS and PFOA and other contaminants in freshwater mussel tissues</t>
  </si>
  <si>
    <t>Inoue, Y., N. Hashizume, N. Yakata, H. Murakami, Y. Suzuki, E.K. Kushima and M. Otsuka. 2012. Unique physiochemical properties of perfluorinated compounds and their bioconcentration in common Carp, Cyprinus carpio L. Archives of Environmental Contamination and Toxicology 62: 672-680.</t>
  </si>
  <si>
    <t>Excluded as non-standard endpoints - biochemistry and bioaccumulation</t>
  </si>
  <si>
    <t>Islam, R., S. Kumar, J. Karmoker, M. Kamruzzaman, M. M. Rahman, M. A. Rahman, N. Biswas, T.K.A Tran and M.M. Rahman. 2018. Pathways of persistent organic pollutants (POPs) bioaccumulation and its adverse effects on ecosystems and human exposure: A review study on Bangladesh perspectives. Environmental Technology &amp; Innovation https://doi.org/10.1016/j.eti.2018.08.002.</t>
  </si>
  <si>
    <t>Homo sapiens</t>
  </si>
  <si>
    <t>Excluded as review paper and human focused. Review on POPS in Bangladesh, focused on humans and multiple POPs</t>
  </si>
  <si>
    <t>Jacobson, T., K. Homstrom, G. Yang, A.T. Ford, U. Berger and B. Sundelin. 2010. Perfluorooctane sulfonate accumulation and parasite infestation in a field population of the amphipod Monopareia affinis after microcosm exposure. Aquatic Toxicology 98: 99-106.</t>
  </si>
  <si>
    <t>Monoporeia affinis</t>
  </si>
  <si>
    <t>Excluded as marine and freshwater species and type of exposure water not presented (possibly a marine study).</t>
  </si>
  <si>
    <t>Jantzen, C.E., F. Toor, K.A. Annunziato and K.R. Cooper. 2017. Effects of chronic perfluorooctanoic acid (PFOA) at low concentration on morphometrics, gene expression, and fecundity in zebrafish (Danio rerio). Reproductive Toxicology 69: 34-42.</t>
  </si>
  <si>
    <t>Jantzen, C.E., K.A. Annunziato, S.M. Bugel and K.R. Cooper. 2016. PFOS, PFNA and PFOA sub-lethal exposure to embryonic zebrafish have different toxicity profiles in terms of morphometrics, behaviour and gene expression. Aquatic Toxicology 175: 160-170.</t>
  </si>
  <si>
    <t xml:space="preserve">Acute data and non-traditional endpoints excluded - interocular changes, yolk sac area, morphometric data, swimming activity, gene expression data. </t>
  </si>
  <si>
    <t>Jantzen,C.E., K.M. Annunziato, and K.R. Cooper. 2016. Behavioral, Morphometric, and Gene Expression Effects in Adult Zebrafish (Danio rerio) Embryonically Exposed to PFOA, PFOS, and PFNA. Aquatic Toxicology 180: 123-130.</t>
  </si>
  <si>
    <t>Non-standard exposure regime excluded - effects of 5 days of exposure after 6 months non-exposure. Effects on total body weight and length, behaviour, gene expression</t>
  </si>
  <si>
    <t>Jardak, K. P. Drogui and R. Daghrir. 2016. Surfactants in aquatic and terrestrial environment: occurrence, behaviour, and treatment processes. Environmental Science and Pollution Research 23: 3195-3210.</t>
  </si>
  <si>
    <t>Jensen, A.A. and H. Leffers. 2008. Review Article. Emerging endocrine disrupters: perfluoroalkylated substanes. International Journal of Andrology. 31: 161-169.</t>
  </si>
  <si>
    <t>Jeong, T-Y., M-S. Yuk, J. Jeon and S.D. Kim. 2016. Multigenerational effect of perfluorooctane sulfonate (PFOS) on the individual fitness and population growth of Daphnia magna. Science of the Total Environment 569-570: 1553-1560.</t>
  </si>
  <si>
    <t xml:space="preserve">Non-traditional endpoints excluded - AChE activity, glutathione S-transferase activity. </t>
  </si>
  <si>
    <t>Jernbro, S., P.S. Rocha, S. Keiter, D. Skutlarek, H. Farber, P.D. Jones, J.P. Giesy, H. Hollert and M. Engwall. 2007. Perfluorooctane sulfonate increases the genotoxicity of cyclophophamide in the micronucleus assay with V79 cells - Further proof of alternations in cell membrane properties caused by PFOS. Environmental Science and Pollution Research. 14: 85-87.</t>
  </si>
  <si>
    <t>Micronucleas assay</t>
  </si>
  <si>
    <t>Non-standard exposure regime excluded (micronucleus assay) and endpoint - genotoxicity</t>
  </si>
  <si>
    <t>Ji, K., Y. Kim, S. Oh, B. Ahn, H. Jo and K. Choi. 2008. Toxicity of perfluorooctane sulfonic acid and perfluorooctanoic acid on freshwater macroinvertebrates (Daphnia magna and Moina macrocopa) and fish (Oryzias latipes). Environmental Toxicology and Chemistry 27: 2159-2168.</t>
  </si>
  <si>
    <t>Oryzias latipes, Daphnia magna and Moina macrocopa</t>
  </si>
  <si>
    <t xml:space="preserve">Non-traditional endpoints excluded - gonadosomatic index (GSI) and hepatosomatic index (HSI), thyroid gland alterations. </t>
  </si>
  <si>
    <t>Johnson, A.C., C. Su, M. Zhang, Y. Zhang, Y. Shi, A. Sweetman, Y. Lu, M. Jurgens and X. Jin. 2018. Which commonly monitored high risk chemical in the Bohai Region, Yangtze and Pearl Rivers of China poses the greatest threat to aquatic wildlife? Toxicology and Chemistry 37: 1115-1121.</t>
  </si>
  <si>
    <t>Field study / review paper</t>
  </si>
  <si>
    <t xml:space="preserve">Non-standard endpoints excluded - concentrations in streams related to ecotoxity data from other studies. </t>
  </si>
  <si>
    <t xml:space="preserve">Jones, P.D., J.L. Newsted and J.P. Giesy. 2003. Toxicological perspectives on perfluorinated compounds. Organohaline Compounds Volumes 60-65. </t>
  </si>
  <si>
    <t>Kalasekar, S.M., E. Zacharia, N. Kessler, N.A. Ducharme, J-A. Gustafsson, I.A. Kakadiaris and M. Bondesson. 2015. Identification of environmental chemicals that induce yolk malabsorption in zebrafish using automated image segmentation. Reproductive Toxicology 55: 20-29.</t>
  </si>
  <si>
    <t>Kang, J.S., T.G. Ahn, and J.W. Park. 2019. Perfluorooctanoic Acid (PFOA) and Perfluooctane Sulfonate (PFOS) Induce Different Modes of Action in Reproduction to Japanese Medaka (Oryzias latipes). Journal of Hazardous Materials 368: 97-103.</t>
  </si>
  <si>
    <t>Non-standard endpoints excluded - secondary sexual characteristics and VTG and choriogenin</t>
  </si>
  <si>
    <t>Kar, S., S. Ghosh and J. Leszczynski. 2018. Single or  mixture halogenated chemicals? Risk assessment and developmental toxicity prediction on zebrafish embryos based on weighted descriptors approach. Chemosphere 210: 588-596.</t>
  </si>
  <si>
    <t>Kariuki, M.N., E.G. Nagato, B.P. Lankadurai, A.J. Simpson and M.J. Simpson. 2017. Analysis of sub-lethal toxicity of perfluorooctane sulfonate (PFOS) to Daphnia magna using 1H nuclear magnetic resonance-based metabolomics. Metabolites 7/15: 1-13.</t>
  </si>
  <si>
    <t>Non-standard endpoints excluded - metabolism study. Additionally no methods are presented.</t>
  </si>
  <si>
    <t xml:space="preserve">Keiter, S., K. Burkhard-Medicke, P. Wellner, B. Kais, H. Farber, D. Skutlarek, M. Engwall, T. Braunbeck, S.H. Keiter and T. Luckenbach. 2016. Does perfluorooctane sulfonate (PFOS) act as a chemosensitizer in zebrafish embryos? Science of the Total Environment 548-549: 317-324. </t>
  </si>
  <si>
    <t>Acute data only excluded (and range finding test)</t>
  </si>
  <si>
    <t>Keiter, S., L. Baumann, H. Farber, H. Holbech, D. Skutlarek, M. Engwall and T. Braunbeck. 2012. Long-term effects of a binary mixture of perfluorooctane sulfonate (PFOS) and bisphenol A (BPA) in zebrafish (Danio rerio). Aquatic Toxicology 118-119: 116-129.</t>
  </si>
  <si>
    <t>Non-traditional endpoints excluded - vitellogenin (VTG) induction and histological alterations (thyroid and liver) and mixture toxicity (PFOS and BPA)</t>
  </si>
  <si>
    <t>Khazaee, M. and C.A. Ng. 2017. Evaluating paramater availability for physiologically based pharmacokinetic (PBPK) modeling of perfluorooctanoic acid (PFOA) in zebrafish. Environmental Science: Process Impacts 20: 105-119.</t>
  </si>
  <si>
    <t>PFOA and others</t>
  </si>
  <si>
    <t>Modelling study</t>
  </si>
  <si>
    <t>Non-standard endpoints excluded - modelling paper taking data from other published literature on PFOA. Not a primary study</t>
  </si>
  <si>
    <t>Khazaee, M., M.G.E. Gaurdian, D.S. Aga and C.A. Ng. 2019. Impacts of sex and exposure duration on gene expression in zebrafish following perfluorooctane sulfonate exposure. Environmental Toxicology and Chemistry 39: 437-449.</t>
  </si>
  <si>
    <t>Non-standard endpoints excluded - gene expression</t>
  </si>
  <si>
    <t>Kienzler, A., M.G. Barron, S.E. Belanger, A. Beasley and M.R. Embry. 2007. Mode of action (MOA) assignment classifications for ecotoxicology: an evaluation of approaches. Environmental Science and Technology 51: 10203-10211.</t>
  </si>
  <si>
    <t>3448 chems</t>
  </si>
  <si>
    <t xml:space="preserve">Excluded as review paper, mode of action. </t>
  </si>
  <si>
    <t>Kim, H.M., N.P. Long, S.J. Yoon, N.H. Anh, S.J. Kim, J.H. Park and S.W. Kwon. 2020. Omics approach reveals perturbation of metabolism and pheontypie in Caenorhabditis elegans triggered by perfluorinated compounds. Science of the Total Environment 703: 135500.</t>
  </si>
  <si>
    <r>
      <t>Caenorhabditis elegans</t>
    </r>
    <r>
      <rPr>
        <sz val="11"/>
        <color theme="1"/>
        <rFont val="Calibri"/>
        <family val="2"/>
        <scheme val="minor"/>
      </rPr>
      <t xml:space="preserve"> </t>
    </r>
  </si>
  <si>
    <t>Acute and non-standard endpoints including bioaccumulation, oxidative stress, lipid analysis. Only one exposure concentration - PFOS 0.5 mg/L and PFOA 2 mg/L for reproduction study</t>
  </si>
  <si>
    <t>Kim, M., J. Son, M.S. Park, Y. Ji, S. Chae, C. Jun, J-S. Bae, T.K. Kwon, Y-S. Choo, H. Yoon, D. Yoon, J. Ryoo, S-H. Kim, M-J. Park and H-S. Lee. 2013. In vivo evaluation and comparison of developmental toxicity and teratogenicity of perfluoroalkyl compounds using Xenopus embryos. Chemosphere 93: 1153-1160.</t>
  </si>
  <si>
    <t>Kim, S., K.Ji, S. Lee, J. Lee, J. Kim, S. Kim, Y. Kho and K. Choi. 2011. Perfluorooctane sulfonic acid exposure increases cadmium toxicity in early life stage of zebrafish, Danio rerio. Environmental Toxicology and Chemistry 30: 870-877.</t>
  </si>
  <si>
    <t>Excluded as non-standard exposure regime - exposed to PFOS and then Cu - no PFOS only effects noted</t>
  </si>
  <si>
    <t>Kim, W-K., S-K. Lee and J. Jung. 2010. Integrated assessment of biomarker response in common carp (Cyprinus carpio) exposed to perfluorinated organic compounds. Journal of Hazardous Materials 180: 395-400.</t>
  </si>
  <si>
    <t>Non-standard endpoints excluded - biomarkers COMET, Vtb, EROD, AChE and CAT</t>
  </si>
  <si>
    <t>Koch, A.,  A. Kärrman, L.W.Y. Yeung, M. Jonsson, L. Ahrens and T. Wang. 2019. Point source characterization of per- and polyfluoroalkyl substances (PFASs) and extractable organofluorine (EOF) in freshwater and aquatic invertebrates. Environmental Science: Proecesses and Impacts 21: 1887-1898.</t>
  </si>
  <si>
    <t>Freshwater invertebrates - field study</t>
  </si>
  <si>
    <t>Excluded as not an exposure assessment, assessment of concentrations of PFOS (and other PFAAs) in field collected water and invertebrates.</t>
  </si>
  <si>
    <t xml:space="preserve">Kovacevic, V., A.J. Simpson and M.J. Simpson. 2018. Evaluation of Daphnia magna metabolic responses to organic contaminant exposure with and without dissolved organic matter using 1H nuclear magnetic resonance (NMR)-based metabolomics. Ecotoxicology and Environmental Safety 164: 189-200.
</t>
  </si>
  <si>
    <t>Non-standard endpoints excluded - metabolic responses eg glucose, glycine, tryptophan and other concentrations</t>
  </si>
  <si>
    <t>Kusk,K.O., A.M. Christensen, and N. Nyholm. 2018. Algal Growth Inhibition Test Results of 425 Organic Chemical Substances. Chemosphere204: 405-412.</t>
  </si>
  <si>
    <t>405 chems</t>
  </si>
  <si>
    <t xml:space="preserve">Pseudokirchneriella subcapitata </t>
  </si>
  <si>
    <t xml:space="preserve">Excluded as chemicals used and results not presented in the paper. </t>
  </si>
  <si>
    <t>La Farre, M., Perez, S., Kantiani, L, and D. Barcelo. 2008. Fate and toxicity of emerging pollutants, their metabolites and transformation products in the aquatic environment. TrAC Trends in Analytical Chemistry 27: 991-1007.</t>
  </si>
  <si>
    <t>Numerous chemicals</t>
  </si>
  <si>
    <t>Sewage and surface waters</t>
  </si>
  <si>
    <t>Latala, A., M. Nedzi and P. Stepnowski. 2009. Acute toxicity assessment of perfluorinated carboxylic acids towards the Baltic microalgae. Environmental Toxicology and Pharmacology 28: 167-171.</t>
  </si>
  <si>
    <t>Geitlerinema amphibiaum</t>
  </si>
  <si>
    <t>Lau, C., K. Anitole, C. Hodes, D. Lai, A. Pfahles-Hutchens and J. Seed. 2007. Review - Perfluoroalkyl acids: A review of monitoring and toxicological finds. Toxicological Sciences 99: 366-394.</t>
  </si>
  <si>
    <t>PFOS/PFOA and others</t>
  </si>
  <si>
    <t>Excluded as review paper. Review of studies and concentrations in the environment of various PFASs</t>
  </si>
  <si>
    <t>Le, T.T.Y. and W.J.G.M. Pjengengburg. 2013. Modelling toxicity of mixtures of perfluorooctanoic acid and triazoles (triadimefon and paclobutrazol) to the benthic cladoceran Chydorus sphaericus. Environmental Science and Technology 47: 6621-6629.</t>
  </si>
  <si>
    <t>Chydorus sphaericus</t>
  </si>
  <si>
    <t>Lee, J.W., J-W. Lee, K. Kim, Y-J. Shin, J. Kim, S. Kim, H, Kim, P. Kim and K. Park. 2017. PFOA-induced metabolism disturbance and multi-generational reproductive toxicity in Oryzias latipes. Journal of Hazardous Materials 340: 231-240.</t>
  </si>
  <si>
    <t>Lee, J.W., J-W. Lee, Y-J. Shin, J-E. Kim, T-K. Ryu, J. Ryu, J. Lee, P. Kim, K. Choi and K. Park. 2017. Multi-generational xenoestrogenic effects of perfluoroalkyl acids (PFAAs) mixture on Oryzias latipes using a flow-through exposure system. Chemosphere 169: 212-223.</t>
  </si>
  <si>
    <t>Mixture - PFOS/PFOA/PFBS and PFNA</t>
  </si>
  <si>
    <t>Excluded Mixture paper - relevants endpoints for mixture exposure only, not individual chemicals</t>
  </si>
  <si>
    <t xml:space="preserve">Li M-H. 2009. Toxicity of perfluorooctane sulfonate and perfluorooctanoic acid to plants and aquatic invertebrates. Environmental Toxicology 24: 95-101. </t>
  </si>
  <si>
    <t>Dugesia japonica, Physa acuta, Daphnia magna, Neocaridina denticulate</t>
  </si>
  <si>
    <t xml:space="preserve">Acute endpoints only available </t>
  </si>
  <si>
    <t>Li, M-H. 2008. Effects of nonionic and ionic surfactants on survival, oxidative stress, and cholinesterase activity of planarian. Chemosphere 70: 1796-1803.</t>
  </si>
  <si>
    <t>Acute data and non-traditional endpoints excluded - antioxidant enzyme activity, ChE activity, lipid peroxidase, protein analysis</t>
  </si>
  <si>
    <t>Li, M-H. 2010. Chronic effects of perfluorooctane sulfonate and ammonium perfluorooctanoate on biochemical parameters, survival and reproduction of Daphnia magna. Journal of Health Science 56: 104-111.</t>
  </si>
  <si>
    <t>Non-traditional endpoints excluded - biochemical effects (enzyme activity concentrations)</t>
  </si>
  <si>
    <t>Li, W., W. He, J. Wu, N. Qin, Q, He and F. Xu. 2018. Residues, bioaccumulations and biomagnification of perflouroalkyl acids (PFAAs) in aquatic animals from Lake Chaohu, China. Environmental Pollution 240: 607-614.</t>
  </si>
  <si>
    <t>PFAAs</t>
  </si>
  <si>
    <t>Aquatic animals - field collected</t>
  </si>
  <si>
    <t>Non-standard endpoints excluded - concentrations, bioaccumulation and biomagnification not exposure effects</t>
  </si>
  <si>
    <t>Li, Y., Z. Han, X. Zheng, Z. Ma, H. Liu, J.P. Giesy, Y. Xie and H. Yu. 2015. Comparison of waterborne and in ovo nanoinjection exposures to assess effects of PFOS on zebrafish embryos. Environmental Science and Pollution Research 22: 2303-2310.</t>
  </si>
  <si>
    <t>Acute data and non-traditional endpoints excluded - exposure via injection, coagulation, malformation</t>
  </si>
  <si>
    <t>Li,Y., B. Men, Y. He, H. Xu, M. Liu, and D. Wang. 2017. Effect of Single-Wall Carbon Nanotubes on Bioconcentration and Toxicity of Perfluorooctane Sulfonate in Zebrafish (Danio rerio). Science of the Total Environment 607/608: 509-518.</t>
  </si>
  <si>
    <t>Non-standard endpoints excluded - bioaccumulation and oxidative stress, AChE, Integrated biomarker response (IBR)</t>
  </si>
  <si>
    <t>Liang, R., J. He, Y. Shi, Z. Li, S. Sarvajayakesavalu, Y. Baninla, F. Guo, J. Chen, X. Xu and Y. Lu. 2017. Effects of perfluorooctane sulfonate on immobilization, heartbeat, reproductive and biochemical performance of Daphnia magna. Chemosphere 168: 1613-1618.</t>
  </si>
  <si>
    <t>Non-traditional endpoints excluded - heart rate, antioxidant and neurological responses (GST, AChE and CAT activity)</t>
  </si>
  <si>
    <t>Liu W., S. Chen, X. Quan and Y-H. Jin. 2008. Toxic effect of serial perfluorosulfonic and perfluorocarboxylic acids on the membrane system of a freshwater alga measured by flow cytometry. Environmental Toxicology and Chemistry 27: 1597-1604.</t>
  </si>
  <si>
    <t>Scenedesmus obliquus.</t>
  </si>
  <si>
    <t xml:space="preserve">Non-traditional endpoints excluded - mitochondrial membrane potential </t>
  </si>
  <si>
    <t>Liu, C. and K.Y-H. Gin. 2018. Immunotoxicity in green mussels under perfluoroalkyl substance (PFAS) exposure: Reversible response and response model development. Environmental Toxicology and Chemistry 37: 1138-1145.</t>
  </si>
  <si>
    <t>Perna viridis</t>
  </si>
  <si>
    <t>Non-standard endpoints excluded - biomarkers - phagocytosis and spontaneous cytotoxicity</t>
  </si>
  <si>
    <t>Liu, C., K. Yu, X. Shi, J. Wang, P.K.S. Lam, R.S.S. Wu and B. Zhou. 2007. Induction of oxidative stress and apoptosis by PFOS and PFOA in primary cultured hepatocytes of freshwater tilapia (Oreochromis niloticus). Aquatic Toxicology 82: 135-143.</t>
  </si>
  <si>
    <t>Non-standard endpoints excluded - cellular toxicity (oxidative stress and apoptosis in primary cultured heptatocytes)</t>
  </si>
  <si>
    <t>Liu, C., Q. Wang, K. Liang, J. Liu, B. Zhou, X. Zhang, H. Liu, J.P. Giesy and H. Yu. 2013. Effects of tris (1,2-dichloro-2-propyl) phosphate and triphenyl phosphate on receptor-associated mRNA expression in zebrafish embryos/larvae. Aquatic Toxicology 128-129: 147-157.</t>
  </si>
  <si>
    <t>Organophophate esters</t>
  </si>
  <si>
    <t>Liu, C., V.W.C. Chang, K.Y.H. Gin and V.T. Nguyen. 2014. Genotoxicity of perfluorinated chemicals (PFCs) to the green mussel (Perna viridis). Science of the Total Environment 487: 117-122.</t>
  </si>
  <si>
    <t>Liu, J., Qu, R., Yan, L., Wang, L and Z. Wang. 2016. Evaluation of single and joint toxicity of perﬂuorooctane sulfonate and zinc to Limnodrilus hoffmeisteri: Acute toxicity, bioaccumulation and oxidative stress- (acute toxicity) PFOS. Journal of Hazardous Materials 301: 342-349.</t>
  </si>
  <si>
    <t>Liu, M., F. Dong, S. Yi, Y. Zhu, J. Zhou, B. Sun, G. Shan, J. Feng and L. Zhu. 2020. Probing mechanisms for the tissue-specific distribution and biotransformation of perfluoroalkyl phosphinic acids in common carp (Cyprinus carpio). Environmental Science and Technology 54: 4932-4941.</t>
  </si>
  <si>
    <t>PFPia</t>
  </si>
  <si>
    <t>Liu, M., S. Yi, P. Chen, M. Chen, W. Zhong, J. Yang, B. Sun and L. Zhu. 2019. Thyroid endocrine disruption effects of perfluoroalkyl phosphinic acids on zebrafish at early development. Science of the Total Environment 676: 290-297.</t>
  </si>
  <si>
    <t>6:6 PFPia, 6:8 PFPiA and 8:8 PFPia</t>
  </si>
  <si>
    <r>
      <t xml:space="preserve">Liu, M., Yin, H., Chen, X., Tian, Y., Jiang, C., Yang, F., Yang, J. and Zhang, J. (2017). Ecotoxicity evaluation of PFBSK for the whole environmental compartments and comprehensive comparison of hazard and risk to PFOS. </t>
    </r>
    <r>
      <rPr>
        <i/>
        <sz val="11"/>
        <color theme="1"/>
        <rFont val="Calibri"/>
        <family val="2"/>
        <scheme val="minor"/>
      </rPr>
      <t>Human and Ecological Risk Assessment: An International Journal</t>
    </r>
    <r>
      <rPr>
        <sz val="11"/>
        <color theme="1"/>
        <rFont val="Calibri"/>
        <family val="2"/>
        <scheme val="minor"/>
      </rPr>
      <t xml:space="preserve">, </t>
    </r>
    <r>
      <rPr>
        <i/>
        <sz val="11"/>
        <color theme="1"/>
        <rFont val="Calibri"/>
        <family val="2"/>
        <scheme val="minor"/>
      </rPr>
      <t>23</t>
    </r>
    <r>
      <rPr>
        <sz val="11"/>
        <color theme="1"/>
        <rFont val="Calibri"/>
        <family val="2"/>
        <scheme val="minor"/>
      </rPr>
      <t>(8), 2150-2164.</t>
    </r>
  </si>
  <si>
    <t>PFBSK</t>
  </si>
  <si>
    <t>Fish, daphnia and earthworms</t>
  </si>
  <si>
    <t>Review paper - Compared results to published results for PFOS didn’t do PFOS exposures</t>
  </si>
  <si>
    <t>Liu, W., J. Li, L. Gao, Z. Zhang, J. Zhao, X. He and X. Zhang. 2018. Bioaccumulation and effects of novel chlorinated polyfluorinated ether sulfonate in freshwater alga Scenedesmus obliquus. Environmental Pollution 233: 8-15.</t>
  </si>
  <si>
    <t>Cl-PFESA</t>
  </si>
  <si>
    <t>Scenedesmus obliquus</t>
  </si>
  <si>
    <t>Liu, W., Zhang, Y-B., Quan, X., Jin, Y-H, and S. Chen. 2009. Effect of perfluorooctane sulfonate on toxicity and cell uptake of other compounds with different hydrophobicity in green alga, Chemosphere 75: 405-409.</t>
  </si>
  <si>
    <t>Could not obtain copy</t>
  </si>
  <si>
    <t>Liu, Y., J. Wang, X. Fang, H. Zhang and J. Dai. 2011. The thyroid-disrupting effects of long term perfluorononanoate exposure on zebrafish (Danio rerio). Ecotoxicology 20: 47-55.</t>
  </si>
  <si>
    <t>PFNA</t>
  </si>
  <si>
    <t>Liu, Y., J. Wang, Y. Liu, H. Zhang, M. Xu and J. Dai. 2009. Expression of a novel cytochrome P450 4T gene in rare minnow (Gobiocypris rarus) following perfluorooctanoic acid exposure. Comparative Biochemistry and Physiology, Part C 150: 57-64.</t>
  </si>
  <si>
    <t>Liu, Y., J. Wang, Y. Wei, H. Zhang, Y. Liu and J. Dai. 2008. Molecular characterisation of cytochrome P450 IA and 3A and the effects of perfluorooctanoic acid on their mRNA levels in rare minnow (Gobiocyprus rarus) gills. Aquatic Toxicology 88: 183-190.</t>
  </si>
  <si>
    <t>Logeshwaran, P., A.K. Sivaram, M. Yadav, S. Chadalavada, R. Naidu and M. Megharaj. 2020. Phytotoxicity of Class B aqueous firefighting formulations, Tridol S3 and 6% to Lemna minor. Environmental Technology and Innovation 19: 100688.</t>
  </si>
  <si>
    <t>AFFF</t>
  </si>
  <si>
    <t>Lemna minor</t>
  </si>
  <si>
    <t xml:space="preserve">Excluded as exposed to formulations. </t>
  </si>
  <si>
    <t>Lorenzo, M., J. Campo, M. M. Suarez-Varela and Y. Pico. 2019. Occurance, distribution and behaviour of emerging persistent organimc pollutants (POPs) in a Mediterranean Wetland Protected Area. Science of the Total Environment 646: 1009-1020.</t>
  </si>
  <si>
    <t>Water, fish and sediment</t>
  </si>
  <si>
    <t xml:space="preserve">Excluded as field study/coastal wetland - concentrations in water, fish and sediment. </t>
  </si>
  <si>
    <t>Lou, Q.Q., Zhang, Y.F., Zhou, Z., Shi, Y.L., Ge, Y.N., Ren, D.K., Xu, H.M., Zhao, Y.X., Wei, W.J. and Qin, Z.F., (2013). Effects of perfluorooctanesulfonate and perfluorobutanesulfonate on the growth and sexual development of Xenopus laevis. Ecotoxicology 22: 1133-1144.</t>
  </si>
  <si>
    <t>Non-standard endpoints excluded - histology and RNA damage</t>
  </si>
  <si>
    <t>Lu, G.H., B.N. Ma, S. Li and L.S. Sun. 2016. Toxicological effects of perfluorooctanoic acid (PFOA) on Daphnia magna. Matieral Science and Environmental Engineering. ISBN 978-1-138-02938-5.</t>
  </si>
  <si>
    <t>Lu, G-h., J-c. Liu, L-s. Sun and L-j. Yuan. 2015. Toxicity of perfluorononanoic acid and perfluorooctane sulfonate to Daphnia magna. Water Science and Engineering 8: 40-48.</t>
  </si>
  <si>
    <t>Non-traditional endpoints excluded - ingestion effects, biomarker response (AChE, SOD and CAT)</t>
  </si>
  <si>
    <t xml:space="preserve">Lu, X.M. and P.P. Chen. 2012. Reproductive toxic effects and mechanisms of the male frog Rana nigromaculata induced by low dose PFOA. Acta Scientiae Circumstantiae 32: 1497-1502. </t>
  </si>
  <si>
    <t>Rana nigromaculata</t>
  </si>
  <si>
    <t>MacDonald, M.M., A.L. Warne, N.L. Stock, S.A. Mabury, K.R. Solomon and P.K. Sibley. 2004. Toxicity of perfluorooctane sulfonic acid and perfluorooctanoic acid to Chironomus tentans. Environmental Toxicology and Chemisty 23: 2116-2123.</t>
  </si>
  <si>
    <t>Non-traditional endpoints excluded - failure to build tubes</t>
  </si>
  <si>
    <t>Mahapatra,C.T., N.P. Damayanti, S.C. Guffey, J.S. Serafin, J. Irudayaraj, and M.S. Sepulveda. 2017. Comparative In Vitro Toxicity Assessment of Perfluorinated Carboxylic Acids. J. Appl. Toxicol.37(6): 699-708.</t>
  </si>
  <si>
    <t xml:space="preserve">PFOA </t>
  </si>
  <si>
    <t xml:space="preserve">Manera M, Sayyaf Dezfuli B, Castaldelli G, DePasquale JA, Fano EA, Martino C, Giari L. 2019. Perfluorooctanoic acid exposure assessment on common carp liver thourgh image and ultrastructural investigation. Int J Environ Res Public Health 16: 4923 1-15. </t>
  </si>
  <si>
    <t>Cyrpinus carpio</t>
  </si>
  <si>
    <t>Martin, J.W., S.A. Mabury, K.R. Solomon and D.C.G. Muir. 2003. Bioconcentration and tissue distribution of perfluorinated acids in rainbow trout (Oncorhynchus mykiss). Environmental Toxicology and Chemistry 22: 196-204.</t>
  </si>
  <si>
    <t>Non-standard endpoints excluded - distribution and bioconcentration</t>
  </si>
  <si>
    <t>Martinez,R., L. Herrero-Nogareda, M. Van Antro, M.P. Campos, M. Casado, C. Barata, B. Pina, and L. Navarro-Martin. 2019. Morphometric Signatures of Exposure to Endocrine Disrupting Chemicals in Zebrafish Eleutheroembryos. Aquatic Toxicology 214: 105232</t>
  </si>
  <si>
    <t>Acute data and non-standard endpoints excluded - hatching and morpholological traits</t>
  </si>
  <si>
    <t>Martinovic, D., W.T. Hogarth, R.E. Jones and P.W. Sorensen. 2007. Environmental estrogens suppress hormones, behavior, and reproductive fitness in male fathead minnows. Environmental Toxicology and Chemistry 26: 271-278.</t>
  </si>
  <si>
    <t>Sewage treatment effluent, estradiol  or a synthetic androgen</t>
  </si>
  <si>
    <t>Marziali, L., F. Rosignoli, S. Valsecchi, S. Polesello and F. Stefani. (2019). Effects of perfluoralkyl substances (PFASs) on a multigenerational scale: a case study with Chironomus riparius (Diptera, Chironomidae). Environmental Toxicology and Chemistry 38: 988-999.</t>
  </si>
  <si>
    <t>PFOS, PFOA and PFBS</t>
  </si>
  <si>
    <t>Matsubara, E., K. Harada, K. Inoue and A. Koizumi. 2006. Effects of perfluorinated amphipiles on backward swimming in Paramecium caudatum. Biochemical and biophysical research communications 339: 554-561.</t>
  </si>
  <si>
    <t>Paramecium caudatum</t>
  </si>
  <si>
    <t>Non-standard endpoints excluded - backward swimming</t>
  </si>
  <si>
    <t>Mazzoni, M., A. Buffo, F. Cappelli, S. Pascariello, S. Polesello, S. Valsecchi, P. Volta and R. Bettinetti. 2019. Perfluoroalkyl acids in fish of Italian deep lakes: Environmental and human risk assessment. Science of the Total Environment 653: 351-358.</t>
  </si>
  <si>
    <t>Various fish - field collected</t>
  </si>
  <si>
    <t>Non-standard endpoints excluded - concentrations in field collected fish</t>
  </si>
  <si>
    <t>McCarthy, C., W. Kappleman and W. DiGuiseppi. 2017. Ecological considerations of per- and polyfluoroalkyl substances (PFAS). Current Pollution Reports 3: 289-301.</t>
  </si>
  <si>
    <t>Meng, L., S. Yang, M. Feng, R. Qu, Y. Li, J. Liu, Z. Wang and C. Sun. 2016. Toxicity and bioaccumulation of copper in Limnodrilus hoffmeisteri under different pH values: Impacts of perfluorooctane sulfonate. Journal of Hazardous Materials 305: 219-228.</t>
  </si>
  <si>
    <t>Excluded as mixture study. PFOS exposures only undertaken in mixture with Copper</t>
  </si>
  <si>
    <t>Mhadhbi, L., D. Rial, S. Perez and R. Beiras. 2012. Ecological risk assessment of perfluorooctanoic acid (PFOA) and perfluorooctanesulfonic acid (PFOS) in marine environment setting using Isochrysis galbana, Paracentrotus lividus, Siriella armata and Psetta maxima. Journal of Environmental Monitoring 14: 1375.</t>
  </si>
  <si>
    <t>Multiple species</t>
  </si>
  <si>
    <t>Miraji, H., O. C. Othman, F. N. Ngassapa,and E. W. Mureithi. 2016. Article Research Trends in Emerging Contaminants on the Aquatic Environments of Tanzania. Hindawi Publishing Corporation Scientiﬁca Volume 2016, Article ID 3769690</t>
  </si>
  <si>
    <t>Emerging contaminants including PFOS and PFOA</t>
  </si>
  <si>
    <t>Excluded as review paper. Review of many emerging contaminants - not a research paper, just an overview</t>
  </si>
  <si>
    <t>Mitchell,R.J., A.L. Myers, S.A. Mabury, K.R. Solomon, and P.K. Sibley. 2011. Toxicity of Fluorotelomer Carboxylic Acids to the Algae Pseudokirchneriella subcapitata and Chlorella vulgaris, and the Amphipod Hyalella azteca. Ecotoxicol. Environ. Saf.74(8): 2260-2267.</t>
  </si>
  <si>
    <t>FTCAs - 6:2 FTsCA, 6:2 FTuCA, 8:2 FTuCA and 10:2 FTsCA</t>
  </si>
  <si>
    <r>
      <rPr>
        <sz val="11"/>
        <color theme="1"/>
        <rFont val="Calibri"/>
        <family val="2"/>
        <scheme val="minor"/>
      </rPr>
      <t>Pseudokirchneriella subcapitata, Chlorella vulgaris and Hyalella azteca</t>
    </r>
  </si>
  <si>
    <t>Mortenson, A.S., R.J. Letcher, M.V. Cangialosis, S. Chu and A. Arukwe. 2011. Tissue bioaccumulation patterns, xenobiotic biotransformation and steroid hormone levels in Atlantic Salmon (Salmo salar) fed a diet containing perfluorooctane sulfonic or perfluorooctane carboxylic acids. Chemosphere 83: 1035-1044.</t>
  </si>
  <si>
    <t>Non-standard endpoints excluded - bioaccumulation and concentrations in blood, kidney and liver. Also only one exposure concentration. Also force fed - rather than waterborne exposure. Also saltwater species.</t>
  </si>
  <si>
    <t>Nalbantlar, B., &amp; Çakal Arslan, Ö. (2017). Determination of the perflorooctane sulfonate-induced genotoxic response in Mytilus galloprovincialis using a micronucleus assay. Zoology and Ecology 27: 161-167.</t>
  </si>
  <si>
    <t>Mytilus galloprovinciallis</t>
  </si>
  <si>
    <t xml:space="preserve">Nilsen, E., K.L. Smalling, L. Ahrens, M. Gros, K.S.B. Miglioranza, Y. Pico and H.L. Schoenfuss. 2018. Critical review: Grand challenges in assessing the adverse effects of contaminants of emerging concern on aquatic food webs. Environmental Toxicology and Chemistry 38: 46-60. </t>
  </si>
  <si>
    <t>Emerging contaminants</t>
  </si>
  <si>
    <t xml:space="preserve">Excluded as review paper. Review paper - effects of a number of emerging contaminants, issues associated with effects. </t>
  </si>
  <si>
    <t>Nouhi, S., L. Ahrens, H.C. Pereira, A.V. Hughes, M. Campana, P. Gutfreund, G.K. Palsson, A. Vorobiev and M.S. Hellsing. 2018. Interactions of perfluoroalkyl substances with a phospholipid bilayerstudied by neutron reflectometry. Journal of Colloid and Interface Science 511: 474-481.</t>
  </si>
  <si>
    <t>Non-standard exposure regimes excluded - exposure to phospholipid bilayer not aquatic organisms</t>
  </si>
  <si>
    <t>Oakes, K.D., P.K. Sibley, J.W. Martin, D.D. MacLean, K.R. Solomon, S.A. Mabury and G.J. Van Der Kraak. 2005. Short-term exposures of fish to perfluorooctane sulfonate: acute effects on fatty acly-COA oxidase activity, oxidative stress, and circulating sex steroids. Environmental Toxicology and Chemistry 24: 1172-1181.</t>
  </si>
  <si>
    <t>Non-traditional endpoints excluded - oviposition, egg deposition, testosterone concentration, biochemical measures - liver and gonad. Acute studies excluded for Oncorhynchus  mykiss, Semotilus atomaculatus, Notoropis hudsonis and Catostomus commersoni</t>
  </si>
  <si>
    <t>Oakes, K.D., P.K. Sibley, K.R. Solomon, S.A. Mabury and G.J. Van Der Kraak. 2004. Impact of perfluorooctanoic acid on fathead minnow (Pimephales promelas) fatty acyl-COA oxidase activity, circulating steroids, and reproduction in outdoor microcosms. Environmental Toxicology and Chemistry 23: 1912-1919.</t>
  </si>
  <si>
    <t>O'Carroll, D.M., T.C. Jeffries, M.J. Lee, S.T. Le, A. Yeung, S. Wallace, N. Battye, D.J. Patch, M.J. Manefiled and K.P. Weber. 2020. Developing a roadmap to determine per- and polyfluoroalkyl substances - microbial population interactions</t>
  </si>
  <si>
    <t>Microbial populations</t>
  </si>
  <si>
    <t xml:space="preserve">Excluded as non-standard exposure regime - microbial population effects from field collected gw samples with varying impacts of PFAS contamination (multi-PFAS effects not just PFOS or PFOA). </t>
  </si>
  <si>
    <t>Ochoa-Herrera, V., J.A. Field, A. Luna-Velasco and R. Sierra-Alvarez. 2016. Microbial toxicity and biodegradability of perfluorooctane sulfonate (PFOS) and shorter chain perfluoroalkyl and polyfluoroalkyl substances (PFASs). Environmental Science Processes and Impacts 14; 18: 1236-1246.</t>
  </si>
  <si>
    <t>Anaerobic granular sludge, anaerobically digested sewage sludge and activated sludge</t>
  </si>
  <si>
    <t>Excluded as non-standard test organism - Microbes not a standardised test organism for freshwater exposures</t>
  </si>
  <si>
    <t>Olson, A.D. 2017. An investigation into the toxicity, biocomentration, and risk of perfluoroalkyl substances in aquatic taxa. PhD Thesis submitted to the Graduate Facility of Texas Technical University, May 2017. p208.</t>
  </si>
  <si>
    <t>Lymnaea stagnalis and Aedes agypti</t>
  </si>
  <si>
    <t>Non-traditional endpoints excluded - whole body concentrations, tissue concentrations in field exposed fish, carbohydrate concentrations, mass of food consumed</t>
  </si>
  <si>
    <t>Ortiz-Villaneuva, E., J. Jaumot, R. Martínez, L. Navarro-Martín, B. Piña and R. Tauler. 2018. Assessment of endocrine disruptors effects on zebrafish (Danio rerio) embryos by untargeted LC-HRMS metabolomic analysis. Science of The Total Environment 635: 156-166.</t>
  </si>
  <si>
    <t xml:space="preserve">Non-standard endpoints excluded  - glycerophosphate, lipids, aminoa acids, purines and 2-oxocarboxylic acids. Acute NOECs determined based on range-finding tests only but results not presented in study. </t>
  </si>
  <si>
    <t>Pablos, M.V., J.A. Rodriguez, P. Garcia-Hortiguela, A. Fernandez, E.M. Beltran, M. Torrijos and C. Fernandez. 2018. Sublethal and chronic effects of reclaimed water on aquatic organisms. Looking for relationships between physico-chemical characterisation and toxic effects. Science of the Total Environment 640-641: 1537-1547.</t>
  </si>
  <si>
    <t>Chlorella vulgaris and Daphnia magna</t>
  </si>
  <si>
    <t>Non-standard exposure regimes excluded - study using reclaimed municipal water spiked with PFOS therefore water not controlled - ie contains other contaminants that could/would impact toxicity</t>
  </si>
  <si>
    <t>Pablos, M.V., P. Garcia-Hortiguela and C. Fernandez. 2015. Acute and chronic toxicity of emerging contaminants, alone or in combination, in Chlorella vulgaris and Daphnia magna. Environmental Science and Pollution Research 22: 5417-5424.</t>
  </si>
  <si>
    <t xml:space="preserve">Excluded as mixture study. PFOS exposures only undertaken in mixture with other chemicals - no PFOS only exposures. </t>
  </si>
  <si>
    <t>Padilla, S., D. Corum, B. Padnos, D. L. Hunter, A. Beam, K. A. Houck, N. Sipes et al. "Zebrafish developmental screening of the ToxCast™ Phase I chemical library." Reproductive Toxicology 33: 174-187.</t>
  </si>
  <si>
    <t>Park, K., H. Jo, D-K. Kim and I-S. Kwak. 2019. Environmental pollutants impair transcriptional regulation of the vitellogenin gene in the burrowing mud crab (Macrophthalmus japonicus). Applied Sciences 9: 1401.</t>
  </si>
  <si>
    <t>Macrophthalmus japonicus</t>
  </si>
  <si>
    <t xml:space="preserve">Excluded as marine. </t>
  </si>
  <si>
    <t>Peng, H., S. Zhang, J. Sun, Z. Zhang, J.P. Giesy and J. Hu. 2014. Isomer-specific accumuation of perflurooctanesulfonate from (N-Ethyl perfluorooctanesulfonamide) ethanol-based phosphate diester in Japanese medaka (Oryzias latipes). Environmental Science and Technology 48: 1058-1066.</t>
  </si>
  <si>
    <t>Non-standard endpoints excluded - isomer accumulation</t>
  </si>
  <si>
    <t>Phillips, M.M., M.J.A. Dinglasan-Panlilio, S.A. Mabury, K.R. Solomon and P.K. Sibley. 2007. Fluorotelomer acids are more toxic than perfluorinated acids. Environmental Science and Technology 41: 7159-7163.</t>
  </si>
  <si>
    <t xml:space="preserve"> 4:2, 6:2, 8:2 and 10:2 FTCAs and FTUCAs</t>
  </si>
  <si>
    <t>Daphnia magna, Chironomus tentans and Lemna gibba</t>
  </si>
  <si>
    <t>Pico, Y., V. Belenguer, C. Corcellas, M.S. Diaz-Cruz, E. Eljarrat, M. Farre, P. Gago-Ferrero, B. Huerta, A. Navarro-Ortega, M. Petrovic, S. Rodriguez-Mozaz, L. Sabater, G. Santin and D. Barcelo. 2019. Contaminants of emerging concern in freshwater fish from four Spanish Rivers. Science of the Total Environment 659: 1186-1198.</t>
  </si>
  <si>
    <t>Non-standard endpoints excluded - concentrations of numerous contaminants including PFASs in fish</t>
  </si>
  <si>
    <t>Qi, P., Y. Wang, J. Mu and J. Wang. 2011. Aquatic predicted no-effect-concentration derivation for perfluorooctane sulfonic acid. Environmental Toxicology and Chemistry 30: 836-842.</t>
  </si>
  <si>
    <t>Various</t>
  </si>
  <si>
    <t>Excluded as effects concentrations (PNECs) based on modelled data</t>
  </si>
  <si>
    <t>Qian, J., Lu, B., Chen, H., Wang, P., Wang, C., Li, K., Tian, X., Jin, W., He, X. and Chen, H. (2019). Phytotoxicity and oxidative stress of perfluorooctanesulfonate to two riparian plants: Acorus calamus and Phragmites communis. Ecotoxicology and Environmental Safety 180: 215-226.</t>
  </si>
  <si>
    <r>
      <t xml:space="preserve">Acorus calamus </t>
    </r>
    <r>
      <rPr>
        <sz val="11"/>
        <color theme="1"/>
        <rFont val="Calibri"/>
        <family val="2"/>
        <scheme val="minor"/>
      </rPr>
      <t>and Phragmites communis</t>
    </r>
  </si>
  <si>
    <t>Non-standard endpoints excluded - chlorophyll, protein synthesis, oxidative stress</t>
  </si>
  <si>
    <t>Qiang,L., X. Shi, X. Pan, L. Zhu, M. Chen, and Y. Han. 2015. Facilitated Bioaccumulation of Perfluorooctanesulfonate in Zebrafish by Nano-TiO2 in Two Crystalline Phases. Environmental Pollution 206: 644-651.</t>
  </si>
  <si>
    <t>Non-standard endpoints excluded - accumulation of PFOS in fish in the presence of nano-TiO2</t>
  </si>
  <si>
    <t>Qu, R., J. Liu, L. Wang and Z. Wang. 2016. The toxic effect and bioaccumulation in aquatic oligochaete Limnodrilus hoffmeisteri after combined exposure to cadmium and perfluorooctane sulfonate at different pH values. Chemosphere 152: 496-502.</t>
  </si>
  <si>
    <t xml:space="preserve">Acute data and non-traditional endpoints excluded - bioaccumulation, biomarker response (SOD activity, GSH level, MDA content) </t>
  </si>
  <si>
    <t>Qui, X., N. Iwasaki, K. Chen, Y. Shimasaki and Y. Oshima. 2019. Tributyltin and perfluorooctane sulfonate play a synergistic role in promoting excess fat accumulation in Japanese medaka (Oryzias latipes) via in ovo exposure. Chemosphere 220: 687-695.</t>
  </si>
  <si>
    <t>Acute data and non-standard endpoints excluded - Nile red index and mixture effects</t>
  </si>
  <si>
    <t>Rainieri, S. , Conlledo, N., Langerholc, T., Madorran, E., Sala, M., Barrancoet A. 2017 Toxic effects of perfluorinated compounds at human cellular level and on a model vertebrate. Food and Chemical Toxicology 104: 14-25.</t>
  </si>
  <si>
    <t>Acute data only excluded</t>
  </si>
  <si>
    <t>Rainieri, S., N. Conlledo, B.K. Larsen, K. Granby and A. Barranco. 2018. Combined effects of microplastics and chemical contaminants on the organ toxicity of zebrafish (Danio rerio). Environmental Research 162: 135-143.</t>
  </si>
  <si>
    <t>Microplastics and chemicals</t>
  </si>
  <si>
    <t>Excluded as mixture toxicity - microplastics and contaminants including PFAS's on zebrafish</t>
  </si>
  <si>
    <t>Rastogi,A., C.W. Clark, S.M. Conlin, S.E. Brown, and A.R. Timme-Laragy. 2019. Mapping Glutathione Utilization in the Developing Zebrafish (Danio rerio) Embryo. Redox Biol.26:12 p.</t>
  </si>
  <si>
    <t>Non-standard endpoints excluded - GSH utilization</t>
  </si>
  <si>
    <t>Rewerts J.N., E.C. Christie, A.E. Robel, T.A. Anderson, C. McCarthy, C.J. Salice and J.A. Field. 2020. Key Considerations for Accurate Exposures in Ecotoxicological Assessments of Perfluorinated Carboxylates and Sulfonates. Environmental Toxicology and Chemistry 00: 1-12.</t>
  </si>
  <si>
    <t>Behaviour in water in the lab</t>
  </si>
  <si>
    <t>Non-standard endpoints excluded - behaviour of PFASs in water with mixing times, binding to glassware</t>
  </si>
  <si>
    <t xml:space="preserve">Riget, F., A. Bignert, B. Braune, M. Dam, R. Dietz, M. Evans, N. Green, H. Gunnlaugsdottir, K.S. Hoydal, J. Kucklick, R. Letcher, D. Muir, S. Schuur, C. Sonne, G. Stern, G. Tomy, K. Vorkamp and S. Wilson. 2019. Temporatl trends of persistent organic pollutants in Arctic marine and freshwater biota. Science of the Total Environment 649: 99-110. </t>
  </si>
  <si>
    <t>Biota</t>
  </si>
  <si>
    <t>Non-standard endponts excluded - concentrations in biota.</t>
  </si>
  <si>
    <t>Rodea-Palomares, I., Leganés, F., Rosal, R., &amp; Fernández-Pinas, F. (2012). Toxicological interactions of perfluorooctane sulfonic acid (PFOS) and perfluorooctanoic acid (PFOA) with selected pollutants. Journal of Hazardous Materials 201: 209-218.</t>
  </si>
  <si>
    <t xml:space="preserve">Acute data and non-standard endpoints excluded - bioluminescence </t>
  </si>
  <si>
    <t>Rodea-Palomares, I., M. Makowski, S. Gonzalo, M. Gonzalez-Pleiter, F. Leganes and F. Fernandez-Pinas. 2015. Effect of PFOA/PFOS pre-exposure on the toxicity of herbicides 2,4-D, atrazine, diuron and paraquat to a model aquatic photosynthetic microorganism. Chemosphere 139: 65-72.</t>
  </si>
  <si>
    <t>Anabaena</t>
  </si>
  <si>
    <t>Non-standard exposure regimes excluded - impact of effects of herbicides following pre-exposure to non-toxic concentrations PFOS and PFOA</t>
  </si>
  <si>
    <r>
      <t xml:space="preserve">Roland, K., Kestemont, P., Dieu, M., Raes, M., &amp; Silvestre, F. (2016). Using a novel “Integrated Biomarker Proteomic” index to assess the effects of freshwater pollutants in European eel peripheral blood mononuclear cells. </t>
    </r>
    <r>
      <rPr>
        <i/>
        <sz val="11"/>
        <color theme="1"/>
        <rFont val="Calibri"/>
        <family val="2"/>
        <scheme val="minor"/>
      </rPr>
      <t>Journal of Proteomics</t>
    </r>
    <r>
      <rPr>
        <sz val="11"/>
        <color theme="1"/>
        <rFont val="Calibri"/>
        <family val="2"/>
        <scheme val="minor"/>
      </rPr>
      <t xml:space="preserve">, </t>
    </r>
    <r>
      <rPr>
        <i/>
        <sz val="11"/>
        <color theme="1"/>
        <rFont val="Calibri"/>
        <family val="2"/>
        <scheme val="minor"/>
      </rPr>
      <t>137</t>
    </r>
    <r>
      <rPr>
        <sz val="11"/>
        <color theme="1"/>
        <rFont val="Calibri"/>
        <family val="2"/>
        <scheme val="minor"/>
      </rPr>
      <t>, 83-96.</t>
    </r>
  </si>
  <si>
    <t>Cadmium and p.p'-DDT</t>
  </si>
  <si>
    <t xml:space="preserve">Anguilla anguilla </t>
  </si>
  <si>
    <t>Excluded as data compared to PFOS results but PFOS exposures not undertaken as part of this study. Also endpoint is non-standard - protein effects</t>
  </si>
  <si>
    <t>Roland, K., Kestemont, P., Loos, R., Tavazzi, S., Paracchini, B., Belpaire, C., Dieu, M., Raes, M. and Silvestre, F. (2014). Looking for protein expression signatures in European eel peripheral blood mononuclear cells after in vivo exposure to perfluorooctane sulfonate and a real world field study. Science of the Total Environment 468: 958-967.</t>
  </si>
  <si>
    <t>Non-standard endpoints excluded - proteomic analysis</t>
  </si>
  <si>
    <t>Roland,K., P. Kestemont, L. Henuset, M.A. Pierrard, M. Raes, M. Dieu, and F. Silvestre. 2013. Proteomic Responses of Peripheral Blood Mononuclear Cells in the European Eel (Anguilla anguilla) After Perfluorooctane Sulfonate Exposure. Aquatic Toxicology 128/129: 43-52.</t>
  </si>
  <si>
    <t>Anguilla anguilla (European Eel)</t>
  </si>
  <si>
    <t>Excluded as non-standard exposure regime - exposure of eel blood cells not whole eels</t>
  </si>
  <si>
    <t>Rosal, R., I. Rodea-Palomares, K. Boltes, F. Fernandez-Pinas, F. Leganes and A. Petre. 2010. Ecotoxicological assessment of surfactants in the aquatic environment: Combined toxicity of docusate sodium with chlorinated pollutants. Chemosphere 81: 288-293.</t>
  </si>
  <si>
    <t>Pseudokirchneriella subcapitata and Anabaena CPB4337</t>
  </si>
  <si>
    <t xml:space="preserve">Excluded - does not pass quality assessment/scoring </t>
  </si>
  <si>
    <t>Rotondo,J.C., L. Giari, C. Guerranti, M. Tognon, G. Castaldelli, E.A. Fano, and F. Martini. 2018. Environmental Doses of Perfluorooctanoic Acid Change the Expression of Genes in Target Tissues of Common Carp. Environ. Toxicol. Chem.37(3): 942-948.</t>
  </si>
  <si>
    <t>Rudel, H., G. Radermacher, A. Fliedner, N. Lohman and A. Duffek. 2020. A field study in support of the monitoring of priority substances in German freshwater fish: derivation of fillet-to-whole fish conversion factors. Environmental Sciences Europe 32: #13.</t>
  </si>
  <si>
    <t>Non-standard endpoints excluded - concentrations of chemicals including PFOS in fish from six sites in Germany</t>
  </si>
  <si>
    <t>Rüdel, H., G. Radermacher, A. Fliedner, N. Lohmann and A. Duffek. 2020. A field study in support of the monitoring of priority substances in German freshwater fish: derivation of fillet to whole fish conversion factors. Environmental Sciences Europe 32: 13.</t>
  </si>
  <si>
    <t>Freshwater fish - field study</t>
  </si>
  <si>
    <t xml:space="preserve">Excluded as not an exposure assessment, assessment of concentrations of PFOS (and other chemicals) in field collected fish </t>
  </si>
  <si>
    <t>Salice, C.J., T.A. Anderson, R.H. Anderson and A.D. Olson. 2018. Ecological risk assessment of perfluorooctane sulfonate to aquatic fauna from a bayou adjacent to former fire training areas at a US Air force installation. Environmental Toxicology and Chemistry 37: 219802209.</t>
  </si>
  <si>
    <t>Field study</t>
  </si>
  <si>
    <t>Non-standard endpoints excluded - surface water concentrations and tissue residue concentrations in a Bayou near a air force base</t>
  </si>
  <si>
    <t>Sammi, S.R., R.M. Foguth, C.S. Nieves, C. De Perre, P. Wipf, C.T. McMurray, L.S. Lee and J.R. Cannon. 2019. Perfluorooctane sulfonate (PFOS) produces dopaminergic neuropathology in Caenorhabditis elegans. Toxicological Sciences 1: 417-434.</t>
  </si>
  <si>
    <t xml:space="preserve">Non standard endpoints excluded - neuropathy (neuronal morphologies), mechanistic studies, therapeutic approaches. </t>
  </si>
  <si>
    <t>Sanderson, H., T.M. Boudreau, S.A. Mabury and K.R. Solomon. 2004. Effects of perfluoroctane sulfonate and perfluorooctanoic acid on the zooplankton community. Ecotoxicology and Environmental Safety 58: 68-76.</t>
  </si>
  <si>
    <t>Daphnia magna and Daphnia pulicaria</t>
  </si>
  <si>
    <t>Non-traditional endpoints excluded - effects on microcosm (indoor and outdoor) communities, total abundance, species richness</t>
  </si>
  <si>
    <t>Sanderson, H., T.M. Boudreau, S.A. Mabury, and K.R. Solomon. 2003. Impact of perfluorooctanoic acid on the structure of the zooplankton community in indoor microcosms. Aquatic Toxicology 62: 227-234.</t>
  </si>
  <si>
    <t>Sanderson, H., T.M. Boudreau, S.A. Mabury, W-J. Cheong and K.R. Solomon. 2002. Ecological impact and environmental fate of perfluorooctane sulfonate on the zooplankton community in indoor microcosms. Environmental Toxicology and Chemistry 21: 1490-1496.</t>
  </si>
  <si>
    <t>Non-traditional endpoints excluded - chlorophyll a and microcosm study effects as endpoints not clear</t>
  </si>
  <si>
    <t>San-Segundo,L., L. Guimaraes, C.F. Torija, E.M. Beltran, L. Guilhermino, and M.V. Pablos. 2016. Alterations in Gene Expression Levels Provide Early Indicators of Chemical Stress During Xenopus laevis Embryo Development: a Case Study with Perfluorooctane Sulfonate (PFOS). Ecotoxicology and Environmental Safety 127: 51-60.</t>
  </si>
  <si>
    <t xml:space="preserve">Acute data and non-traditional endpoints excluded - gene expression. </t>
  </si>
  <si>
    <t>Sant K.E., P.P. Sinno, H.M. Jacobs and A.R. Timme-Laragy. 2018. Nrf2a modulates the embryonic antioxidant response to perfluorooctanesulfonic acid (PFOS) in the zebrafish, Danio rerio. Aquatic Toxicology 198: 92-102.</t>
  </si>
  <si>
    <t xml:space="preserve">Non-standard exposure regimes excluded - used genetically modified fish for exposure studies. Non-standard endpoints excluded - antioxidant responses. </t>
  </si>
  <si>
    <t>Sant, K.E., H.M. Jacobs, K.A. Borofski, J.B. Moss, and A.R. Timme-Laragy. 2017. Embryonic Exposures to Perfluorooctanesulfonic Acid (PFOS) Disrupt Pancreatic Organogenesis in the Zebrafish, Danio rerio. Environmental Pollution 220: 807-817.</t>
  </si>
  <si>
    <t>Non-standard endpoints excluded - affects on the pancreas</t>
  </si>
  <si>
    <t>Sant, K.E., P.P. Sinno, H.M. Jacobs, A.R. Timme-Laragy. 2018. Nrf2a modulates the embyonic antioxidant response to pefluorooctanesulfonic acid (PFOS) in the zebrafish (Danio rerio). Aquatic Toxicology 198: 92-102.</t>
  </si>
  <si>
    <t>Acute data and non-standard endpoints excluded - antioxidant gene expression and apoptosis</t>
  </si>
  <si>
    <t xml:space="preserve">Shao, X., F. Ji, Y. Wang, L. Zhu, Z. Zhang, X. Du, A.C.K, Chung, Y. Hong, Q. Zhao, and Z. Caiet. 2018. 1.Integrative Chemical Proteomics-Metabolomics Approach Reveals Acaca/Acacb as Direct Molecular Targets of PFOA. Analytical Chemistry Article 18: 11092-11098.
</t>
  </si>
  <si>
    <t>Metabolomics</t>
  </si>
  <si>
    <t>Shao,X., B. Zhao, B. Wang, B. Zhao, Y. Zhu, Z. Yuan, and J. Zhang. 2019. Neuroprotective Effects of Blueberry Anthocyanins Against Perfluorooctanoic Sulfonate on Planarian Dugesia japonica. Ecotoxicology and Environmental Safety 175: 39-47.</t>
  </si>
  <si>
    <t>Non-standard endpoints excluded - neural gene expressioin and morphology</t>
  </si>
  <si>
    <t>Sharpe, R.L., J.P. Benskin, A.H. Laarman, S.L. MacLeod, J.W. Martin, C.S. Wong and G.G. Goss. 2010. Perfluorooctane sulfonate toxicity, isomer-specific accumulation, and maternal transfer in Zebrafish (Danio rerio) and Rainbow trout (Oncorhynchus mykiss). Environmental Toxicology and Chemistry 29: 1957-1966.</t>
  </si>
  <si>
    <t>Danio rerio and Oncorhynchus mykiss</t>
  </si>
  <si>
    <t>Acute data and non-traditional endpoints excluded - accumulation and maternal transfer</t>
  </si>
  <si>
    <t>Shi, G., J. Wang, H. Guo, N. Sheng, Q. Cui, Y. Pan, Y. Guo, Y. Sun and J. Dai. 2019. Parental exposure to 6:2 chlorinated polyfluorinated ether sulfonate (F-53B) induced transgenerational thyroid hormone disruption in zebrafish. Science of the Total Environment 665: 855-863.</t>
  </si>
  <si>
    <t>F-53B</t>
  </si>
  <si>
    <t>No PFOS exposure</t>
  </si>
  <si>
    <t>Shi, G., Q. Cui, H. Zhang, R. Cui, Y. Guo and J. Dai. 2019. Accumulation, biotransformation, and endocrine disruption effects of fluorotelomer surfactant mixtures on zebrafish. Chem. Res. Toxciol 32: 1432-1440.</t>
  </si>
  <si>
    <t>6:2 FTAB and 6:2 FTAA</t>
  </si>
  <si>
    <t xml:space="preserve">Shi, G., Q. Cui, J. Wang, H. Guo, Y. Pan, N. Sheng, Y. Guo and J. Dai. 2019. Chronic exposure to 6:2 chlorinated polyfluorinated ether sulfonate acid (F-53B) induced hepatotoxic effects in adult zebrafish and disrupted the PPAR signalling pathway in their offspring. Environmental Pollution 249: 550-559. </t>
  </si>
  <si>
    <t>Shi, X., C. Liu, G. Wu and B. Zhou. 2009. Waterborne exposure to PFOS causes disruption of the hypothalamus-pituitary-thyroid axis in zebrafish larvae. Chemosphere 77: 1010-1018.</t>
  </si>
  <si>
    <t>Non-traditional endpoints excluded - gene expression, hormone levels</t>
  </si>
  <si>
    <t>Shi, X., L.W.Y. Yeung, P.K.S. Lam, R.S.S. Wu and R. Zhou. 2009. Protein profiles in zebrafish (Danio rerio) embryos exposed to pefluorooctane sulfonate. Toxicological Sciences 110: 334-340.</t>
  </si>
  <si>
    <t xml:space="preserve">Non-standard endpoints excluded - protein expression. Only one exposure concentration. </t>
  </si>
  <si>
    <t>Shi, X., Y. Du, P.K.S. Lam, R.S.S. Wu and B. Zhou. 2008. Developmental toxicity and alteration of gene expression in zebrafish embryos exposed to PFOS. Toxicology and Applied Pharmacology 230: 23-32.</t>
  </si>
  <si>
    <t>Shi,G., Q. Cui, Y. Pan, N. Sheng, Y. Guo, and J. Dai. 2017. 6:2 Fluorotelomer Carboxylic Acid (6:2 FTCA) Exposure Induces Developmental Toxicity and Inhibits the Formation of Erythrocytes During Zebrafish Embryogenesis. Aquat. Toxicol.190: 53-61.</t>
  </si>
  <si>
    <t>6:2 fluorotelomer carboxylic acid</t>
  </si>
  <si>
    <t>Shi. X. and B. Zhou. 2010. The role of Nrf2 and MAPK pathways in PFOS-induced oxidative stress in zebrafish embryos. Toxicological Sciences 115: 391-400.</t>
  </si>
  <si>
    <t>Non-standard enpdoints excluded - oxidative stress</t>
  </si>
  <si>
    <t>Spachmo, B. and A. Arukwe. 2012. Endocrine and developmental effects in Atlantic salmon (Salmo salar) exposed to perfluorooctane sulfonic or perfluorooctane carboxylic acids. Aquatic Toxicology 108: 112-124.</t>
  </si>
  <si>
    <t>Spulber, S., P. Kilian, W.N.W. Ibrahim, N. Onishchenko, M. Ulhaq, L. Norrgren, S. Negri, M. Di Tuccio and S. Ceccatelli. 2014. PFOS induces behavioural alterations, including spontaneous hyperactivity that is corrected by dexamfetamine in zebrafish larvae. PLoS ONE 9(4)e94227.</t>
  </si>
  <si>
    <t>Non-standard endpoints excluded- behaviour (spontanous activity, startle response and hyperactivity)</t>
  </si>
  <si>
    <t>Stefani, F., M. Rusconi, S. Valsecchi and L. Marziali. 2014. Evolutionary ecotoxicology of perfluoralkyl substances (PFASs) inferred from multigenerational exposure: A case study with Chironomus riparius (Diptera, Chironomidae). Aquatic Toxicology 156: 41-51.</t>
  </si>
  <si>
    <t>Non-standard endpoints excluded - genetic analysis</t>
  </si>
  <si>
    <t>Stefanovic, V. 2018. Effect of PFOS and HBCD on the lipid profiles of developing rainbow fish (Oncorhynchus mykiss) analysed with UHPLC/Q-TOF-MS. Thesis - Orebro Universtet.</t>
  </si>
  <si>
    <t>Non standard endpoints excluded   - lipid profiles</t>
  </si>
  <si>
    <t>Stengel, D., S. Wahby and T. Braunbeck. 2018. In search of a comprehensible set of endpoints for the routine monitoring of neurotoxicity in vertebrates: sensory perception and nerve transmission in zebrafish (Danio rerio) embryos. Environmental Science and Pollution Research 25: 4066-4084.</t>
  </si>
  <si>
    <t xml:space="preserve">Acute and non-standard endpoints excluded - effects on vision, olfaction, sensory line and nerve transmission. Relevant primary results (acute LC50, EC50 and EC10) sourced from Stengel et al. 2017. </t>
  </si>
  <si>
    <t>Stengel,D., F. Zindler, and T. Braunbeck. 2017. An Optimized Method to Assess Ototoxic Effects in the Lateral Line of Zebrafish (Danio rerio) Embryos. Comparative Biochemistry and Physiology C Toxicology and Pharmacology 193: 18-29.</t>
  </si>
  <si>
    <t>Acute data and non-standard endpoints excluded - neuromast damage</t>
  </si>
  <si>
    <t>Stengel,D., S. Wahby, and T. Braunbeck. 2018. In Search of a Comprehensible Set of Endpoints for the Routine Monitoring of Neurotoxicity in Vertebrates: Sensory Perception and Nerve Transmission in Zebrafish (Danio rerio) Embryos. Environmental Science and Pollution Research International 12:19 p.</t>
  </si>
  <si>
    <t xml:space="preserve">Acute data and non-standard endpoints excluded - AChE inhibition, olfactory toxicity, retina toxicity, neuromast assay. PFOS purity 40% does not meet purity requirements. </t>
  </si>
  <si>
    <t>Stylianou, M., M.K. Bjornsdotter, P-E. Olsson, I.E. Jogsten and J. Jass. 2019. Distinct transcriptional response of Caenorhabditis elegans to different exposure routes of perfluorooctane sulfonic acid. Environmental Research 168: 406-413.</t>
  </si>
  <si>
    <t>Non-standard endpoint excluded - heavy metal and heat shock associated genes</t>
  </si>
  <si>
    <t>Tang, J., Jia, X., Gao, N., Wu, Y., Liu, Z., Lu, X., Du, Q., He, J., Li, N., Chen, B. and Jiang, J. (2018). Role of the Nrf2-ARE pathway in perfluorooctanoic acid (PFOA)-induced hepatotoxicity in Rana nigromaculata. Environmental Pollution, 238, 1035-1043.</t>
  </si>
  <si>
    <t xml:space="preserve">Tang, J., X. Lu, F. Chen, X. Ye, D. Zhou, J. Yuan, J. He, B. Chen, X. Shan, J. Jiang, W. Liu and H. Zhang. 2018. Effects of Perfluorooctanoic Acid on the Assocated Grenes Expression of Autophagy Signaling Pathway of Carassius auratus lymphocytes in vitro. Frontiers in Physiology 9: 1748.  </t>
  </si>
  <si>
    <t>Tang, L., S. Song, C. Hu, J.C.W. Lam, M. Liu, B. Zhou, P.K.S. Lam and L. Chen. 2020. Unexpected observations: probiotic administration greatly aggravates the reproductive toxicity of perflurobutanesulfonate in zebrafish. Chem. Res. Toxicol 2020 Publ. Date May 6 2020.</t>
  </si>
  <si>
    <t>PFBS</t>
  </si>
  <si>
    <t>Tartu, S., J Aars, M Andersen, A Polder, S Bourgeon… Choose your poison - space-use strategy influences pollutant exposure in Barents Sea Polar Bears. Environmental Science &amp; Technology 52: 3211-3221. </t>
  </si>
  <si>
    <t>Ursus maritimus (Polar Bears)</t>
  </si>
  <si>
    <t xml:space="preserve">Excluded as Polar bears - review paper of concentrations of different chemicals in Polar Bears </t>
  </si>
  <si>
    <t xml:space="preserve">Taylor, M.D. 2017. First reports of per- and poly-fluoroalkyl substances (PFASs) in Australian native and introduced freshwater fish and crustaceans. Marine and Freshwater Research 69: 628-634. </t>
  </si>
  <si>
    <t>Fish and crustaceans</t>
  </si>
  <si>
    <t>Excluded as organisms collected from adjacent to a fire training ground, no toxicity testing, just PFOS concentrations.</t>
  </si>
  <si>
    <t>Thienpont, B., A. Tingaud-Sequeira, E. Prats, C. Barata, P.J. Babin and D. Raldua. 2011. Zebrafish eleutheroembryos provide a suitable vertebrate model for screening chemicals that impair thyroid hormone synthesis. Environmental Science and Technology 45: 7525-7532.</t>
  </si>
  <si>
    <t>Non-standard endpoints excluded - thyroxind-immunofluorescence quantitative disruption test - thyroid gland function.</t>
  </si>
  <si>
    <t>Tian, Z., K.T. Peter, A.D. Gipe, H. Zhao, F. Hou, D.A. Wark, T. Khangaonkar, E.P. Kolodziej and C.A. James. 2020. Suspect and nontarget screening for contaminants of emerging concern in an urban estuary. Environmental Science and Technology 54: 889-901.</t>
  </si>
  <si>
    <t>Marine environment</t>
  </si>
  <si>
    <t>Excluded as marine study and no toxicity endpoints</t>
  </si>
  <si>
    <t>Tilton, S.C., G.A. Orner, A.D. Benninghoff, H.M. Carpenter, J.D. Hendricks, C.B. Pereira and D.E. Williams. 2008. Genomic profiling reveals an alternative mechanims for hepatic tumour promotion by perfluorooctanoic acid in rainbow trout. Environm 1047-ental Health Perspectives 116: 1047-1055.</t>
  </si>
  <si>
    <t>Tominaga, N., S. Kohra, T. Iguchi and K. Arizono. 2004. Effects of perfluoro organic compound toxicity on nematode Caenorhabditis elegans fecundity. Journal of Health Science 50: 545-550.</t>
  </si>
  <si>
    <t>Non-standard exposure regimes excluded - exposed via solid media rather than water exposure. Acute exposure</t>
  </si>
  <si>
    <t>Tse,W.K.F., J.W. Li, A.C.K. Tse, T.F. Chan, J.C.H. Ho, R.S.S. Wu, C.K.C. Wong, and K.P. Lai. 2016. Fatty Liver Disease Induced by Perfluorooctane Sulfonate: Novel Insight from Transcriptome Analysis. Chemosphere 159: 166-177.</t>
  </si>
  <si>
    <t>Non-standard endpoints excluded - lipid analysis and RNA, enlarged livers</t>
  </si>
  <si>
    <t>Tu, W., R. Martinez, L. Navarro-Martin, D.J. Kostyniuk, C. Hum, J. Huang, M. Deng, Y. Jin, H.M. Chan and J.A. Mennigen. 2019. Bioconcentration and metabolic effects of emerging PFOS alternatives in developing zebrafish. Environmental Science and Technology 53: 13427-13439.</t>
  </si>
  <si>
    <t>PFOS alternatives</t>
  </si>
  <si>
    <t>Non-standard endpoints excluded - bioaccumulation and metabolic effects</t>
  </si>
  <si>
    <t xml:space="preserve">Ueda-De-Carvalho, M., L. Buruaem-Moreira, L. Maranho-Alves and D. Moledo-de-Souza-Abessa. 2019. Chronic effects of fire suppressors on the reproduction of the copepod Nitocra sp. Journal of Agricultural Sciences 36: E. </t>
  </si>
  <si>
    <t>PFAS products</t>
  </si>
  <si>
    <t>Nitocra sp.</t>
  </si>
  <si>
    <t xml:space="preserve">Excluded as mixture toxicity - exposed copepods to products and not PFOS or PFOA alone. </t>
  </si>
  <si>
    <t>Ul Haq, M., G. Carlsson, S. Orn and L. Norrgren. 2013. Comparison of developmental toxicity of seven perfluoroalkyl acids to zebrafish embryos. Environmental Toxicology and Pharmacology 36: 423-426.</t>
  </si>
  <si>
    <t>Ul Haq., M PhD thesis 2013. The Toxicity of Perfluoroalkyl Acids in 
Zebrafish (Danio rerio).</t>
  </si>
  <si>
    <t>Copy of thesis available does not provide data but rather  just  an outline of published papers - thesis published as peer-reviewed scientific papers</t>
  </si>
  <si>
    <t>Ulhaq,M., M. Sundstrom, P. Larsson, J. Gabrielsson, A. Bergman, L. Norrgren, and S. Orn. 2015. Tissue Uptake, Distribution and Elimination of 14C-PFOA in Zebrafish (Danio rerio). Aquat. Toxicol.163:148-157.</t>
  </si>
  <si>
    <t>US NTP 2016</t>
  </si>
  <si>
    <t>Reference list</t>
  </si>
  <si>
    <t>Just a reference list. Bilbao et al, 2010, Fang et al. 2013, Houde et al. 2014, Oh et a. 2013, Yang 2010, Han et al. 2009 and Wei et al. 2009</t>
  </si>
  <si>
    <t>Valsecchi, S., D. Conti, R. Crebelli, S. Polesello, M. Rusconi, M. Mazzoni, E. Preziosi, M. Carere, L. Lucentini, E. Ferretti, S. Balzamo, M.G. Simeone and F. Aste. 2016. Deriving environmental quality standards for perfluorooctanoic acid (PFOA) and related short chain perfluorinated alkyl acids. Journal of Hazardous Materials 5: 84-98.</t>
  </si>
  <si>
    <t>Van Gossum, H., J. Bots, T. Snijkers, J. Meyer, S. Van Wassenbergh, W. De Coen and L. De Bruyn. 2009. Behaviour of damselfly larvae (Enallagma cyathigerum) (Insecta, Odonata) after long term exposure to PFOS. Environmental Pollution 157: 1332-1336,</t>
  </si>
  <si>
    <t>Non-standard endpoints excluded - behaviour (general movement, swimming performance and foraging success)</t>
  </si>
  <si>
    <t>Viberg, H. and Eriksson, P. 2017. Chapter 43 - Perfluorooctane Sulfonate and Perfluorooctanoic Acid,
Editor(s): Gupta, R. C., Reproductive and Developmental Toxicology (Second Edition), Academic Press, pp 811-827.</t>
  </si>
  <si>
    <t>Vidal, A., F. Lafay, G. Daniele, E. Vulliet, E. Rochard, J. Garric and M. Babut. 2019. Does water temperature influence the distribution and elimination of perfluorinated substances in rainbow trout (Oncorhynchus mykiss). Environmental Science and Pollution Research 26: 16355 - 16365.</t>
  </si>
  <si>
    <t xml:space="preserve">Non-standard endpoints excluded - uptake and elimination </t>
  </si>
  <si>
    <t>Vidal, A., M. Babut, J.  Garric and R. Beaudouin. 2019. Elucidating the fate of perfluorooctanooate sulfonate using a rainbow trout (Oncorhynchus mykiss) physiologically-based kinetic model. Science of the Total Environment 691: 1297-1309.</t>
  </si>
  <si>
    <t>Modelling data and non-standard endpoints excluded - absorption, elimination</t>
  </si>
  <si>
    <t>Vogs,C., G. Johanson, M. Naslund, S. Wulff, M. Sjodin, M. Hellstrandh, J. Lindberg, and E. Wincent. 2019. Toxicokinetics of Perfluorinated Alkyl Acids Influences Their Toxic Potency in the Zebrafish Embryo (Danio rerio). Environmental Science and Technology 53: 3898-3907.</t>
  </si>
  <si>
    <t>Non-standard endpoints excluded - uptake over time and BCF</t>
  </si>
  <si>
    <t>Wagner, N.D., A.J. Simpson and M.J. Simpson. 2018. Sublethal metabolic responses to contaminant mixture toxicity in Daphnia magna. Environmental Toxicology and Chemistry 37: 2448-2457.</t>
  </si>
  <si>
    <t>Mixture toxicity including PFOS and PFOA</t>
  </si>
  <si>
    <t>Excluded as mixute study</t>
  </si>
  <si>
    <t>Wagner,N.D., A.J. Simpson, and M.J. Simpson. 2016. Metabolomic Responses to Sublethal Contaminant Exposure in Neonate and Adult Daphnia magna. Environmental Toxicology and Chemistry 36: 938-946.</t>
  </si>
  <si>
    <t xml:space="preserve">Acute data and non-standard endpoints excluded - metabolism </t>
  </si>
  <si>
    <t>Wagner,N.D., A.J. Simpson, and M.J. Simpson. 2017. Metabolomic Responses to Sublethal Contaminant Exposure in Neonate and Adult Daphnia magna. Environmental Toxicology and Chemistry 36: 938-946.</t>
  </si>
  <si>
    <t xml:space="preserve">Non-standard endpoints excluded - metabolic profiles. Growth results presented but only one exposure concentration that didn’t have an affect on growth. </t>
  </si>
  <si>
    <t>Wang T.T., G.G. Ying, W-J. Shi, J-L. Zhao, Y-S. Liu, J. Chen, D-D. Ma and Q. Xiong. 2020. Uptake and translocation of perfluorooctanoic acid (PFOA) and perfluorooctanesulfonic acid (PFOS) by wetland plants: Tissue- and cell-level distribution visualisation with desorption electrospray ionization mass spectrometry (DESI-MS) and transmission electron microscopy equiped with energy-dispersive spectroscopy (TEM-EDS). Environmental Science and Technology 54: 6009-6020.</t>
  </si>
  <si>
    <t>8 wetland plants</t>
  </si>
  <si>
    <t>Non-standard endpoints excluded - uptake and distribution in plants</t>
  </si>
  <si>
    <t>Wang, M., J. Chen, K. Lin, Y. Chen, W. Hu, R.L. Tanguay, C. Huang and Q. Dong. 2011. Chronic zebrafish PFOS exposure alters sex ratio and maternal related effects in F1 offspring. Environmental Toxicology and Chemistry 30: 2073-2080.</t>
  </si>
  <si>
    <t>Non-traditional endpoints excluded - accumulation, sex ratio, sperm quantity and quality, malformation (incl. swim bladder), muscle and neuron development, swimming speed</t>
  </si>
  <si>
    <t>Wang, S., C. Zhuang, J. Du, C. Wu and H. You. 2017. The presence of MWCNTs reduces developmental toxicity of PFOS in early life stage of zebrafish. Environmental Pollution 222: 201-209.</t>
  </si>
  <si>
    <t xml:space="preserve">Acute data and non-traditional endpoints excluded - heart rate, malformation %, ROS production and MDA level, malformations (spinal curvature, uninflated swim bladder, tail deformity, pericardial edema). </t>
  </si>
  <si>
    <t>Wang, Y., J. Niu, L. Zhang and J. Shi. 2014. Toxicity assessment of perfluorated carboxylic acids (PFCAs) towards the rotifer Brachionus calyciflorus. Science of the Total Environment 491-492: 266-270.</t>
  </si>
  <si>
    <t>TFA, PFPrA, PFSA, PFPeA and PFHxA</t>
  </si>
  <si>
    <t>Wang,S., J. Huang, Y. Yang, Y. Hui, Y. Ge, T. Larssen, G. Yu, S. Deng, B. Wang, and C. Harman. 2013. First Report of a Chinese PFOS Alternative Overlooked for 30 Years: Its Toxicity, Persistence, and Presence in the Environment. Environ. Sci. Technol.47(18): 10163-10170.</t>
  </si>
  <si>
    <t>Webb,S.J., G.V. Zychowski, S.W. Bauman, B.M. Higgins, T. Raudsepp, L.S. Gollahon, K.J. Wooten, J.M. Cole, and C. Godard. 2014. Establishment, Characterization, and Toxicological Application of Loggerhead Sea Turtle (Caretta caretta) Primary Skin Fibroblast Cell Cultures. Environ. Sci. Technol.48(24): 14728-14737.</t>
  </si>
  <si>
    <t>Caretta caretta</t>
  </si>
  <si>
    <r>
      <t>Wei, Y., Chan, L. L., Wang, D., Zhang, H., Wang, J., &amp; Dai, J. (2008). Proteomic analysis of hepatic protein profiles in rare minnow (</t>
    </r>
    <r>
      <rPr>
        <i/>
        <sz val="11"/>
        <color theme="1"/>
        <rFont val="Calibri"/>
        <family val="2"/>
        <scheme val="minor"/>
      </rPr>
      <t>Gobiocypris rarus</t>
    </r>
    <r>
      <rPr>
        <sz val="11"/>
        <color theme="1"/>
        <rFont val="Calibri"/>
        <family val="2"/>
        <scheme val="minor"/>
      </rPr>
      <t>) exposed to perfluorooctanoic acid</t>
    </r>
    <r>
      <rPr>
        <i/>
        <sz val="11"/>
        <color theme="1"/>
        <rFont val="Calibri"/>
        <family val="2"/>
        <scheme val="minor"/>
      </rPr>
      <t>. Journal of Proteome Research</t>
    </r>
    <r>
      <rPr>
        <sz val="11"/>
        <color theme="1"/>
        <rFont val="Calibri"/>
        <family val="2"/>
        <scheme val="minor"/>
      </rPr>
      <t>, 7(4), 1729-1739.</t>
    </r>
  </si>
  <si>
    <t>Wei, Y., J. Dai, M. Liu, J. Wang, M. Xu, J. Zha and Z. Wang. 2007. Estrogen-like properties of perfluorooctanoic acid as revealed by expressing hepatic estrogen-responsive genes in rare minnows (Gobiocypris rarus). Environmental Toxicology and Chemistry 26:  2440-2447.</t>
  </si>
  <si>
    <t>Wei, Y., Y. Liu, J. Wang, Y. Tao and J. Dai. 2008. Toxicogenomic analysis of the hepatic effects of perfluorooctanoic acid on rare minnows (Gobiocypris rarus). Toxicology and Applied Pharmacology 226: 285-297.</t>
  </si>
  <si>
    <t>Wen, B, Y. Wu, H. Zhang, Y. Liu, X. Hu, H. Huang and S. Zhang. 2016. The roles of protein and lipid in the accumulation and distribution of perfluorooctane sulfonate (PFOS) and perfluorooctanoate (PFOA) in plants grown in biosolids-amended soils. Environmental Pollution 216: 682-688.</t>
  </si>
  <si>
    <t>7 species</t>
  </si>
  <si>
    <t>Excluded as terrestrial not aquatic plants - role of proteins and lipids in uptake</t>
  </si>
  <si>
    <t>Wen, W., Xia, X., Chen, X., Wang, H., Zhu, B., Li, H., Li, Y., 2016. Bioconcentration of perﬂuoroalkyl substances by Chironomus plumosus larvae in water with diﬀerent types of dissolved organic matters. Environ. Pollut. 213, 299–307.</t>
  </si>
  <si>
    <t>PFOS, PFDA, PFUnA, PFOA and PFDoA</t>
  </si>
  <si>
    <t xml:space="preserve">Chironomus plumosus </t>
  </si>
  <si>
    <t>Excluded. Bioaccumulation with varying fulvic acid, humic acid, tannic acid, and protein (peptone)</t>
  </si>
  <si>
    <t>Wen, W., X. Xia, D. Zhou, H. Wang, Y. Zhai, H. Lin and J. Chen. 2019. Bioconcentration and tissue distribution of shorter and longer chain perfluoroalkyl acids (PFAAs) in zebrafish (Danio rerio): Effects of perfluorinated carbon chain length and zebrafish protein content. Environmental Pollution 249: 277-285.</t>
  </si>
  <si>
    <t xml:space="preserve">Excluded mixture toxicity  </t>
  </si>
  <si>
    <t>White, S. S., Fenton, S. E. and E. P. Hines. 2011 Endocrine disrupting properties of perﬂuorooctanoic acid. Journal of Steroid Biochem. Mol. Biol. 127: 16-26.</t>
  </si>
  <si>
    <t>Human effects in animal models</t>
  </si>
  <si>
    <t>Wolf, J.C. and J.R. Wheeler. 2018. A critical review of histopathological findings associated with endocrine and non-endocrine hepatic toxicity in fish models. Aquatic Toxicology 197: 60-78.</t>
  </si>
  <si>
    <t>Endocrine disrupters including PFAs</t>
  </si>
  <si>
    <t>Liver tissue in various fish species</t>
  </si>
  <si>
    <t>Wu, X., Huang, Q., Fang, C, Ye, T., Qiu., L. and S. Dong. 2012 PFOS induced precocious hatching of Oryzias melastigma – From molecular level to individual level. Chemosphere 87: 703-708.</t>
  </si>
  <si>
    <t xml:space="preserve">Wu, Y., M. Deng, Y. Jin, X. Mu, X. He, N-T. Luu, C. Yang and W. Tu. 2019. Uptake and elimination of emerging polyfluoroalkyl substance F-53B in zebrafish larvae: Response of oxidative stress biomarkers. Chemosphere 215: 182-188. </t>
  </si>
  <si>
    <t>Xia J., Cao, Z., Peng, J., Fu, S. and C. Fu. 2014. The use of spontaneous behavior, swimming performances and metabolic rate to evaluate toxicity of PFOS on topmouth gudgeon Pseudorasbora parva. Acta Ecologica Sinica 34: 284-289.</t>
  </si>
  <si>
    <t>Non-standard endpoints excluded - spontaneous behaviour, swimming performance and metabolic rate</t>
  </si>
  <si>
    <t>Xia, J. and C. Niu. 2017. Acute toxicity effects of perfluorooctane sulfonate on sperm vitality, kinematics and fertilization success in zebrafish. Chinese Journal of Oceanology and Limnology 35: 723-728.</t>
  </si>
  <si>
    <t>Xia, J. G., Nie, L. J., Mi, X. M., Wang, W. Z., Ma, Y. J., Cao, Z. D., &amp; Fu, S. J. (2015). Behavior, metabolism and swimming physiology in juvenile Spinibarbus sinensis exposed to PFOS under different temperatures. Fish Physiology and Biochemistry 41: 1293-1304.</t>
  </si>
  <si>
    <t>Spinibarbus sinensis</t>
  </si>
  <si>
    <t>Non-standard endpoints excluded- behaviour, metabolism, swimming physiology including respiration</t>
  </si>
  <si>
    <t>Xia, X., Dai, Z., Rabearisoa, A.H., Zhao, P., Jiang, X., 2015. Comparing humic substance and protein compound eﬀects on the bioaccumulation of perﬂuoroalkyl substances by Daphnia magna in water. Chemosphere 119, 978–986.</t>
  </si>
  <si>
    <t>PFOS, PFOA, others</t>
  </si>
  <si>
    <t>Excluded. Bioaccumulation with varying fulvic acid, humic acid, and protein (peptone)</t>
  </si>
  <si>
    <t xml:space="preserve">Xia, J., S. Fu, Z. Cao, J. Peng, J. Peng, T. Dai and L. Cheng. 2013. Ecotoxicological effects of waterborne PFOS exposure on swimming performance and energy expenditure in juvenile goldfish (Carassius auratus). Journal of Environmental Sciences 25: 1672-1679. </t>
  </si>
  <si>
    <t xml:space="preserve">Non standard endpoints excluded- swimming performance and energy expenditure </t>
  </si>
  <si>
    <t>Xia, J-G., Ma, Y-J, Guo, W-M., Huang, L and S-J Fu. 2015. Temperature-dependent effects of PFOS on risk recognition and fast-start performance in juvenile Spinibarbus sinensis. Aquatic Biology 24: 101-108.</t>
  </si>
  <si>
    <t>Non-standard endpoints excluded - effects of temp and PFOS on predator risk escape / swimming performance / predator avoidance</t>
  </si>
  <si>
    <t>Xia, X., A.H. Rabearisoa, Z. Dai, X. Jiang, P. Zhao and H. Wang. 2015. Inhibition effects of Na+ and Ca2+ on the bioaccumulation of perfluoroalkly substances by Daphnia magna in the presence of protein. Environmental Toxicology and Chemistry 34: 429-436.</t>
  </si>
  <si>
    <t>Non-standard endpoints excluded - effect of ion concentration (Na+ and Ca2+) on PFAS bioaccumulation.</t>
  </si>
  <si>
    <t xml:space="preserve">Xia, X., R. Yu., M. Li, L. Liu, K. Zhang, Y. Wang, B. Li, L. Zhang, G. song, X. Zheng and X. Bai. 2018. Molecular cloning and characterization of two genes encoding peroxiredoxins from freshwater bivalve Anodonta Woodiana: Antioxidative effect and immune defence. Fish Shellfish Immunology 82: 476-491. </t>
  </si>
  <si>
    <t>Anodonta Woodiana</t>
  </si>
  <si>
    <t>Non-standard endpoints excluded - genes, DNA</t>
  </si>
  <si>
    <t>Xia, X., Yu, R., Li, M., Liu, L., Zhang, K., Wang, Y., Li, B., Zhang, L., Song, G., Zheng, X. and Bai, X. (2018). Molecular cloning and characterization of two genes encoding peroxiredoxins from freshwater bivalve Anodonta woodiana: Antioxidative effect and immune defense. Fish &amp; Shellfish Immunology 82: 476-491.</t>
  </si>
  <si>
    <t>Anadonta woodiana</t>
  </si>
  <si>
    <t>Acute data and non-standard endpoints excluded - gene expression</t>
  </si>
  <si>
    <t>Xia,J.G., Y.J. Ma, W.M. Guo, L. Huang, and S.J. Fu. 2015. Temperature-Dependent Effects of PFOS on Risk Recognition and Fast-Start Performance in Juvenile Spinibarbus sinensis. Aquatic Biology 24: 101-108.</t>
  </si>
  <si>
    <t>Non-standard endpoints excluded - antipredator behaviour and fast-start performance</t>
  </si>
  <si>
    <t>Xin,Y., X.M. Ren, B. Wan, and L.H. Guo. 2019. Comparative In Vitro and In Vivo Evaluation of the Estrogenic Effect of Hexafluoropropylene Oxide Homologues. Environ. Sci. Technol.53(14): 8371-8380.</t>
  </si>
  <si>
    <t>Xu, D., C. Li, H. Chen and B. Shao. 2013. Cellular response of freshwater green algae to perfluorooctanoic acid toxicity. Ecotoxicology and Environmental Safety 88: 103-107.</t>
  </si>
  <si>
    <t>Chlorella pyrenoidosa and Selenastrum capricornutum</t>
  </si>
  <si>
    <t>Xu, D., X. Chen and B. Shao. 2017. Oxidative damage and cytotoxicity of perfluorooctane sulfonate on Chlorella vulgaris. Bulletin of Environmental Contamination and Toxicology 98: 127-132.</t>
  </si>
  <si>
    <t>Non-standard endpoints excluded - oxidative damage and cytotoxicity</t>
  </si>
  <si>
    <t>Yang, H.B., Zhao, Y.Z., Tang, Y., Gong, H.Q., Guo, F., Sun, W.H., Liu, S.S., Tan, H. and Chen, F. (2019). Antioxidant defence system is responsible for the toxicological interactions of mixtures: A case study on PFOS and PFOA in Daphnia magna. Science of the Total Environment 667: 435-443.</t>
  </si>
  <si>
    <t>Non-standard endpoints excluded - protein response</t>
  </si>
  <si>
    <t>Yang, S., F. Xu, F. Wu, S. Wang and B. Zheng. 2014. Development of PFOS and PFOA criteria for the protection of freshwater aquatic life in China. Science of the Total Environment 470-471: 677-683.</t>
  </si>
  <si>
    <t>9 species</t>
  </si>
  <si>
    <t>Acute data excluded for 6 of the 9 species</t>
  </si>
  <si>
    <t>Yang, S., S. Liu, Z. Ren, X. Jiao and S. Qin. 2014. Induction of oxidative stress and related transcriptional effects on perfluorononanoic acid using an in vivo assessment. Comparative Biochemistry and Physiology, Part C 160: 60-65.</t>
  </si>
  <si>
    <t>Yin, T., S.H. Te, M. Reinhard, Y. Yang, H. Chen, Y. He and K.Y-H. Gin. 2018. Biotransformation of sulfluramid (N-ethyl perfluorooctane sulfonamide) and dynamics of associated rhizospheric microbial community in microcosms of wetland plants. Chemosphere 211: 379-389.</t>
  </si>
  <si>
    <t>Sulfluramid</t>
  </si>
  <si>
    <t>Wetland plants</t>
  </si>
  <si>
    <t>Yuan, Z., J. Zhang, W. Meng and Y. Zhou. 2014. Effects of perfluorooctane sulfonate on behavioural activity, regeneration and antioxidant enzymes in planarian Dugesia japonica. Chemistry and Ecology 30: 187-195.</t>
  </si>
  <si>
    <t>Non-traditional endpoints excluded - behavioural measurements and antioxidant enzyme activities</t>
  </si>
  <si>
    <t>Yuan, Z., J. Zhang, Y. Zhang, H. Zhen and Y. Sun. 2015. The effect of perfluorooctanoic acid on the planarian Dugesia japonica. Pol. Journal of Environmental Studies 24: 801-807.</t>
  </si>
  <si>
    <t>Yuan, Z., X. Shao, Z. Miao, B. Zhao, Z. Zheng and J. Zhang. 2018. Perfluorooctane sulfonate induced neurotoxicity responses associated with neural genes expression, neurotransmitter levels and acetylcholinesterase activity in planarians Dugesia japonica. Chemosphere 206: 150-156.</t>
  </si>
  <si>
    <t>Non-standard endpoints excluded - neurodevelop gene expresion, neurotransmitter context, neuronal morphology, acetylcholinesterase</t>
  </si>
  <si>
    <r>
      <t>Yuan, Z., Zhang, J., Tu, C., Wang, Z., &amp; Xin, W. (2016). The protective effect of blueberry anthocyanins against perfluorooctanoic acid-induced disturbance in planarian (</t>
    </r>
    <r>
      <rPr>
        <i/>
        <sz val="11"/>
        <color theme="1"/>
        <rFont val="Calibri"/>
        <family val="2"/>
        <scheme val="minor"/>
      </rPr>
      <t>Dugesia japonica</t>
    </r>
    <r>
      <rPr>
        <sz val="11"/>
        <color theme="1"/>
        <rFont val="Calibri"/>
        <family val="2"/>
        <scheme val="minor"/>
      </rPr>
      <t xml:space="preserve">). </t>
    </r>
    <r>
      <rPr>
        <i/>
        <sz val="11"/>
        <color theme="1"/>
        <rFont val="Calibri"/>
        <family val="2"/>
        <scheme val="minor"/>
      </rPr>
      <t>Ecotoxicology and Environmental Safety</t>
    </r>
    <r>
      <rPr>
        <sz val="11"/>
        <color theme="1"/>
        <rFont val="Calibri"/>
        <family val="2"/>
        <scheme val="minor"/>
      </rPr>
      <t>, 127, 170-174.</t>
    </r>
  </si>
  <si>
    <t>Yuan,Z., J. Zhang, B. Zhao, Z. Miao, and X. Wu. 2016. Effects of Perfluorooctanoic Acid on Neural Genes Expression and Neuronal Morphology in the Planarian Dugesia japonica. Chem. Ecol.32(6): 575-582.</t>
  </si>
  <si>
    <t>Zhang H., He, J., Li, N., Gao, N., Du, Q., Chen, B., Chen, F., Shan, X., Ding, Y., Zhu, W., Wu, Y., Tang, J. and X. Jia,
Lipid accumulation responses in the liver of Rana nigromaculata induced by perfluorooctanoic acid (PFOA). Ecotoxicology and Environmental Safety 167: 29-35.</t>
  </si>
  <si>
    <t>Pelophylax nigromaculatus  formerly Rana nigromaculata</t>
  </si>
  <si>
    <t>Zhang, D. Y., Xu, X. L., Lu, Y., Xu, H. Y., &amp; Yan, H. M. (2012). The effects of perfluorooctane sulfonate (PFOS) on physiological status and proliferation capacity of Scenedesmus obliquus. In Applied Mechanics and Materials 209: 1131-1135. Trans Tech Publications.</t>
  </si>
  <si>
    <t>Scenedesmus obliqnus</t>
  </si>
  <si>
    <t>Non-standard endpoints excluded - antioxidant enzyme activity and chlorophyll a</t>
  </si>
  <si>
    <t xml:space="preserve">Zhang, D., W. Zhang and Y. Liang. 2019. Bacterial community in a freshwater pond responding to the presence of perfluorooctanoic acid (PFOA). Environmental Technology 9: 1-11. </t>
  </si>
  <si>
    <t>Bacterial community</t>
  </si>
  <si>
    <t xml:space="preserve">Non-standard endpoints excluded - molecular techniques (ribosomal DNA) to assess microbial communities at different concentrations </t>
  </si>
  <si>
    <t>Zhang, F., J. Wei, Q. Li, R. Jiang, N. Yu, J. Qin and L. Chen. 2015. Effects of perfluorooctane sulfonate on the immune responses and expression of immune-related genes in Chinese mitten-handed crab Eriocheir sinensis. Compartive Biochemistry and Physiology, Part C 172-173: 13-18.</t>
  </si>
  <si>
    <t>Eriocheir sinensis</t>
  </si>
  <si>
    <t>Non-standard endpoints excluded - H=hemocyte count and lysozyme activity</t>
  </si>
  <si>
    <t xml:space="preserve">Zhang, L., J. Niu, Y. Li, Y. Wang and D. Sun. 2013. Evaluating the sub-lethal toxicity of PFOS and PFOA using rotifer Brachionus calyciflorus. Environmental Pollution 180: 34-40. </t>
  </si>
  <si>
    <t>Non-traditional endpoints excluded - life historty traits - juvenile periods, intrinsic rate of natural increase, generation time</t>
  </si>
  <si>
    <t>Zhang, L., J. Niu, Y. Wang, J. Shi and Q. Huang. 2014. Chronic effects of PFOA and PFOS on sexual reproduction of freshwater rotifer Brachionus calyciflorus. Chemosphere 114: 114-120.</t>
  </si>
  <si>
    <t>Zhang, L., Y-Y. Li, T. Chen, W. Xia, Y. Zhou, Y-j. Wan, Z-q. Lv, G-q. Li and S-q. Xu. 2011. Abnormal development of motor neurons in perfluorooctane sulphonate exposed zebrafish embryos. Ecotoxicoogy DOI 10.1007/s10646-011-0604-6.</t>
  </si>
  <si>
    <t>Non standard endpoints excluded  - developmental toxicity, motor neurons, cell proliferation, mRNA and protein expression.</t>
  </si>
  <si>
    <t>Zhang, W., N. Sheng, M. Wang, H. Zhang and J. Dai. 2016. Zebrafish reproductive toxicity induced by chronic perfluorononanoate exposure. Aquatic Toxicology 175: 269-276.</t>
  </si>
  <si>
    <t>Zhang, W., Y. Liu, H. Zhang and J. Dai. 2012. Proteomic analysis of male zebrafish livers chronically exposed to perfluorononanoic acid. Environment International 42: 20-30.</t>
  </si>
  <si>
    <t>Zhang, W., Y. Zhang, H. Zhang, J. Wang, R. Cui and J. Dai. 2012. Sex differences in transcriptional expression of FABPs in Zebrafish liver after chronic perfluorononanoic acid exposure. Environmental Science and Technology 46: 5175-5182.</t>
  </si>
  <si>
    <t>Zhang, X., M.Hecker, J-W. Park, A.R. Tompsett, J. Newstead, K. Nakayama, P.D. Jones, D. Au, R. Kong, R.S.S. Wu and J.P. Giesy. 2008. Real-time PCR array to study effects of chemicals on the hypothalamic-pituitary-gonodal axis of the Japanese medaka. Aquatic Toxicology 88: 173-182.</t>
  </si>
  <si>
    <t>EE2 and TRB</t>
  </si>
  <si>
    <t>Zhang, Y-H., Wang, J., Dong, G-H., Liu, M-M., Wang, D., Zheng L., &amp; Jin, Y-H. (2013) Mechanism of perfluorooctanesulfonate (PFOS)-induced apoptosis in theimmunocyte, Journal of Immunotoxicology 10: 49-58.</t>
  </si>
  <si>
    <t>Mice</t>
  </si>
  <si>
    <t>Excluded as terrestrial mammal exposure</t>
  </si>
  <si>
    <t>Zhang,J., B. Wang, B. Zhao, Y. Li, X. Zhao, and Z. Yuan. 2019. Methylation and mRNA Expression. Environmental Pollution 245: 957-964.</t>
  </si>
  <si>
    <t xml:space="preserve">Non-standard endpoints excluded - oxidative stress biomarkers and DNA and RNA. Also in presence of blueberry anthocyanin. </t>
  </si>
  <si>
    <t>Zhao, W.C., Li, Q., Xiao, F., Song., G. L., Lu, Y., Yang H. B and C. X,. Liao. 2015. The study of acute toxicity of perfluorooctanoic acid on zebrafish. Conference Proceedings. Proceedings of the 2015 Internation Conference on Architerctural, Energy and INformation Engineering (AEIE 2015), Xiamen, China.</t>
  </si>
  <si>
    <t>Zhao,B., X. Shao, B. Zhao, Z. Yuan, and J. Zhang. 201.8. Application of Blueberry Anthocyanins Reduces Perfluorooctane Sulfonate Toxicity on Planarians (Dugesia japonica) in Locomotion, Regeneration, and Gene Expression and Contents. Environmental Science and Pollution Research 25: 22095-22105</t>
  </si>
  <si>
    <t>Non-standard endpoints excluded - mRNA expression levels, locomotion</t>
  </si>
  <si>
    <t>Zheng, G., P Miller, F.A. von Hippel, C.L. Buck, D.O. Carpenter and A. Salamova. 2020. Legacy and emerging semi-volatile organic compounds in sentinel fish from an artic formerly used defense site in Alaska. Environmental Pollution 259: 113872.</t>
  </si>
  <si>
    <t>Sentinel fish</t>
  </si>
  <si>
    <t>Non-standard endpoints excluded - body content of PFOAS and other contamiants</t>
  </si>
  <si>
    <t>Zheng, M., L. Mo, R. Qin, L. Liang, and F. Zhang. 2017. Research progress of surfactant. AIP Conference Proceedings 1794, 030008.</t>
  </si>
  <si>
    <t xml:space="preserve">Surfactants </t>
  </si>
  <si>
    <t>Plants, animals and humans</t>
  </si>
  <si>
    <t>Zheng, X-M., H-L. Liu, W. Shi, S. Wei, J.P. Giesy and H-X. Yu. 2012. Effects of perfluorinated compounds on development of zebrafish embryos. Environmental Science and Pollution Research 19: 2498-2505.</t>
  </si>
  <si>
    <t>Acute data and non-traditional endpoints excluded - tail extension, eye development, edema, spontaneous  movements</t>
  </si>
  <si>
    <t>Zhong Y., L. Shen, X. Ye, D. Zhou, Y. He, H. Zhang. 2020. Mechanisms of immunosuppression in zebrafish (Danio rerio) spleen induced by environmentally relevant concentrations of perfluorooctanoic acid.  Chemosphere 249: 126200.</t>
  </si>
  <si>
    <t>Zhong, W., L. Zhang, Y. Cui, M. Chen and L. Zhu. 2018. Probing mechanisms for bioaccumulation of perfluoroalkyl acids in carp (Cyprinus carpio): Impacts of protein binding affinities and elimination pathways. Science of The Total Environment 647: 992-999.</t>
  </si>
  <si>
    <t>Non-standard endpoints excluded - accumulation, bioaccumulation and elimination</t>
  </si>
  <si>
    <t>Zhu, L., X. Mu, K. Wang, T. Chai, Y. Yang, L. Qiu and C. Wang. 2015. Cyhalofop-butyl has the potential to induce developmental toxicity, oxidative stress and apoptosis in early life stage of zebrafish (Danio rerio). Environmental Pollution 203: 40-49.</t>
  </si>
  <si>
    <t>Cyhalofop-butyl</t>
  </si>
  <si>
    <t>Tetradesmus obliquus (formerly Scenedesmus obliquus and Acutodesmus obliquus)</t>
  </si>
  <si>
    <t>Cyclops canthocamptus staphylinus</t>
  </si>
  <si>
    <t>Population growth</t>
  </si>
  <si>
    <t>Intrinsic rate of population growth r</t>
  </si>
  <si>
    <t>Cyclops cantcampus staphylinus</t>
  </si>
  <si>
    <t>This NOEC is a &gt; value</t>
  </si>
  <si>
    <t>Logarithmic growth. This value is a &lt; value</t>
  </si>
  <si>
    <t>This is a &lt; NOEC value and is therefore considered a LOEC</t>
  </si>
  <si>
    <t>Nominal/measured</t>
  </si>
  <si>
    <t>Measured</t>
  </si>
  <si>
    <t>Nominal</t>
  </si>
  <si>
    <t>Green alga</t>
  </si>
  <si>
    <t>Blue-green alga</t>
  </si>
  <si>
    <t>Raphidocelis subcapitata</t>
  </si>
  <si>
    <t>Desmodesmus communis</t>
  </si>
  <si>
    <t>Tetradesmus obliquus</t>
  </si>
  <si>
    <t>Xenopus tropicalis</t>
  </si>
  <si>
    <t>Lithobates catesbeiana</t>
  </si>
  <si>
    <t xml:space="preserve">Liver residues. This NOEC value is a &gt; value. </t>
  </si>
  <si>
    <t>Mesocosm/Microcosm Study</t>
  </si>
  <si>
    <t>Mesocosm</t>
  </si>
  <si>
    <r>
      <t xml:space="preserve">control, 2.3, 14.1, 21.7, 94.9 and 149 </t>
    </r>
    <r>
      <rPr>
        <sz val="11"/>
        <rFont val="Calibri"/>
        <family val="2"/>
      </rPr>
      <t>µ</t>
    </r>
    <r>
      <rPr>
        <sz val="11"/>
        <rFont val="Calibri"/>
        <family val="2"/>
        <scheme val="minor"/>
      </rPr>
      <t>g/L measured (control, 1, 5, 10, 50 and 100 nominal)</t>
    </r>
  </si>
  <si>
    <t>3.5 ug/L measured (10 µg/L nominal)</t>
  </si>
  <si>
    <t xml:space="preserve">2.11, 4.52 and 69.5 µg/L meausred (0, 1, 100 µg/L nominal) </t>
  </si>
  <si>
    <t>0, 10, 100, 1000 and 10000 µg/L</t>
  </si>
  <si>
    <t xml:space="preserve">0, 8, 40, 200, 1000, 5000 µg/L </t>
  </si>
  <si>
    <t>0, 10, 100 and 1000 µg/L</t>
  </si>
  <si>
    <t xml:space="preserve">0.81 and 11 µg/L measured (0, 1 and 10 µg/L nominal) </t>
  </si>
  <si>
    <t>0 and 100 µg/L</t>
  </si>
  <si>
    <t>0, 30, 100, 300 and 1000 µg/L</t>
  </si>
  <si>
    <t xml:space="preserve">50, 125, 250, 500, 1000 and 2000 µg/L </t>
  </si>
  <si>
    <t>144 and 288 µg/L</t>
  </si>
  <si>
    <t>0, 250 and 500 µg/L</t>
  </si>
  <si>
    <t>0, 312.5, 625, 1250, 2500 and 5000 µg/L nominal)</t>
  </si>
  <si>
    <t xml:space="preserve">0, 200, 500, 1300, 3200, 8000 and 20000 µg/L </t>
  </si>
  <si>
    <t>0, 500, 1000, 5000, 8000 and 10000 µg/L</t>
  </si>
  <si>
    <t>300, 3000, 10000 and 30000 µg/L</t>
  </si>
  <si>
    <t>0, 1000, 10000, 30000 µg/L</t>
  </si>
  <si>
    <t>&lt;30, 50, 130, 310, 590 and 1050 µg/L measured (control, 60, 130, 250, 500 and 1000 µg/L nominal)</t>
  </si>
  <si>
    <t xml:space="preserve">300, 3000, 10000 and 30000 µg/L nominal </t>
  </si>
  <si>
    <t>0.03, 0.3, 75.8 and 608 µg/L measured (0.1, 1, 100 and 1000 µg/L nominal)</t>
  </si>
  <si>
    <t>1500, 1950, 2540, 3300, 4280 and 5570 µg/L</t>
  </si>
  <si>
    <t>10000, 15000, 22500, 33750, 50630 and 75940 µg/L</t>
  </si>
  <si>
    <t>1,500; 3,000; 6,000; 12,500; 25,000; 50,000 µg/L</t>
  </si>
  <si>
    <t xml:space="preserve">0, 300, 3000, 10000 and 30000 µg/L </t>
  </si>
  <si>
    <t>0, 28000, 56000, 113000, 225000, 450000 µg/L</t>
  </si>
  <si>
    <t>0, 15500, 25000, 62500, 125000, 250000 and 450000 µg/L</t>
  </si>
  <si>
    <t>0, 10000, 20000, 40000, 50000, 70000, 80000, and 90000 µg/L</t>
  </si>
  <si>
    <t>50000,  65000, 84500, 109850, 142810 and 185650 µg/L</t>
  </si>
  <si>
    <t>0, 25000, 50000, 100000, 150000, 200000, 250000 µg/L</t>
  </si>
  <si>
    <t>&lt;LOR, 62300, 83200, 111000, 150000, 206000, 266000 and 355000 µg/L measured (control, 61500, 81300, 110000, 147000, 198000, 264000, 347000 µg/L nominal)</t>
  </si>
  <si>
    <t xml:space="preserve">&lt;LOR, 37900, 63900, 93800, 143000, 235000, 329000 µg/L measured (control, 37900, 58600, 88800, 139000, 216000 and 331000 µg/L nominal </t>
  </si>
  <si>
    <t>Tox value is anion</t>
  </si>
  <si>
    <t>Notes on chemical form</t>
  </si>
  <si>
    <t>Study states "Treatments calculated based on the anion of PFOS"</t>
  </si>
  <si>
    <t>Study states "All treatment concentrations were based on the PFOS anion
(without K+)."</t>
  </si>
  <si>
    <t>Anionic conc calculated by Golder</t>
  </si>
  <si>
    <t>Study states "All treatment concentrations
for PFOS and PFOA were based on the anions
(C8F17 and C8F17 SO2 CO2, respectively)."</t>
  </si>
  <si>
    <t>The study states "No attempt was made to quantify on the basis of
individual isomeric components."</t>
  </si>
  <si>
    <r>
      <t xml:space="preserve">For analytical results the study cites </t>
    </r>
    <r>
      <rPr>
        <i/>
        <sz val="11"/>
        <color theme="1"/>
        <rFont val="Calibri"/>
        <family val="2"/>
        <scheme val="minor"/>
      </rPr>
      <t>Boudreau, T.M., C.J. Wilson, W.J. Cheong, P.K. Sibley, S.A. Mabury, P.C.G. Muir and K.R. Solomon. 2003. Response of the zooplankton community and environmental fate of perfluorooctane sulfonic acid in aquatic microcosms. Environmental Toxicology and Chemistry 22: 2739-2745</t>
    </r>
    <r>
      <rPr>
        <sz val="11"/>
        <color theme="1"/>
        <rFont val="Calibri"/>
        <family val="2"/>
        <scheme val="minor"/>
      </rPr>
      <t>. Boudreau et al 2003 (Paper ID #3044) states "All treatment concentrations were based on the PFOS anion (without K+)"</t>
    </r>
  </si>
  <si>
    <t>Study states "All treatment concentrations were based on the anion of PFOS"</t>
  </si>
  <si>
    <t>Yes?</t>
  </si>
  <si>
    <r>
      <t xml:space="preserve">For analytical results the study cites </t>
    </r>
    <r>
      <rPr>
        <i/>
        <sz val="11"/>
        <color theme="1"/>
        <rFont val="Calibri"/>
        <family val="2"/>
        <scheme val="minor"/>
      </rPr>
      <t>Mazzoni M, Rusconi M, Valsecchi S, Martins CPB, Polesello S. 2015. An online solid phase extraction‐liquid chromatography‐tandem mass spectrometry method for the determination of perfluoroalkyl acids in drinking and surface waters. J Anal Methods Chem 2015:942016</t>
    </r>
    <r>
      <rPr>
        <sz val="11"/>
        <color theme="1"/>
        <rFont val="Calibri"/>
        <family val="2"/>
        <scheme val="minor"/>
      </rPr>
      <t>. Mazzoni et al 2015 states "Separate stock solutions of the analytes were prepared in methanol at a concentration of 1.0mg/mL of the anionic compound" and "For all the analytes, except PFBA, one precursor and two product ions were monitored"</t>
    </r>
  </si>
  <si>
    <t>Mazzoni et al 2015 states the form is tetrabutylammonium perfluorooctane sulphonate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</si>
</sst>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5">
    <font>
      <sz val="11"/>
      <color theme="1"/>
      <name val="Calibri"/>
      <family val="2"/>
      <scheme val="minor"/>
    </font>
    <font>
      <sz val="10"/>
      <color theme="1"/>
      <name val="Arial"/>
      <family val="2"/>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indexed="8"/>
      <name val="Arial"/>
      <family val="2"/>
    </font>
    <font>
      <b/>
      <sz val="10"/>
      <color rgb="FF000000"/>
      <name val="Calibri"/>
      <family val="2"/>
    </font>
    <font>
      <sz val="10"/>
      <color theme="1"/>
      <name val="Calibri"/>
      <family val="2"/>
      <scheme val="minor"/>
    </font>
    <font>
      <b/>
      <sz val="10"/>
      <color rgb="FF3F3F3F"/>
      <name val="Calibri"/>
      <family val="2"/>
      <scheme val="minor"/>
    </font>
    <font>
      <b/>
      <sz val="10"/>
      <name val="Calibri"/>
      <family val="2"/>
    </font>
    <font>
      <sz val="10"/>
      <color indexed="8"/>
      <name val="Calibri"/>
      <family val="2"/>
    </font>
    <font>
      <sz val="10"/>
      <color indexed="8"/>
      <name val="Calibri"/>
      <family val="2"/>
      <scheme val="minor"/>
    </font>
    <font>
      <b/>
      <sz val="10"/>
      <name val="Calibri"/>
      <family val="2"/>
      <scheme val="minor"/>
    </font>
    <font>
      <b/>
      <sz val="10"/>
      <color theme="1"/>
      <name val="Calibri"/>
      <family val="2"/>
      <scheme val="minor"/>
    </font>
    <font>
      <sz val="11"/>
      <color theme="1"/>
      <name val="Calibri"/>
      <family val="2"/>
    </font>
    <font>
      <b/>
      <i/>
      <sz val="11"/>
      <color theme="0"/>
      <name val="Calibri"/>
      <family val="2"/>
      <scheme val="minor"/>
    </font>
    <font>
      <sz val="10"/>
      <color rgb="FF000000"/>
      <name val="Calibri"/>
      <family val="2"/>
    </font>
    <font>
      <b/>
      <sz val="10"/>
      <color rgb="FFFF0000"/>
      <name val="Calibri"/>
      <family val="2"/>
      <scheme val="minor"/>
    </font>
    <font>
      <b/>
      <sz val="11"/>
      <color theme="0"/>
      <name val="Calibri"/>
      <family val="2"/>
    </font>
    <font>
      <b/>
      <sz val="10"/>
      <color theme="0"/>
      <name val="Arial"/>
      <family val="2"/>
    </font>
    <font>
      <b/>
      <i/>
      <sz val="10"/>
      <color theme="0"/>
      <name val="Arial"/>
      <family val="2"/>
    </font>
    <font>
      <sz val="10"/>
      <name val="Calibri"/>
      <family val="2"/>
    </font>
    <font>
      <b/>
      <i/>
      <sz val="10"/>
      <color rgb="FF3F3F3F"/>
      <name val="Calibri"/>
      <family val="2"/>
      <scheme val="minor"/>
    </font>
    <font>
      <sz val="11"/>
      <name val="Calibri"/>
      <family val="2"/>
      <scheme val="minor"/>
    </font>
    <font>
      <b/>
      <sz val="10"/>
      <color theme="0" tint="-0.34998"/>
      <name val="Calibri"/>
      <family val="2"/>
      <scheme val="minor"/>
    </font>
    <font>
      <sz val="10"/>
      <color theme="0" tint="-0.34998"/>
      <name val="Calibri"/>
      <family val="2"/>
      <scheme val="minor"/>
    </font>
    <font>
      <sz val="10"/>
      <name val="Calibri"/>
      <family val="2"/>
      <scheme val="minor"/>
    </font>
    <font>
      <u val="single"/>
      <sz val="11"/>
      <color theme="1"/>
      <name val="Calibri"/>
      <family val="2"/>
      <scheme val="minor"/>
    </font>
    <font>
      <u val="single"/>
      <sz val="10"/>
      <color indexed="8"/>
      <name val="Calibri"/>
      <family val="2"/>
    </font>
    <font>
      <u val="single"/>
      <sz val="10"/>
      <color indexed="8"/>
      <name val="Calibri"/>
      <family val="2"/>
      <scheme val="minor"/>
    </font>
    <font>
      <u val="single"/>
      <sz val="10"/>
      <color theme="1"/>
      <name val="Calibri"/>
      <family val="2"/>
      <scheme val="minor"/>
    </font>
    <font>
      <b/>
      <u val="single"/>
      <sz val="10"/>
      <name val="Calibri"/>
      <family val="2"/>
      <scheme val="minor"/>
    </font>
    <font>
      <b/>
      <u val="single"/>
      <sz val="10"/>
      <color rgb="FF3F3F3F"/>
      <name val="Calibri"/>
      <family val="2"/>
      <scheme val="minor"/>
    </font>
    <font>
      <b/>
      <u val="single"/>
      <sz val="10"/>
      <color theme="1"/>
      <name val="Calibri"/>
      <family val="2"/>
      <scheme val="minor"/>
    </font>
    <font>
      <sz val="10"/>
      <color theme="0" tint="-0.24997"/>
      <name val="Calibri"/>
      <family val="2"/>
      <scheme val="minor"/>
    </font>
    <font>
      <sz val="11"/>
      <color theme="0" tint="-0.24997"/>
      <name val="Calibri"/>
      <family val="2"/>
      <scheme val="minor"/>
    </font>
    <font>
      <b/>
      <sz val="10"/>
      <color theme="0" tint="-0.24997"/>
      <name val="Calibri"/>
      <family val="2"/>
      <scheme val="minor"/>
    </font>
    <font>
      <u val="single"/>
      <sz val="10"/>
      <color theme="0" tint="-0.24997"/>
      <name val="Calibri"/>
      <family val="2"/>
      <scheme val="minor"/>
    </font>
    <font>
      <b/>
      <u val="single"/>
      <sz val="10"/>
      <color theme="0" tint="-0.24997"/>
      <name val="Calibri"/>
      <family val="2"/>
      <scheme val="minor"/>
    </font>
    <font>
      <u val="single"/>
      <sz val="10"/>
      <name val="Calibri"/>
      <family val="2"/>
      <scheme val="minor"/>
    </font>
    <font>
      <u val="single"/>
      <sz val="11"/>
      <name val="Calibri"/>
      <family val="2"/>
      <scheme val="minor"/>
    </font>
    <font>
      <u val="single"/>
      <sz val="11"/>
      <color theme="0" tint="-0.24997"/>
      <name val="Calibri"/>
      <family val="2"/>
      <scheme val="minor"/>
    </font>
    <font>
      <b/>
      <sz val="11"/>
      <name val="Calibri"/>
      <family val="2"/>
      <scheme val="minor"/>
    </font>
    <font>
      <sz val="11"/>
      <color rgb="FF00B050"/>
      <name val="Calibri"/>
      <family val="2"/>
      <scheme val="minor"/>
    </font>
    <font>
      <sz val="8"/>
      <name val="Calibri"/>
      <family val="2"/>
      <scheme val="minor"/>
    </font>
    <font>
      <sz val="11"/>
      <color theme="0" tint="-0.34998"/>
      <name val="Calibri"/>
      <family val="2"/>
      <scheme val="minor"/>
    </font>
    <font>
      <sz val="10"/>
      <color rgb="FF3F3F3F"/>
      <name val="Calibri"/>
      <family val="2"/>
      <scheme val="minor"/>
    </font>
    <font>
      <u val="single"/>
      <sz val="10"/>
      <color rgb="FF3F3F3F"/>
      <name val="Calibri"/>
      <family val="2"/>
      <scheme val="minor"/>
    </font>
    <font>
      <i/>
      <sz val="10"/>
      <color theme="1"/>
      <name val="Calibri"/>
      <family val="2"/>
      <scheme val="minor"/>
    </font>
    <font>
      <i/>
      <u val="single"/>
      <sz val="11"/>
      <color theme="1"/>
      <name val="Calibri"/>
      <family val="2"/>
      <scheme val="minor"/>
    </font>
    <font>
      <i/>
      <sz val="10"/>
      <color indexed="8"/>
      <name val="Calibri"/>
      <family val="2"/>
    </font>
    <font>
      <i/>
      <sz val="11"/>
      <color theme="1"/>
      <name val="Calibri"/>
      <family val="2"/>
      <scheme val="minor"/>
    </font>
    <font>
      <i/>
      <sz val="10"/>
      <color indexed="8"/>
      <name val="Calibri"/>
      <family val="2"/>
      <scheme val="minor"/>
    </font>
    <font>
      <i/>
      <sz val="10"/>
      <name val="Calibri"/>
      <family val="2"/>
      <scheme val="minor"/>
    </font>
    <font>
      <b/>
      <i/>
      <sz val="10"/>
      <name val="Calibri"/>
      <family val="2"/>
      <scheme val="minor"/>
    </font>
    <font>
      <i/>
      <sz val="10"/>
      <color theme="0" tint="-0.24997"/>
      <name val="Calibri"/>
      <family val="2"/>
      <scheme val="minor"/>
    </font>
    <font>
      <b/>
      <i/>
      <sz val="10"/>
      <color theme="1"/>
      <name val="Calibri"/>
      <family val="2"/>
      <scheme val="minor"/>
    </font>
    <font>
      <sz val="10"/>
      <color theme="0" tint="-0.49997"/>
      <name val="Calibri"/>
      <family val="2"/>
      <scheme val="minor"/>
    </font>
    <font>
      <b/>
      <sz val="10"/>
      <color theme="0" tint="-0.49997"/>
      <name val="Calibri"/>
      <family val="2"/>
      <scheme val="minor"/>
    </font>
    <font>
      <i/>
      <u val="single"/>
      <sz val="10"/>
      <color indexed="8"/>
      <name val="Calibri"/>
      <family val="2"/>
      <scheme val="minor"/>
    </font>
    <font>
      <i/>
      <u val="single"/>
      <sz val="10"/>
      <color indexed="8"/>
      <name val="Calibri"/>
      <family val="2"/>
    </font>
    <font>
      <i/>
      <u val="single"/>
      <sz val="10"/>
      <color theme="1"/>
      <name val="Calibri"/>
      <family val="2"/>
      <scheme val="minor"/>
    </font>
    <font>
      <i/>
      <u val="single"/>
      <sz val="10"/>
      <name val="Calibri"/>
      <family val="2"/>
      <scheme val="minor"/>
    </font>
    <font>
      <i/>
      <sz val="10"/>
      <color rgb="FF3F3F3F"/>
      <name val="Calibri"/>
      <family val="2"/>
      <scheme val="minor"/>
    </font>
    <font>
      <u val="single"/>
      <sz val="10"/>
      <name val="Calibri"/>
      <family val="2"/>
    </font>
    <font>
      <b/>
      <u val="single"/>
      <sz val="10"/>
      <color rgb="FFFF0000"/>
      <name val="Calibri"/>
      <family val="2"/>
      <scheme val="minor"/>
    </font>
    <font>
      <u val="single"/>
      <sz val="11"/>
      <color theme="0" tint="-0.49997"/>
      <name val="Calibri"/>
      <family val="2"/>
      <scheme val="minor"/>
    </font>
    <font>
      <u val="single"/>
      <sz val="10"/>
      <color theme="0" tint="-0.49997"/>
      <name val="Calibri"/>
      <family val="2"/>
      <scheme val="minor"/>
    </font>
    <font>
      <b/>
      <u val="single"/>
      <sz val="10"/>
      <color theme="0" tint="-0.49997"/>
      <name val="Calibri"/>
      <family val="2"/>
      <scheme val="minor"/>
    </font>
    <font>
      <i/>
      <u val="single"/>
      <sz val="11"/>
      <name val="Calibri"/>
      <family val="2"/>
      <scheme val="minor"/>
    </font>
    <font>
      <i/>
      <u val="single"/>
      <sz val="11"/>
      <color theme="0" tint="-0.24997"/>
      <name val="Calibri"/>
      <family val="2"/>
      <scheme val="minor"/>
    </font>
    <font>
      <i/>
      <sz val="10"/>
      <color theme="0" tint="-0.49997"/>
      <name val="Calibri"/>
      <family val="2"/>
      <scheme val="minor"/>
    </font>
    <font>
      <b/>
      <i/>
      <sz val="10"/>
      <color theme="0" tint="-0.49997"/>
      <name val="Calibri"/>
      <family val="2"/>
      <scheme val="minor"/>
    </font>
    <font>
      <u val="single"/>
      <sz val="10"/>
      <color rgb="FF000000"/>
      <name val="Calibri"/>
      <family val="2"/>
      <scheme val="minor"/>
    </font>
    <font>
      <b/>
      <i/>
      <u val="single"/>
      <sz val="10"/>
      <name val="Calibri"/>
      <family val="2"/>
      <scheme val="minor"/>
    </font>
    <font>
      <sz val="10"/>
      <color rgb="FF000000"/>
      <name val="Calibri"/>
      <family val="2"/>
      <scheme val="minor"/>
    </font>
    <font>
      <u val="single"/>
      <sz val="10"/>
      <color rgb="FF000000"/>
      <name val="Calibri"/>
      <family val="2"/>
    </font>
    <font>
      <i/>
      <u val="single"/>
      <sz val="10"/>
      <color rgb="FF3F3F3F"/>
      <name val="Calibri"/>
      <family val="2"/>
      <scheme val="minor"/>
    </font>
    <font>
      <b/>
      <i/>
      <u val="single"/>
      <sz val="10"/>
      <color rgb="FF3F3F3F"/>
      <name val="Calibri"/>
      <family val="2"/>
      <scheme val="minor"/>
    </font>
    <font>
      <i/>
      <u val="single"/>
      <sz val="10"/>
      <color theme="0" tint="-0.24997"/>
      <name val="Calibri"/>
      <family val="2"/>
      <scheme val="minor"/>
    </font>
    <font>
      <b/>
      <i/>
      <u val="single"/>
      <sz val="10"/>
      <color theme="0" tint="-0.24997"/>
      <name val="Calibri"/>
      <family val="2"/>
      <scheme val="minor"/>
    </font>
    <font>
      <b/>
      <i/>
      <u val="single"/>
      <sz val="10"/>
      <color theme="1"/>
      <name val="Calibri"/>
      <family val="2"/>
      <scheme val="minor"/>
    </font>
    <font>
      <b/>
      <i/>
      <u val="single"/>
      <sz val="10"/>
      <color rgb="FFFF0000"/>
      <name val="Calibri"/>
      <family val="2"/>
      <scheme val="minor"/>
    </font>
    <font>
      <sz val="11"/>
      <name val="Calibri"/>
      <family val="2"/>
    </font>
  </fonts>
  <fills count="29">
    <fill>
      <patternFill/>
    </fill>
    <fill>
      <patternFill patternType="gray125"/>
    </fill>
    <fill>
      <patternFill patternType="solid">
        <fgColor rgb="FFF2F2F2"/>
        <bgColor indexed="64"/>
      </patternFill>
    </fill>
    <fill>
      <patternFill patternType="solid">
        <fgColor rgb="FFA5A5A5"/>
        <bgColor indexed="64"/>
      </patternFill>
    </fill>
    <fill>
      <patternFill patternType="solid">
        <fgColor theme="5" tint="0.79998"/>
        <bgColor indexed="64"/>
      </patternFill>
    </fill>
    <fill>
      <patternFill patternType="solid">
        <fgColor theme="0" tint="-0.24997"/>
        <bgColor indexed="64"/>
      </patternFill>
    </fill>
    <fill>
      <patternFill patternType="solid">
        <fgColor theme="7" tint="0.79998"/>
        <bgColor indexed="64"/>
      </patternFill>
    </fill>
    <fill>
      <patternFill patternType="solid">
        <fgColor theme="3" tint="0.79998"/>
        <bgColor indexed="64"/>
      </patternFill>
    </fill>
    <fill>
      <patternFill patternType="solid">
        <fgColor theme="9" tint="0.79998"/>
        <bgColor indexed="64"/>
      </patternFill>
    </fill>
    <fill>
      <patternFill patternType="solid">
        <fgColor theme="9" tint="0.39998"/>
        <bgColor indexed="64"/>
      </patternFill>
    </fill>
    <fill>
      <patternFill patternType="solid">
        <fgColor rgb="FFFF0000"/>
        <bgColor indexed="64"/>
      </patternFill>
    </fill>
    <fill>
      <patternFill patternType="solid">
        <fgColor rgb="FFC0C0C0"/>
        <bgColor indexed="64"/>
      </patternFill>
    </fill>
    <fill>
      <patternFill patternType="solid">
        <fgColor theme="2"/>
        <bgColor indexed="64"/>
      </patternFill>
    </fill>
    <fill>
      <patternFill patternType="solid">
        <fgColor rgb="FFCCFFFF"/>
        <bgColor indexed="64"/>
      </patternFill>
    </fill>
    <fill>
      <patternFill patternType="solid">
        <fgColor rgb="FF006699"/>
        <bgColor indexed="64"/>
      </patternFill>
    </fill>
    <fill>
      <patternFill patternType="solid">
        <fgColor rgb="FFFFFF00"/>
        <bgColor indexed="64"/>
      </patternFill>
    </fill>
    <fill>
      <patternFill patternType="solid">
        <fgColor theme="2" tint="-0.74998"/>
        <bgColor indexed="64"/>
      </patternFill>
    </fill>
    <fill>
      <patternFill patternType="solid">
        <fgColor theme="7"/>
        <bgColor indexed="64"/>
      </patternFill>
    </fill>
    <fill>
      <patternFill patternType="solid">
        <fgColor theme="3"/>
        <bgColor indexed="64"/>
      </patternFill>
    </fill>
    <fill>
      <patternFill patternType="solid">
        <fgColor rgb="FFC00000"/>
        <bgColor indexed="64"/>
      </patternFill>
    </fill>
    <fill>
      <patternFill patternType="solid">
        <fgColor theme="9" tint="-0.24997"/>
        <bgColor indexed="64"/>
      </patternFill>
    </fill>
    <fill>
      <patternFill patternType="solid">
        <fgColor theme="6" tint="0.39998"/>
        <bgColor indexed="64"/>
      </patternFill>
    </fill>
    <fill>
      <patternFill patternType="solid">
        <fgColor theme="6" tint="0.79998"/>
        <bgColor indexed="64"/>
      </patternFill>
    </fill>
    <fill>
      <patternFill patternType="solid">
        <fgColor theme="9" tint="0.59999"/>
        <bgColor indexed="64"/>
      </patternFill>
    </fill>
    <fill>
      <patternFill patternType="solid">
        <fgColor theme="6" tint="-0.24997"/>
        <bgColor indexed="64"/>
      </patternFill>
    </fill>
    <fill>
      <patternFill patternType="solid">
        <fgColor theme="5" tint="0.59999"/>
        <bgColor indexed="64"/>
      </patternFill>
    </fill>
    <fill>
      <patternFill patternType="solid">
        <fgColor theme="9" tint="0.79998"/>
        <bgColor indexed="64"/>
      </patternFill>
    </fill>
    <fill>
      <patternFill patternType="solid">
        <fgColor theme="8" tint="0.79998"/>
        <bgColor indexed="64"/>
      </patternFill>
    </fill>
    <fill>
      <patternFill patternType="solid">
        <fgColor theme="9"/>
        <bgColor indexed="64"/>
      </patternFill>
    </fill>
  </fills>
  <borders count="4">
    <border>
      <left/>
      <right/>
      <top/>
      <bottom/>
      <diagonal/>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style="thin">
        <color auto="1"/>
      </left>
      <right style="thin">
        <color auto="1"/>
      </right>
      <top style="thin">
        <color auto="1"/>
      </top>
      <bottom style="thin">
        <color auto="1"/>
      </bottom>
    </border>
  </borders>
  <cellStyleXfs count="26">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0" fillId="4" borderId="0" applyNumberFormat="0" applyBorder="0" applyAlignment="0" applyProtection="0"/>
    <xf numFmtId="0" fontId="6" fillId="0" borderId="0">
      <alignment/>
      <protection/>
    </xf>
    <xf numFmtId="0" fontId="0" fillId="0" borderId="0">
      <alignment/>
      <protection/>
    </xf>
    <xf numFmtId="0" fontId="6" fillId="0" borderId="0">
      <alignment/>
      <protection/>
    </xf>
  </cellStyleXfs>
  <cellXfs count="435">
    <xf numFmtId="0" fontId="0" fillId="0" borderId="0" xfId="0"/>
    <xf numFmtId="0" fontId="12" fillId="0" borderId="0" xfId="25" applyFont="1">
      <alignment/>
      <protection/>
    </xf>
    <xf numFmtId="0" fontId="10" fillId="0" borderId="0" xfId="24" applyFont="1" applyAlignment="1">
      <alignment horizontal="center" vertical="center" wrapText="1"/>
      <protection/>
    </xf>
    <xf numFmtId="0" fontId="0" fillId="0" borderId="0" xfId="0" applyAlignment="1">
      <alignment horizontal="center"/>
    </xf>
    <xf numFmtId="0" fontId="8" fillId="0" borderId="0" xfId="0" applyFont="1" applyAlignment="1">
      <alignment horizontal="center"/>
    </xf>
    <xf numFmtId="0" fontId="7" fillId="5" borderId="0" xfId="24" applyFont="1" applyFill="1" applyAlignment="1">
      <alignment horizontal="center" vertical="center" wrapText="1"/>
      <protection/>
    </xf>
    <xf numFmtId="0" fontId="9" fillId="0" borderId="0" xfId="20" applyFont="1" applyFill="1" applyBorder="1" applyAlignment="1">
      <alignment horizontal="center"/>
    </xf>
    <xf numFmtId="0" fontId="10" fillId="6" borderId="0" xfId="24" applyFont="1" applyFill="1" applyAlignment="1">
      <alignment horizontal="center" vertical="center" wrapText="1"/>
      <protection/>
    </xf>
    <xf numFmtId="0" fontId="10" fillId="7" borderId="0" xfId="24" applyFont="1" applyFill="1" applyAlignment="1">
      <alignment horizontal="center" vertical="center" wrapText="1"/>
      <protection/>
    </xf>
    <xf numFmtId="0" fontId="9" fillId="4" borderId="0" xfId="20" applyFont="1" applyFill="1" applyBorder="1" applyAlignment="1">
      <alignment horizontal="center" vertical="center" wrapText="1"/>
    </xf>
    <xf numFmtId="0" fontId="8" fillId="0" borderId="0" xfId="0" applyFont="1" applyAlignment="1">
      <alignment wrapText="1"/>
    </xf>
    <xf numFmtId="0" fontId="10" fillId="8" borderId="0" xfId="24" applyFont="1" applyFill="1" applyAlignment="1">
      <alignment horizontal="center" vertical="center" wrapText="1"/>
      <protection/>
    </xf>
    <xf numFmtId="0" fontId="7" fillId="8" borderId="0" xfId="24" applyFont="1" applyFill="1" applyAlignment="1">
      <alignment horizontal="center" vertical="center" wrapText="1"/>
      <protection/>
    </xf>
    <xf numFmtId="0" fontId="10" fillId="9" borderId="0" xfId="24" applyFont="1" applyFill="1" applyAlignment="1">
      <alignment horizontal="center" vertical="center" wrapText="1"/>
      <protection/>
    </xf>
    <xf numFmtId="0" fontId="7" fillId="9" borderId="0" xfId="24" applyFont="1" applyFill="1" applyAlignment="1">
      <alignment horizontal="center" vertical="center" wrapText="1"/>
      <protection/>
    </xf>
    <xf numFmtId="0" fontId="19" fillId="10" borderId="0" xfId="24" applyFont="1" applyFill="1" applyAlignment="1">
      <alignment horizontal="center" vertical="center" wrapText="1"/>
      <protection/>
    </xf>
    <xf numFmtId="0" fontId="0" fillId="0" borderId="0" xfId="0" applyAlignment="1">
      <alignment wrapText="1"/>
    </xf>
    <xf numFmtId="0" fontId="10" fillId="11" borderId="0" xfId="24" applyFont="1" applyFill="1" applyAlignment="1">
      <alignment horizontal="center" vertical="center" wrapText="1"/>
      <protection/>
    </xf>
    <xf numFmtId="0" fontId="9" fillId="2" borderId="0" xfId="20" applyFont="1" applyBorder="1" applyAlignment="1">
      <alignment horizontal="center" vertical="center" wrapText="1"/>
    </xf>
    <xf numFmtId="0" fontId="8" fillId="0" borderId="0" xfId="24" applyFont="1" applyAlignment="1">
      <alignment wrapText="1"/>
      <protection/>
    </xf>
    <xf numFmtId="0" fontId="0" fillId="0" borderId="0" xfId="24" applyAlignment="1">
      <alignment wrapText="1"/>
      <protection/>
    </xf>
    <xf numFmtId="0" fontId="11" fillId="0" borderId="0" xfId="25" applyFont="1" applyAlignment="1">
      <alignment horizontal="center"/>
      <protection/>
    </xf>
    <xf numFmtId="0" fontId="12" fillId="0" borderId="0" xfId="23" applyFont="1" applyAlignment="1">
      <alignment wrapText="1"/>
      <protection/>
    </xf>
    <xf numFmtId="0" fontId="11" fillId="0" borderId="0" xfId="25" applyFont="1">
      <alignment/>
      <protection/>
    </xf>
    <xf numFmtId="0" fontId="8" fillId="0" borderId="0" xfId="0" applyFont="1"/>
    <xf numFmtId="0" fontId="7" fillId="12" borderId="0" xfId="24" applyFont="1" applyFill="1" applyAlignment="1">
      <alignment horizontal="center" vertical="center" wrapText="1"/>
      <protection/>
    </xf>
    <xf numFmtId="0" fontId="7" fillId="0" borderId="0" xfId="24" applyFont="1" applyAlignment="1">
      <alignment horizontal="center" vertical="center" wrapText="1"/>
      <protection/>
    </xf>
    <xf numFmtId="0" fontId="4" fillId="0" borderId="0" xfId="0" applyFont="1" applyAlignment="1">
      <alignment horizontal="center"/>
    </xf>
    <xf numFmtId="0" fontId="23" fillId="0" borderId="0" xfId="20" applyFont="1" applyFill="1" applyBorder="1" applyAlignment="1">
      <alignment horizontal="center" vertical="center" wrapText="1"/>
    </xf>
    <xf numFmtId="0" fontId="18" fillId="0" borderId="0" xfId="20" applyFont="1" applyFill="1" applyBorder="1" applyAlignment="1">
      <alignment vertical="center"/>
    </xf>
    <xf numFmtId="0" fontId="7" fillId="13" borderId="0" xfId="24" applyFont="1" applyFill="1" applyAlignment="1">
      <alignment horizontal="center" vertical="center" wrapText="1"/>
      <protection/>
    </xf>
    <xf numFmtId="0" fontId="7" fillId="13" borderId="0" xfId="24" applyFont="1" applyFill="1" applyAlignment="1">
      <alignment horizontal="center" vertical="top" wrapText="1"/>
      <protection/>
    </xf>
    <xf numFmtId="0" fontId="10" fillId="13" borderId="0" xfId="24" applyFont="1" applyFill="1" applyAlignment="1">
      <alignment horizontal="center" vertical="top" wrapText="1"/>
      <protection/>
    </xf>
    <xf numFmtId="0" fontId="3" fillId="0" borderId="0" xfId="0" applyFont="1" applyAlignment="1">
      <alignment horizontal="center" vertical="center"/>
    </xf>
    <xf numFmtId="0" fontId="12" fillId="0" borderId="0" xfId="23" applyFont="1" applyAlignment="1">
      <alignment horizontal="center"/>
      <protection/>
    </xf>
    <xf numFmtId="0" fontId="14" fillId="0" borderId="0" xfId="0" applyFont="1"/>
    <xf numFmtId="0" fontId="14" fillId="0" borderId="0" xfId="0" applyFont="1" applyAlignment="1">
      <alignment horizontal="right" vertical="top"/>
    </xf>
    <xf numFmtId="0" fontId="14" fillId="0" borderId="0" xfId="0" applyFont="1" applyAlignment="1">
      <alignment vertical="top"/>
    </xf>
    <xf numFmtId="0" fontId="20" fillId="0" borderId="0" xfId="23" applyFont="1" applyAlignment="1">
      <alignment horizontal="center" vertical="center"/>
      <protection/>
    </xf>
    <xf numFmtId="0" fontId="10" fillId="0" borderId="0" xfId="24" applyFont="1" applyAlignment="1">
      <alignment horizontal="center" vertical="top" wrapText="1"/>
      <protection/>
    </xf>
    <xf numFmtId="0" fontId="13" fillId="0" borderId="0" xfId="20" applyFont="1" applyFill="1" applyBorder="1" applyAlignment="1">
      <alignment horizontal="center"/>
    </xf>
    <xf numFmtId="0" fontId="27" fillId="0" borderId="0" xfId="25" applyFont="1">
      <alignment/>
      <protection/>
    </xf>
    <xf numFmtId="0" fontId="27" fillId="0" borderId="0" xfId="22" applyFont="1" applyFill="1" applyAlignment="1">
      <alignment horizontal="center"/>
    </xf>
    <xf numFmtId="0" fontId="27" fillId="0" borderId="0" xfId="0" applyFont="1"/>
    <xf numFmtId="0" fontId="27" fillId="0" borderId="0" xfId="0" applyFont="1" applyAlignment="1">
      <alignment horizontal="center"/>
    </xf>
    <xf numFmtId="0" fontId="27" fillId="0" borderId="0" xfId="23" applyFont="1" applyAlignment="1">
      <alignment horizontal="center"/>
      <protection/>
    </xf>
    <xf numFmtId="0" fontId="24" fillId="0" borderId="0" xfId="0" applyFont="1"/>
    <xf numFmtId="0" fontId="13" fillId="0" borderId="0" xfId="20" applyFont="1" applyFill="1" applyBorder="1" applyAlignment="1">
      <alignment vertical="center"/>
    </xf>
    <xf numFmtId="0" fontId="13" fillId="0" borderId="0" xfId="0" applyFont="1"/>
    <xf numFmtId="0" fontId="8" fillId="0" borderId="0" xfId="25" applyFont="1">
      <alignment/>
      <protection/>
    </xf>
    <xf numFmtId="0" fontId="4" fillId="0" borderId="0" xfId="0" applyFont="1" applyAlignment="1">
      <alignment horizontal="left"/>
    </xf>
    <xf numFmtId="0" fontId="7" fillId="12" borderId="0" xfId="24" applyFont="1" applyFill="1" applyAlignment="1">
      <alignment horizontal="left" vertical="center" wrapText="1"/>
      <protection/>
    </xf>
    <xf numFmtId="0" fontId="0" fillId="0" borderId="0" xfId="0" applyAlignment="1">
      <alignment horizontal="left"/>
    </xf>
    <xf numFmtId="0" fontId="29" fillId="0" borderId="0" xfId="25" applyFont="1" applyAlignment="1">
      <alignment horizontal="center"/>
      <protection/>
    </xf>
    <xf numFmtId="0" fontId="28" fillId="0" borderId="0" xfId="0" applyFont="1"/>
    <xf numFmtId="0" fontId="31" fillId="0" borderId="0" xfId="0" applyFont="1" applyAlignment="1">
      <alignment horizontal="center"/>
    </xf>
    <xf numFmtId="0" fontId="33" fillId="0" borderId="0" xfId="20" applyFont="1" applyFill="1" applyBorder="1" applyAlignment="1">
      <alignment horizontal="center"/>
    </xf>
    <xf numFmtId="0" fontId="30" fillId="0" borderId="0" xfId="25" applyFont="1">
      <alignment/>
      <protection/>
    </xf>
    <xf numFmtId="0" fontId="34" fillId="0" borderId="0" xfId="0" applyFont="1"/>
    <xf numFmtId="0" fontId="34" fillId="0" borderId="0" xfId="0" applyFont="1" applyAlignment="1">
      <alignment horizontal="right" vertical="top"/>
    </xf>
    <xf numFmtId="0" fontId="35" fillId="0" borderId="0" xfId="0" applyFont="1" applyAlignment="1">
      <alignment horizontal="center"/>
    </xf>
    <xf numFmtId="0" fontId="36" fillId="0" borderId="0" xfId="0" applyFont="1"/>
    <xf numFmtId="0" fontId="37" fillId="0" borderId="0" xfId="20" applyFont="1" applyFill="1" applyBorder="1" applyAlignment="1">
      <alignment horizontal="center"/>
    </xf>
    <xf numFmtId="0" fontId="37" fillId="0" borderId="0" xfId="20" applyFont="1" applyFill="1" applyBorder="1" applyAlignment="1">
      <alignment vertical="center"/>
    </xf>
    <xf numFmtId="0" fontId="38" fillId="0" borderId="0" xfId="0" applyFont="1" applyAlignment="1">
      <alignment horizontal="center"/>
    </xf>
    <xf numFmtId="0" fontId="40" fillId="0" borderId="0" xfId="25" applyFont="1">
      <alignment/>
      <protection/>
    </xf>
    <xf numFmtId="0" fontId="41" fillId="0" borderId="0" xfId="0" applyFont="1"/>
    <xf numFmtId="0" fontId="40" fillId="0" borderId="0" xfId="0" applyFont="1" applyAlignment="1">
      <alignment horizontal="center"/>
    </xf>
    <xf numFmtId="0" fontId="42" fillId="0" borderId="0" xfId="0" applyFont="1"/>
    <xf numFmtId="0" fontId="31" fillId="0" borderId="0" xfId="0" applyFont="1" applyAlignment="1">
      <alignment horizontal="left"/>
    </xf>
    <xf numFmtId="0" fontId="32" fillId="0" borderId="0" xfId="0" applyFont="1"/>
    <xf numFmtId="0" fontId="27" fillId="0" borderId="0" xfId="23" applyFont="1" applyAlignment="1">
      <alignment wrapText="1"/>
      <protection/>
    </xf>
    <xf numFmtId="0" fontId="22" fillId="0" borderId="0" xfId="25" applyFont="1">
      <alignment/>
      <protection/>
    </xf>
    <xf numFmtId="0" fontId="26" fillId="0" borderId="0" xfId="0" applyFont="1" applyAlignment="1">
      <alignment horizontal="center"/>
    </xf>
    <xf numFmtId="164" fontId="26" fillId="0" borderId="0" xfId="0" applyNumberFormat="1" applyFont="1" applyAlignment="1">
      <alignment horizontal="center"/>
    </xf>
    <xf numFmtId="0" fontId="15" fillId="0" borderId="0" xfId="0" applyFont="1"/>
    <xf numFmtId="0" fontId="31" fillId="0" borderId="0" xfId="25" applyFont="1">
      <alignment/>
      <protection/>
    </xf>
    <xf numFmtId="0" fontId="39" fillId="0" borderId="0" xfId="20" applyFont="1" applyFill="1" applyBorder="1" applyAlignment="1">
      <alignment horizontal="center"/>
    </xf>
    <xf numFmtId="1" fontId="38" fillId="0" borderId="0" xfId="0" applyNumberFormat="1" applyFont="1" applyAlignment="1">
      <alignment horizontal="center"/>
    </xf>
    <xf numFmtId="0" fontId="22" fillId="0" borderId="0" xfId="25" applyFont="1" applyAlignment="1">
      <alignment horizontal="center"/>
      <protection/>
    </xf>
    <xf numFmtId="1" fontId="27" fillId="0" borderId="0" xfId="0" applyNumberFormat="1" applyFont="1" applyAlignment="1">
      <alignment horizontal="center"/>
    </xf>
    <xf numFmtId="0" fontId="43" fillId="0" borderId="0" xfId="0" applyFont="1"/>
    <xf numFmtId="0" fontId="0" fillId="0" borderId="0" xfId="0" quotePrefix="1"/>
    <xf numFmtId="16" fontId="0" fillId="0" borderId="0" xfId="0" applyNumberFormat="1" quotePrefix="1"/>
    <xf numFmtId="0" fontId="44" fillId="0" borderId="0" xfId="0" applyFont="1"/>
    <xf numFmtId="0" fontId="39" fillId="0" borderId="0" xfId="0" applyFont="1" applyAlignment="1">
      <alignment horizontal="right" vertical="top"/>
    </xf>
    <xf numFmtId="0" fontId="37" fillId="0" borderId="0" xfId="0" applyFont="1" applyAlignment="1">
      <alignment horizontal="right"/>
    </xf>
    <xf numFmtId="0" fontId="37" fillId="0" borderId="0" xfId="0" applyFont="1" applyAlignment="1">
      <alignment horizontal="right" vertical="top"/>
    </xf>
    <xf numFmtId="0" fontId="13" fillId="0" borderId="0" xfId="0" applyFont="1" applyAlignment="1">
      <alignment horizontal="right" vertical="top"/>
    </xf>
    <xf numFmtId="0" fontId="20" fillId="14" borderId="0" xfId="23" applyFont="1" applyFill="1" applyAlignment="1">
      <alignment horizontal="center" vertical="center"/>
      <protection/>
    </xf>
    <xf numFmtId="0" fontId="4" fillId="15" borderId="0" xfId="0" applyFont="1" applyFill="1" applyAlignment="1">
      <alignment horizontal="center" vertical="center"/>
    </xf>
    <xf numFmtId="0" fontId="3" fillId="16" borderId="0" xfId="0" applyFont="1" applyFill="1" applyAlignment="1">
      <alignment horizontal="center" vertical="center"/>
    </xf>
    <xf numFmtId="0" fontId="3" fillId="17" borderId="0" xfId="0" applyFont="1" applyFill="1" applyAlignment="1">
      <alignment horizontal="center" vertical="center"/>
    </xf>
    <xf numFmtId="0" fontId="5" fillId="18" borderId="0" xfId="0" applyFont="1" applyFill="1" applyAlignment="1">
      <alignment horizontal="center" vertical="center"/>
    </xf>
    <xf numFmtId="0" fontId="5" fillId="19" borderId="0" xfId="0" applyFont="1" applyFill="1" applyAlignment="1">
      <alignment horizontal="center" vertical="center"/>
    </xf>
    <xf numFmtId="0" fontId="3" fillId="20" borderId="0" xfId="0" applyFont="1" applyFill="1" applyAlignment="1">
      <alignment horizontal="center" vertical="center"/>
    </xf>
    <xf numFmtId="0" fontId="4" fillId="21" borderId="0" xfId="0" applyFont="1" applyFill="1" applyAlignment="1">
      <alignment horizontal="center"/>
    </xf>
    <xf numFmtId="0" fontId="4" fillId="22" borderId="0" xfId="0" applyFont="1" applyFill="1" applyAlignment="1">
      <alignment horizontal="center"/>
    </xf>
    <xf numFmtId="0" fontId="8" fillId="0" borderId="3" xfId="0" applyFont="1" applyBorder="1"/>
    <xf numFmtId="0" fontId="0" fillId="15" borderId="3" xfId="0" applyFill="1" applyBorder="1" applyAlignment="1">
      <alignment horizontal="center"/>
    </xf>
    <xf numFmtId="0" fontId="15" fillId="15" borderId="3" xfId="0" applyFont="1" applyFill="1" applyBorder="1" applyAlignment="1">
      <alignment horizontal="center"/>
    </xf>
    <xf numFmtId="0" fontId="8" fillId="15" borderId="3" xfId="0" applyFont="1" applyFill="1" applyBorder="1" applyAlignment="1">
      <alignment horizontal="center"/>
    </xf>
    <xf numFmtId="0" fontId="4" fillId="23" borderId="3" xfId="0" applyFont="1" applyFill="1" applyBorder="1" applyAlignment="1">
      <alignment wrapText="1"/>
    </xf>
    <xf numFmtId="0" fontId="4" fillId="23" borderId="3" xfId="0" applyFont="1" applyFill="1" applyBorder="1" applyAlignment="1">
      <alignment horizontal="center"/>
    </xf>
    <xf numFmtId="49" fontId="0" fillId="15" borderId="3" xfId="0" applyNumberFormat="1" applyFill="1" applyBorder="1" applyAlignment="1">
      <alignment horizontal="center"/>
    </xf>
    <xf numFmtId="0" fontId="46" fillId="0" borderId="3" xfId="0" applyFont="1" applyBorder="1"/>
    <xf numFmtId="0" fontId="27" fillId="0" borderId="0" xfId="20" applyFont="1" applyFill="1" applyBorder="1" applyAlignment="1">
      <alignment horizontal="center"/>
    </xf>
    <xf numFmtId="0" fontId="47" fillId="0" borderId="0" xfId="20" applyFont="1" applyFill="1" applyBorder="1" applyAlignment="1">
      <alignment horizontal="center"/>
    </xf>
    <xf numFmtId="0" fontId="48" fillId="0" borderId="0" xfId="20" applyFont="1" applyFill="1" applyBorder="1" applyAlignment="1">
      <alignment horizontal="center"/>
    </xf>
    <xf numFmtId="0" fontId="35" fillId="0" borderId="0" xfId="20" applyFont="1" applyFill="1" applyBorder="1" applyAlignment="1">
      <alignment horizontal="center"/>
    </xf>
    <xf numFmtId="0" fontId="38" fillId="0" borderId="0" xfId="20" applyFont="1" applyFill="1" applyBorder="1" applyAlignment="1">
      <alignment horizontal="center"/>
    </xf>
    <xf numFmtId="0" fontId="27" fillId="15" borderId="0" xfId="20" applyFont="1" applyFill="1" applyBorder="1" applyAlignment="1">
      <alignment horizontal="center"/>
    </xf>
    <xf numFmtId="0" fontId="40" fillId="0" borderId="0" xfId="21" applyFont="1" applyFill="1" applyBorder="1" applyAlignment="1">
      <alignment horizontal="center" wrapText="1"/>
    </xf>
    <xf numFmtId="0" fontId="27" fillId="0" borderId="0" xfId="21" applyFont="1" applyFill="1" applyBorder="1" applyAlignment="1">
      <alignment horizontal="center" wrapText="1"/>
    </xf>
    <xf numFmtId="0" fontId="26" fillId="0" borderId="0" xfId="20" applyFont="1" applyFill="1" applyBorder="1" applyAlignment="1">
      <alignment horizontal="center"/>
    </xf>
    <xf numFmtId="0" fontId="40" fillId="0" borderId="0" xfId="20" applyFont="1" applyFill="1" applyBorder="1" applyAlignment="1">
      <alignment horizontal="center"/>
    </xf>
    <xf numFmtId="0" fontId="27" fillId="0" borderId="0" xfId="0" applyFont="1" applyAlignment="1">
      <alignment horizontal="left"/>
    </xf>
    <xf numFmtId="0" fontId="40" fillId="0" borderId="0" xfId="22" applyFont="1" applyFill="1" applyAlignment="1">
      <alignment horizontal="center"/>
    </xf>
    <xf numFmtId="0" fontId="35" fillId="15" borderId="0" xfId="20" applyFont="1" applyFill="1" applyBorder="1" applyAlignment="1">
      <alignment horizontal="center"/>
    </xf>
    <xf numFmtId="0" fontId="47" fillId="15" borderId="0" xfId="20" applyFont="1" applyFill="1" applyBorder="1" applyAlignment="1">
      <alignment horizontal="center"/>
    </xf>
    <xf numFmtId="0" fontId="3" fillId="17" borderId="0" xfId="0" applyFont="1" applyFill="1" applyAlignment="1">
      <alignment horizontal="left" vertical="center"/>
    </xf>
    <xf numFmtId="0" fontId="3" fillId="16" borderId="0" xfId="0" applyFont="1" applyFill="1" applyAlignment="1">
      <alignment horizontal="left" vertical="center"/>
    </xf>
    <xf numFmtId="0" fontId="3" fillId="18" borderId="0" xfId="0" applyFont="1" applyFill="1" applyAlignment="1">
      <alignment horizontal="left" vertical="center"/>
    </xf>
    <xf numFmtId="0" fontId="3" fillId="20" borderId="0" xfId="0" applyFont="1" applyFill="1" applyAlignment="1">
      <alignment horizontal="left" vertical="center"/>
    </xf>
    <xf numFmtId="0" fontId="3" fillId="19" borderId="0" xfId="0" applyFont="1" applyFill="1" applyAlignment="1">
      <alignment horizontal="left" vertical="center"/>
    </xf>
    <xf numFmtId="0" fontId="20" fillId="24" borderId="0" xfId="23" applyFont="1" applyFill="1" applyAlignment="1">
      <alignment horizontal="left"/>
      <protection/>
    </xf>
    <xf numFmtId="0" fontId="4" fillId="21" borderId="0" xfId="0" applyFont="1" applyFill="1" applyAlignment="1">
      <alignment horizontal="left"/>
    </xf>
    <xf numFmtId="0" fontId="4" fillId="22" borderId="0" xfId="0" applyFont="1" applyFill="1" applyAlignment="1">
      <alignment horizontal="left"/>
    </xf>
    <xf numFmtId="0" fontId="20" fillId="14" borderId="0" xfId="23" applyFont="1" applyFill="1" applyAlignment="1">
      <alignment horizontal="left" vertical="center"/>
      <protection/>
    </xf>
    <xf numFmtId="0" fontId="4" fillId="15" borderId="0" xfId="0" applyFont="1" applyFill="1" applyAlignment="1">
      <alignment horizontal="left" vertical="center"/>
    </xf>
    <xf numFmtId="0" fontId="3" fillId="0" borderId="0" xfId="0" applyFont="1" applyAlignment="1">
      <alignment horizontal="left" vertical="center"/>
    </xf>
    <xf numFmtId="0" fontId="20" fillId="0" borderId="0" xfId="23" applyFont="1" applyAlignment="1">
      <alignment horizontal="left"/>
      <protection/>
    </xf>
    <xf numFmtId="0" fontId="20" fillId="0" borderId="0" xfId="23" applyFont="1" applyAlignment="1">
      <alignment horizontal="left" vertical="center"/>
      <protection/>
    </xf>
    <xf numFmtId="0" fontId="3" fillId="0" borderId="0" xfId="0" applyFont="1" applyAlignment="1">
      <alignment horizontal="left"/>
    </xf>
    <xf numFmtId="0" fontId="4" fillId="15" borderId="0" xfId="0" applyFont="1" applyFill="1" applyAlignment="1">
      <alignment horizontal="left" vertical="top"/>
    </xf>
    <xf numFmtId="0" fontId="4" fillId="15" borderId="0" xfId="0" applyFont="1" applyFill="1" applyAlignment="1">
      <alignment horizontal="center" vertical="top"/>
    </xf>
    <xf numFmtId="0" fontId="50" fillId="0" borderId="0" xfId="0" applyFont="1"/>
    <xf numFmtId="0" fontId="51" fillId="0" borderId="0" xfId="25" applyFont="1" applyAlignment="1">
      <alignment horizontal="center"/>
      <protection/>
    </xf>
    <xf numFmtId="0" fontId="49" fillId="0" borderId="0" xfId="0" applyFont="1" applyAlignment="1">
      <alignment horizontal="left"/>
    </xf>
    <xf numFmtId="0" fontId="4" fillId="0" borderId="0" xfId="0" applyFont="1"/>
    <xf numFmtId="0" fontId="52" fillId="0" borderId="0" xfId="0" applyFont="1"/>
    <xf numFmtId="0" fontId="54" fillId="0" borderId="0" xfId="0" applyFont="1" applyAlignment="1">
      <alignment horizontal="center"/>
    </xf>
    <xf numFmtId="0" fontId="22" fillId="0" borderId="0" xfId="25" applyFont="1" applyAlignment="1">
      <alignment horizontal="right"/>
      <protection/>
    </xf>
    <xf numFmtId="0" fontId="30" fillId="0" borderId="0" xfId="23" applyFont="1" applyAlignment="1">
      <alignment wrapText="1"/>
      <protection/>
    </xf>
    <xf numFmtId="0" fontId="29" fillId="0" borderId="0" xfId="25" applyFont="1">
      <alignment/>
      <protection/>
    </xf>
    <xf numFmtId="0" fontId="31" fillId="0" borderId="0" xfId="0" applyFont="1"/>
    <xf numFmtId="0" fontId="30" fillId="0" borderId="0" xfId="23" applyFont="1" applyAlignment="1">
      <alignment horizontal="center"/>
      <protection/>
    </xf>
    <xf numFmtId="0" fontId="35" fillId="0" borderId="0" xfId="0" applyFont="1"/>
    <xf numFmtId="0" fontId="32" fillId="0" borderId="0" xfId="20" applyFont="1" applyFill="1" applyBorder="1" applyAlignment="1">
      <alignment horizontal="center"/>
    </xf>
    <xf numFmtId="0" fontId="49" fillId="0" borderId="0" xfId="0" applyFont="1" applyAlignment="1">
      <alignment horizontal="center"/>
    </xf>
    <xf numFmtId="0" fontId="63" fillId="0" borderId="0" xfId="21" applyFont="1" applyFill="1" applyBorder="1" applyAlignment="1">
      <alignment horizontal="center" wrapText="1"/>
    </xf>
    <xf numFmtId="0" fontId="63" fillId="0" borderId="0" xfId="0" applyFont="1" applyAlignment="1">
      <alignment horizontal="center"/>
    </xf>
    <xf numFmtId="0" fontId="49" fillId="0" borderId="0" xfId="0" applyFont="1"/>
    <xf numFmtId="0" fontId="53" fillId="0" borderId="0" xfId="23" applyFont="1" applyAlignment="1">
      <alignment wrapText="1"/>
      <protection/>
    </xf>
    <xf numFmtId="0" fontId="51" fillId="0" borderId="0" xfId="25" applyFont="1">
      <alignment/>
      <protection/>
    </xf>
    <xf numFmtId="0" fontId="53" fillId="0" borderId="0" xfId="23" applyFont="1" applyAlignment="1">
      <alignment horizontal="center"/>
      <protection/>
    </xf>
    <xf numFmtId="0" fontId="54" fillId="0" borderId="0" xfId="21" applyFont="1" applyFill="1" applyBorder="1" applyAlignment="1">
      <alignment horizontal="center" wrapText="1"/>
    </xf>
    <xf numFmtId="0" fontId="64" fillId="0" borderId="0" xfId="20" applyFont="1" applyFill="1" applyBorder="1" applyAlignment="1">
      <alignment horizontal="center"/>
    </xf>
    <xf numFmtId="0" fontId="23" fillId="0" borderId="0" xfId="20" applyFont="1" applyFill="1" applyBorder="1" applyAlignment="1">
      <alignment horizontal="center"/>
    </xf>
    <xf numFmtId="0" fontId="54" fillId="0" borderId="0" xfId="20" applyFont="1" applyFill="1" applyBorder="1" applyAlignment="1">
      <alignment horizontal="center"/>
    </xf>
    <xf numFmtId="0" fontId="54" fillId="0" borderId="0" xfId="25" applyFont="1">
      <alignment/>
      <protection/>
    </xf>
    <xf numFmtId="0" fontId="57" fillId="0" borderId="0" xfId="0" applyFont="1" applyAlignment="1">
      <alignment vertical="top"/>
    </xf>
    <xf numFmtId="0" fontId="54" fillId="0" borderId="0" xfId="22" applyFont="1" applyFill="1" applyAlignment="1">
      <alignment horizontal="center"/>
    </xf>
    <xf numFmtId="0" fontId="3" fillId="19" borderId="0" xfId="0" applyFont="1" applyFill="1" applyAlignment="1">
      <alignment vertical="center"/>
    </xf>
    <xf numFmtId="0" fontId="5" fillId="19" borderId="0" xfId="0" applyFont="1" applyFill="1" applyAlignment="1">
      <alignment vertical="center"/>
    </xf>
    <xf numFmtId="0" fontId="7" fillId="25" borderId="0" xfId="24" applyFont="1" applyFill="1" applyAlignment="1">
      <alignment vertical="center" wrapText="1"/>
      <protection/>
    </xf>
    <xf numFmtId="2" fontId="24" fillId="0" borderId="0" xfId="0" applyNumberFormat="1" applyFont="1"/>
    <xf numFmtId="0" fontId="65" fillId="0" borderId="0" xfId="25" applyFont="1" applyAlignment="1">
      <alignment horizontal="center"/>
      <protection/>
    </xf>
    <xf numFmtId="0" fontId="40" fillId="0" borderId="0" xfId="23" applyFont="1" applyAlignment="1">
      <alignment wrapText="1"/>
      <protection/>
    </xf>
    <xf numFmtId="0" fontId="65" fillId="0" borderId="0" xfId="25" applyFont="1">
      <alignment/>
      <protection/>
    </xf>
    <xf numFmtId="0" fontId="40" fillId="0" borderId="0" xfId="0" applyFont="1"/>
    <xf numFmtId="0" fontId="0" fillId="0" borderId="0" xfId="0" applyFont="1"/>
    <xf numFmtId="11" fontId="27" fillId="0" borderId="0" xfId="0" applyNumberFormat="1" applyFont="1" applyAlignment="1">
      <alignment horizontal="center"/>
    </xf>
    <xf numFmtId="0" fontId="40" fillId="0" borderId="0" xfId="0" applyFont="1" applyAlignment="1">
      <alignment horizontal="left"/>
    </xf>
    <xf numFmtId="0" fontId="60" fillId="0" borderId="0" xfId="23" applyFont="1" applyAlignment="1">
      <alignment wrapText="1"/>
      <protection/>
    </xf>
    <xf numFmtId="0" fontId="61" fillId="0" borderId="0" xfId="25" applyFont="1">
      <alignment/>
      <protection/>
    </xf>
    <xf numFmtId="0" fontId="62" fillId="0" borderId="0" xfId="0" applyFont="1"/>
    <xf numFmtId="0" fontId="62" fillId="0" borderId="0" xfId="0" applyFont="1" applyAlignment="1">
      <alignment horizontal="center"/>
    </xf>
    <xf numFmtId="0" fontId="28" fillId="0" borderId="0" xfId="0" applyFont="1" applyAlignment="1">
      <alignment horizontal="center"/>
    </xf>
    <xf numFmtId="0" fontId="35" fillId="0" borderId="0" xfId="0" applyFont="1" applyAlignment="1">
      <alignment horizontal="right"/>
    </xf>
    <xf numFmtId="0" fontId="63" fillId="0" borderId="0" xfId="0" applyFont="1"/>
    <xf numFmtId="0" fontId="33" fillId="15" borderId="0" xfId="20" applyFont="1" applyFill="1" applyBorder="1" applyAlignment="1">
      <alignment horizontal="center"/>
    </xf>
    <xf numFmtId="0" fontId="34" fillId="0" borderId="0" xfId="0" applyFont="1" applyAlignment="1">
      <alignment vertical="top"/>
    </xf>
    <xf numFmtId="9" fontId="0" fillId="0" borderId="0" xfId="15" applyFont="1"/>
    <xf numFmtId="0" fontId="40" fillId="0" borderId="0" xfId="23" applyFont="1" applyAlignment="1">
      <alignment horizontal="center"/>
      <protection/>
    </xf>
    <xf numFmtId="1" fontId="40" fillId="0" borderId="0" xfId="0" applyNumberFormat="1" applyFont="1" applyAlignment="1">
      <alignment horizontal="center"/>
    </xf>
    <xf numFmtId="0" fontId="67" fillId="0" borderId="0" xfId="0" applyFont="1"/>
    <xf numFmtId="0" fontId="68" fillId="0" borderId="0" xfId="0" applyFont="1" applyAlignment="1">
      <alignment horizontal="center"/>
    </xf>
    <xf numFmtId="0" fontId="41" fillId="0" borderId="0" xfId="0" applyFont="1" applyAlignment="1">
      <alignment horizontal="center"/>
    </xf>
    <xf numFmtId="0" fontId="58" fillId="0" borderId="0" xfId="0" applyFont="1" applyAlignment="1">
      <alignment horizontal="center"/>
    </xf>
    <xf numFmtId="0" fontId="59" fillId="0" borderId="0" xfId="20" applyFont="1" applyFill="1" applyBorder="1" applyAlignment="1">
      <alignment horizontal="center"/>
    </xf>
    <xf numFmtId="1" fontId="8" fillId="0" borderId="0" xfId="0" applyNumberFormat="1" applyFont="1" applyAlignment="1">
      <alignment horizontal="center"/>
    </xf>
    <xf numFmtId="0" fontId="32" fillId="15" borderId="0" xfId="20" applyFont="1" applyFill="1" applyBorder="1" applyAlignment="1">
      <alignment horizontal="center"/>
    </xf>
    <xf numFmtId="0" fontId="70" fillId="0" borderId="0" xfId="0" applyFont="1"/>
    <xf numFmtId="0" fontId="63" fillId="0" borderId="0" xfId="25" applyFont="1">
      <alignment/>
      <protection/>
    </xf>
    <xf numFmtId="0" fontId="63" fillId="0" borderId="0" xfId="23" applyFont="1" applyAlignment="1">
      <alignment horizontal="center"/>
      <protection/>
    </xf>
    <xf numFmtId="0" fontId="59" fillId="0" borderId="0" xfId="0" applyFont="1" applyAlignment="1">
      <alignment horizontal="center"/>
    </xf>
    <xf numFmtId="0" fontId="71" fillId="0" borderId="0" xfId="0" applyFont="1"/>
    <xf numFmtId="0" fontId="32" fillId="0" borderId="0" xfId="0" applyFont="1" applyAlignment="1">
      <alignment horizontal="right" vertical="top"/>
    </xf>
    <xf numFmtId="0" fontId="72" fillId="0" borderId="0" xfId="0" applyFont="1" applyAlignment="1">
      <alignment horizontal="center"/>
    </xf>
    <xf numFmtId="1" fontId="58" fillId="0" borderId="0" xfId="0" applyNumberFormat="1" applyFont="1" applyAlignment="1">
      <alignment horizontal="center"/>
    </xf>
    <xf numFmtId="0" fontId="59" fillId="0" borderId="0" xfId="0" applyFont="1" applyAlignment="1">
      <alignment horizontal="right"/>
    </xf>
    <xf numFmtId="0" fontId="38" fillId="0" borderId="0" xfId="22" applyFont="1" applyFill="1" applyAlignment="1">
      <alignment horizontal="right"/>
    </xf>
    <xf numFmtId="0" fontId="38" fillId="0" borderId="0" xfId="23" applyFont="1" applyAlignment="1">
      <alignment horizontal="right"/>
      <protection/>
    </xf>
    <xf numFmtId="0" fontId="39" fillId="0" borderId="0" xfId="0" applyFont="1" applyAlignment="1">
      <alignment horizontal="right"/>
    </xf>
    <xf numFmtId="0" fontId="27" fillId="0" borderId="0" xfId="22" applyFont="1" applyFill="1" applyAlignment="1">
      <alignment horizontal="right"/>
    </xf>
    <xf numFmtId="0" fontId="58" fillId="0" borderId="0" xfId="22" applyFont="1" applyFill="1" applyAlignment="1">
      <alignment horizontal="right"/>
    </xf>
    <xf numFmtId="0" fontId="58" fillId="0" borderId="0" xfId="23" applyFont="1" applyAlignment="1">
      <alignment horizontal="right"/>
      <protection/>
    </xf>
    <xf numFmtId="0" fontId="40" fillId="0" borderId="0" xfId="22" applyFont="1" applyFill="1" applyAlignment="1">
      <alignment horizontal="right"/>
    </xf>
    <xf numFmtId="0" fontId="68" fillId="0" borderId="0" xfId="22" applyFont="1" applyFill="1" applyAlignment="1">
      <alignment horizontal="right"/>
    </xf>
    <xf numFmtId="0" fontId="68" fillId="0" borderId="0" xfId="23" applyFont="1" applyAlignment="1">
      <alignment horizontal="right"/>
      <protection/>
    </xf>
    <xf numFmtId="0" fontId="69" fillId="0" borderId="0" xfId="23" applyFont="1" applyAlignment="1">
      <alignment horizontal="right"/>
      <protection/>
    </xf>
    <xf numFmtId="0" fontId="40" fillId="0" borderId="0" xfId="0" applyFont="1" applyAlignment="1">
      <alignment horizontal="right"/>
    </xf>
    <xf numFmtId="0" fontId="38" fillId="0" borderId="0" xfId="0" applyFont="1" applyAlignment="1">
      <alignment horizontal="right"/>
    </xf>
    <xf numFmtId="164" fontId="26" fillId="0" borderId="0" xfId="22" applyNumberFormat="1" applyFont="1" applyFill="1" applyAlignment="1">
      <alignment horizontal="right"/>
    </xf>
    <xf numFmtId="164" fontId="26" fillId="0" borderId="0" xfId="23" applyNumberFormat="1" applyFont="1" applyAlignment="1">
      <alignment horizontal="right"/>
      <protection/>
    </xf>
    <xf numFmtId="164" fontId="25" fillId="0" borderId="0" xfId="0" applyNumberFormat="1" applyFont="1" applyAlignment="1">
      <alignment horizontal="right"/>
    </xf>
    <xf numFmtId="164" fontId="27" fillId="0" borderId="0" xfId="23" applyNumberFormat="1" applyFont="1" applyAlignment="1">
      <alignment horizontal="right"/>
      <protection/>
    </xf>
    <xf numFmtId="1" fontId="38" fillId="0" borderId="0" xfId="22" applyNumberFormat="1" applyFont="1" applyFill="1" applyAlignment="1">
      <alignment horizontal="right"/>
    </xf>
    <xf numFmtId="1" fontId="38" fillId="0" borderId="0" xfId="23" applyNumberFormat="1" applyFont="1" applyAlignment="1">
      <alignment horizontal="right"/>
      <protection/>
    </xf>
    <xf numFmtId="1" fontId="39" fillId="0" borderId="0" xfId="0" applyNumberFormat="1" applyFont="1" applyAlignment="1">
      <alignment horizontal="right"/>
    </xf>
    <xf numFmtId="0" fontId="68" fillId="0" borderId="0" xfId="0" applyFont="1" applyAlignment="1">
      <alignment horizontal="right"/>
    </xf>
    <xf numFmtId="0" fontId="58" fillId="0" borderId="0" xfId="0" applyFont="1" applyAlignment="1">
      <alignment horizontal="right"/>
    </xf>
    <xf numFmtId="0" fontId="72" fillId="0" borderId="0" xfId="0" applyFont="1" applyAlignment="1">
      <alignment horizontal="right"/>
    </xf>
    <xf numFmtId="1" fontId="58" fillId="0" borderId="0" xfId="22" applyNumberFormat="1" applyFont="1" applyFill="1" applyAlignment="1">
      <alignment horizontal="right"/>
    </xf>
    <xf numFmtId="164" fontId="13" fillId="0" borderId="0" xfId="0" applyNumberFormat="1" applyFont="1" applyAlignment="1">
      <alignment horizontal="right"/>
    </xf>
    <xf numFmtId="164" fontId="40" fillId="0" borderId="0" xfId="23" applyNumberFormat="1" applyFont="1" applyAlignment="1">
      <alignment horizontal="right"/>
      <protection/>
    </xf>
    <xf numFmtId="164" fontId="32" fillId="0" borderId="0" xfId="0" applyNumberFormat="1" applyFont="1" applyAlignment="1">
      <alignment horizontal="right"/>
    </xf>
    <xf numFmtId="1" fontId="58" fillId="0" borderId="0" xfId="23" applyNumberFormat="1" applyFont="1" applyAlignment="1">
      <alignment horizontal="right"/>
      <protection/>
    </xf>
    <xf numFmtId="1" fontId="59" fillId="0" borderId="0" xfId="0" applyNumberFormat="1" applyFont="1" applyAlignment="1">
      <alignment horizontal="right"/>
    </xf>
    <xf numFmtId="2" fontId="58" fillId="0" borderId="0" xfId="23" applyNumberFormat="1" applyFont="1" applyAlignment="1">
      <alignment horizontal="right"/>
      <protection/>
    </xf>
    <xf numFmtId="2" fontId="59" fillId="0" borderId="0" xfId="0" applyNumberFormat="1" applyFont="1" applyAlignment="1">
      <alignment horizontal="right"/>
    </xf>
    <xf numFmtId="0" fontId="72" fillId="0" borderId="0" xfId="22" applyFont="1" applyFill="1" applyAlignment="1">
      <alignment horizontal="right"/>
    </xf>
    <xf numFmtId="0" fontId="72" fillId="0" borderId="0" xfId="23" applyFont="1" applyAlignment="1">
      <alignment horizontal="right"/>
      <protection/>
    </xf>
    <xf numFmtId="0" fontId="73" fillId="0" borderId="0" xfId="0" applyFont="1" applyAlignment="1">
      <alignment horizontal="right"/>
    </xf>
    <xf numFmtId="0" fontId="69" fillId="0" borderId="0" xfId="0" applyFont="1" applyAlignment="1">
      <alignment horizontal="right"/>
    </xf>
    <xf numFmtId="0" fontId="35" fillId="0" borderId="0" xfId="22" applyFont="1" applyFill="1" applyAlignment="1">
      <alignment horizontal="right"/>
    </xf>
    <xf numFmtId="0" fontId="35" fillId="0" borderId="0" xfId="23" applyFont="1" applyAlignment="1">
      <alignment horizontal="right"/>
      <protection/>
    </xf>
    <xf numFmtId="0" fontId="56" fillId="0" borderId="0" xfId="20" applyFont="1" applyFill="1" applyBorder="1" applyAlignment="1">
      <alignment horizontal="center"/>
    </xf>
    <xf numFmtId="0" fontId="24" fillId="15" borderId="0" xfId="0" applyFont="1" applyFill="1"/>
    <xf numFmtId="0" fontId="0" fillId="15" borderId="0" xfId="0" applyFill="1"/>
    <xf numFmtId="0" fontId="28" fillId="15" borderId="0" xfId="0" applyFont="1" applyFill="1"/>
    <xf numFmtId="0" fontId="11" fillId="15" borderId="0" xfId="25" applyFont="1" applyFill="1" applyAlignment="1">
      <alignment horizontal="center"/>
      <protection/>
    </xf>
    <xf numFmtId="0" fontId="8" fillId="15" borderId="0" xfId="0" applyFont="1" applyFill="1" applyAlignment="1">
      <alignment horizontal="center"/>
    </xf>
    <xf numFmtId="0" fontId="12" fillId="15" borderId="0" xfId="23" applyFont="1" applyFill="1" applyAlignment="1">
      <alignment wrapText="1"/>
      <protection/>
    </xf>
    <xf numFmtId="0" fontId="11" fillId="15" borderId="0" xfId="25" applyFont="1" applyFill="1">
      <alignment/>
      <protection/>
    </xf>
    <xf numFmtId="0" fontId="8" fillId="15" borderId="0" xfId="0" applyFont="1" applyFill="1"/>
    <xf numFmtId="0" fontId="0" fillId="15" borderId="0" xfId="0" applyFont="1" applyFill="1"/>
    <xf numFmtId="0" fontId="12" fillId="15" borderId="0" xfId="25" applyFont="1" applyFill="1">
      <alignment/>
      <protection/>
    </xf>
    <xf numFmtId="0" fontId="12" fillId="15" borderId="0" xfId="23" applyFont="1" applyFill="1" applyAlignment="1">
      <alignment horizontal="center"/>
      <protection/>
    </xf>
    <xf numFmtId="0" fontId="27" fillId="15" borderId="0" xfId="0" applyFont="1" applyFill="1"/>
    <xf numFmtId="0" fontId="35" fillId="15" borderId="0" xfId="0" applyFont="1" applyFill="1" applyAlignment="1">
      <alignment horizontal="center"/>
    </xf>
    <xf numFmtId="0" fontId="27" fillId="15" borderId="0" xfId="0" applyFont="1" applyFill="1" applyAlignment="1">
      <alignment horizontal="center"/>
    </xf>
    <xf numFmtId="0" fontId="13" fillId="15" borderId="0" xfId="20" applyFont="1" applyFill="1" applyBorder="1" applyAlignment="1">
      <alignment horizontal="center"/>
    </xf>
    <xf numFmtId="0" fontId="27" fillId="15" borderId="0" xfId="0" applyFont="1" applyFill="1" applyAlignment="1">
      <alignment horizontal="left"/>
    </xf>
    <xf numFmtId="0" fontId="27" fillId="15" borderId="0" xfId="0" applyFont="1" applyFill="1" applyAlignment="1">
      <alignment horizontal="right"/>
    </xf>
    <xf numFmtId="0" fontId="14" fillId="15" borderId="0" xfId="0" applyFont="1" applyFill="1"/>
    <xf numFmtId="0" fontId="8" fillId="15" borderId="0" xfId="25" applyFont="1" applyFill="1">
      <alignment/>
      <protection/>
    </xf>
    <xf numFmtId="0" fontId="22" fillId="15" borderId="0" xfId="25" applyFont="1" applyFill="1" applyAlignment="1">
      <alignment horizontal="center"/>
      <protection/>
    </xf>
    <xf numFmtId="0" fontId="27" fillId="15" borderId="0" xfId="25" applyFont="1" applyFill="1">
      <alignment/>
      <protection/>
    </xf>
    <xf numFmtId="0" fontId="27" fillId="15" borderId="0" xfId="23" applyFont="1" applyFill="1" applyAlignment="1">
      <alignment horizontal="center"/>
      <protection/>
    </xf>
    <xf numFmtId="0" fontId="22" fillId="15" borderId="0" xfId="25" applyFont="1" applyFill="1">
      <alignment/>
      <protection/>
    </xf>
    <xf numFmtId="0" fontId="27" fillId="15" borderId="0" xfId="21" applyFont="1" applyFill="1" applyBorder="1" applyAlignment="1">
      <alignment horizontal="center" wrapText="1"/>
    </xf>
    <xf numFmtId="0" fontId="27" fillId="15" borderId="0" xfId="22" applyFont="1" applyFill="1" applyAlignment="1">
      <alignment horizontal="center"/>
    </xf>
    <xf numFmtId="0" fontId="13" fillId="15" borderId="0" xfId="20" applyFont="1" applyFill="1" applyBorder="1" applyAlignment="1">
      <alignment vertical="center"/>
    </xf>
    <xf numFmtId="0" fontId="27" fillId="15" borderId="0" xfId="22" applyFont="1" applyFill="1" applyAlignment="1">
      <alignment horizontal="right"/>
    </xf>
    <xf numFmtId="0" fontId="27" fillId="15" borderId="0" xfId="23" applyFont="1" applyFill="1" applyAlignment="1">
      <alignment horizontal="right"/>
      <protection/>
    </xf>
    <xf numFmtId="0" fontId="13" fillId="15" borderId="0" xfId="0" applyFont="1" applyFill="1" applyAlignment="1">
      <alignment horizontal="right"/>
    </xf>
    <xf numFmtId="0" fontId="13" fillId="15" borderId="0" xfId="0" applyFont="1" applyFill="1"/>
    <xf numFmtId="0" fontId="9" fillId="15" borderId="0" xfId="20" applyFont="1" applyFill="1" applyBorder="1" applyAlignment="1">
      <alignment horizontal="center"/>
    </xf>
    <xf numFmtId="1" fontId="13" fillId="15" borderId="0" xfId="0" applyNumberFormat="1" applyFont="1" applyFill="1" applyAlignment="1">
      <alignment horizontal="right"/>
    </xf>
    <xf numFmtId="0" fontId="37" fillId="15" borderId="0" xfId="20" applyFont="1" applyFill="1" applyBorder="1" applyAlignment="1">
      <alignment horizontal="center"/>
    </xf>
    <xf numFmtId="0" fontId="29" fillId="15" borderId="0" xfId="25" applyFont="1" applyFill="1" applyAlignment="1">
      <alignment horizontal="center"/>
      <protection/>
    </xf>
    <xf numFmtId="0" fontId="31" fillId="15" borderId="0" xfId="0" applyFont="1" applyFill="1" applyAlignment="1">
      <alignment horizontal="center"/>
    </xf>
    <xf numFmtId="0" fontId="30" fillId="15" borderId="0" xfId="23" applyFont="1" applyFill="1" applyAlignment="1">
      <alignment wrapText="1"/>
      <protection/>
    </xf>
    <xf numFmtId="0" fontId="29" fillId="15" borderId="0" xfId="25" applyFont="1" applyFill="1">
      <alignment/>
      <protection/>
    </xf>
    <xf numFmtId="0" fontId="31" fillId="15" borderId="0" xfId="0" applyFont="1" applyFill="1"/>
    <xf numFmtId="0" fontId="30" fillId="15" borderId="0" xfId="23" applyFont="1" applyFill="1" applyAlignment="1">
      <alignment horizontal="center"/>
      <protection/>
    </xf>
    <xf numFmtId="0" fontId="40" fillId="15" borderId="0" xfId="21" applyFont="1" applyFill="1" applyBorder="1" applyAlignment="1">
      <alignment horizontal="center" wrapText="1"/>
    </xf>
    <xf numFmtId="0" fontId="40" fillId="15" borderId="0" xfId="0" applyFont="1" applyFill="1" applyAlignment="1">
      <alignment horizontal="center"/>
    </xf>
    <xf numFmtId="0" fontId="48" fillId="15" borderId="0" xfId="20" applyFont="1" applyFill="1" applyBorder="1" applyAlignment="1">
      <alignment horizontal="center"/>
    </xf>
    <xf numFmtId="0" fontId="40" fillId="15" borderId="0" xfId="20" applyFont="1" applyFill="1" applyBorder="1" applyAlignment="1">
      <alignment horizontal="center"/>
    </xf>
    <xf numFmtId="0" fontId="40" fillId="15" borderId="0" xfId="25" applyFont="1" applyFill="1">
      <alignment/>
      <protection/>
    </xf>
    <xf numFmtId="0" fontId="40" fillId="15" borderId="0" xfId="22" applyFont="1" applyFill="1" applyAlignment="1">
      <alignment horizontal="center"/>
    </xf>
    <xf numFmtId="0" fontId="41" fillId="15" borderId="0" xfId="0" applyFont="1" applyFill="1"/>
    <xf numFmtId="0" fontId="40" fillId="15" borderId="0" xfId="22" applyFont="1" applyFill="1" applyAlignment="1">
      <alignment horizontal="right"/>
    </xf>
    <xf numFmtId="0" fontId="40" fillId="15" borderId="0" xfId="23" applyFont="1" applyFill="1" applyAlignment="1">
      <alignment horizontal="right"/>
      <protection/>
    </xf>
    <xf numFmtId="0" fontId="32" fillId="15" borderId="0" xfId="23" applyFont="1" applyFill="1" applyAlignment="1">
      <alignment horizontal="right"/>
      <protection/>
    </xf>
    <xf numFmtId="0" fontId="34" fillId="15" borderId="0" xfId="0" applyFont="1" applyFill="1" applyAlignment="1">
      <alignment horizontal="right" vertical="top"/>
    </xf>
    <xf numFmtId="1" fontId="27" fillId="15" borderId="0" xfId="23" applyNumberFormat="1" applyFont="1" applyFill="1" applyAlignment="1">
      <alignment horizontal="right"/>
      <protection/>
    </xf>
    <xf numFmtId="164" fontId="27" fillId="15" borderId="0" xfId="23" applyNumberFormat="1" applyFont="1" applyFill="1" applyAlignment="1">
      <alignment horizontal="right"/>
      <protection/>
    </xf>
    <xf numFmtId="164" fontId="13" fillId="15" borderId="0" xfId="0" applyNumberFormat="1" applyFont="1" applyFill="1" applyAlignment="1">
      <alignment horizontal="right"/>
    </xf>
    <xf numFmtId="0" fontId="14" fillId="15" borderId="0" xfId="0" applyFont="1" applyFill="1" applyAlignment="1">
      <alignment horizontal="right" vertical="top"/>
    </xf>
    <xf numFmtId="0" fontId="8" fillId="15" borderId="0" xfId="22" applyFont="1" applyFill="1" applyAlignment="1">
      <alignment horizontal="right"/>
    </xf>
    <xf numFmtId="0" fontId="12" fillId="15" borderId="0" xfId="23" applyFont="1" applyFill="1" applyAlignment="1">
      <alignment horizontal="right"/>
      <protection/>
    </xf>
    <xf numFmtId="0" fontId="14" fillId="15" borderId="0" xfId="0" applyFont="1" applyFill="1" applyAlignment="1">
      <alignment horizontal="right"/>
    </xf>
    <xf numFmtId="0" fontId="14" fillId="15" borderId="0" xfId="0" applyFont="1" applyFill="1" applyAlignment="1">
      <alignment vertical="top"/>
    </xf>
    <xf numFmtId="0" fontId="32" fillId="15" borderId="0" xfId="0" applyFont="1" applyFill="1" applyAlignment="1">
      <alignment horizontal="right"/>
    </xf>
    <xf numFmtId="0" fontId="34" fillId="15" borderId="0" xfId="0" applyFont="1" applyFill="1" applyAlignment="1">
      <alignment vertical="top"/>
    </xf>
    <xf numFmtId="0" fontId="31" fillId="15" borderId="0" xfId="25" applyFont="1" applyFill="1">
      <alignment/>
      <protection/>
    </xf>
    <xf numFmtId="0" fontId="40" fillId="15" borderId="0" xfId="0" applyFont="1" applyFill="1"/>
    <xf numFmtId="0" fontId="40" fillId="15" borderId="0" xfId="23" applyFont="1" applyFill="1" applyAlignment="1">
      <alignment horizontal="center"/>
      <protection/>
    </xf>
    <xf numFmtId="0" fontId="65" fillId="15" borderId="0" xfId="25" applyFont="1" applyFill="1">
      <alignment/>
      <protection/>
    </xf>
    <xf numFmtId="0" fontId="40" fillId="15" borderId="0" xfId="0" applyFont="1" applyFill="1" applyAlignment="1">
      <alignment horizontal="right"/>
    </xf>
    <xf numFmtId="0" fontId="32" fillId="15" borderId="0" xfId="0" applyFont="1" applyFill="1" applyAlignment="1">
      <alignment horizontal="right" vertical="top"/>
    </xf>
    <xf numFmtId="1" fontId="31" fillId="15" borderId="0" xfId="0" applyNumberFormat="1" applyFont="1" applyFill="1" applyAlignment="1">
      <alignment horizontal="center"/>
    </xf>
    <xf numFmtId="0" fontId="31" fillId="15" borderId="0" xfId="22" applyFont="1" applyFill="1" applyAlignment="1">
      <alignment horizontal="right"/>
    </xf>
    <xf numFmtId="0" fontId="34" fillId="15" borderId="0" xfId="0" applyFont="1" applyFill="1"/>
    <xf numFmtId="0" fontId="30" fillId="15" borderId="0" xfId="25" applyFont="1" applyFill="1">
      <alignment/>
      <protection/>
    </xf>
    <xf numFmtId="0" fontId="38" fillId="15" borderId="0" xfId="0" applyFont="1" applyFill="1" applyAlignment="1">
      <alignment horizontal="center"/>
    </xf>
    <xf numFmtId="0" fontId="40" fillId="15" borderId="0" xfId="0" applyFont="1" applyFill="1" applyAlignment="1">
      <alignment horizontal="left"/>
    </xf>
    <xf numFmtId="0" fontId="42" fillId="15" borderId="0" xfId="0" applyFont="1" applyFill="1"/>
    <xf numFmtId="0" fontId="35" fillId="15" borderId="0" xfId="22" applyFont="1" applyFill="1" applyAlignment="1">
      <alignment horizontal="right"/>
    </xf>
    <xf numFmtId="0" fontId="35" fillId="15" borderId="0" xfId="23" applyFont="1" applyFill="1" applyAlignment="1">
      <alignment horizontal="right"/>
      <protection/>
    </xf>
    <xf numFmtId="0" fontId="37" fillId="15" borderId="0" xfId="0" applyFont="1" applyFill="1" applyAlignment="1">
      <alignment horizontal="right"/>
    </xf>
    <xf numFmtId="0" fontId="39" fillId="15" borderId="0" xfId="0" applyFont="1" applyFill="1" applyAlignment="1">
      <alignment horizontal="right" vertical="top"/>
    </xf>
    <xf numFmtId="0" fontId="66" fillId="15" borderId="0" xfId="20" applyFont="1" applyFill="1" applyBorder="1" applyAlignment="1">
      <alignment vertical="center"/>
    </xf>
    <xf numFmtId="1" fontId="40" fillId="15" borderId="0" xfId="23" applyNumberFormat="1" applyFont="1" applyFill="1" applyAlignment="1">
      <alignment horizontal="right"/>
      <protection/>
    </xf>
    <xf numFmtId="1" fontId="32" fillId="15" borderId="0" xfId="0" applyNumberFormat="1" applyFont="1" applyFill="1" applyAlignment="1">
      <alignment horizontal="right"/>
    </xf>
    <xf numFmtId="0" fontId="49" fillId="15" borderId="0" xfId="0" applyFont="1" applyFill="1"/>
    <xf numFmtId="0" fontId="31" fillId="15" borderId="0" xfId="0" applyFont="1" applyFill="1" applyAlignment="1">
      <alignment horizontal="left"/>
    </xf>
    <xf numFmtId="0" fontId="39" fillId="15" borderId="0" xfId="20" applyFont="1" applyFill="1" applyBorder="1" applyAlignment="1">
      <alignment horizontal="center"/>
    </xf>
    <xf numFmtId="0" fontId="0" fillId="15" borderId="0" xfId="0" applyFill="1" applyAlignment="1">
      <alignment horizontal="center"/>
    </xf>
    <xf numFmtId="0" fontId="28" fillId="15" borderId="0" xfId="0" applyFont="1" applyFill="1" applyAlignment="1">
      <alignment horizontal="center"/>
    </xf>
    <xf numFmtId="0" fontId="52" fillId="15" borderId="0" xfId="0" applyFont="1" applyFill="1"/>
    <xf numFmtId="0" fontId="51" fillId="15" borderId="0" xfId="25" applyFont="1" applyFill="1" applyAlignment="1">
      <alignment horizontal="center"/>
      <protection/>
    </xf>
    <xf numFmtId="0" fontId="49" fillId="15" borderId="0" xfId="0" applyFont="1" applyFill="1" applyAlignment="1">
      <alignment horizontal="center"/>
    </xf>
    <xf numFmtId="0" fontId="53" fillId="15" borderId="0" xfId="23" applyFont="1" applyFill="1" applyAlignment="1">
      <alignment wrapText="1"/>
      <protection/>
    </xf>
    <xf numFmtId="0" fontId="51" fillId="15" borderId="0" xfId="25" applyFont="1" applyFill="1">
      <alignment/>
      <protection/>
    </xf>
    <xf numFmtId="0" fontId="53" fillId="15" borderId="0" xfId="23" applyFont="1" applyFill="1" applyAlignment="1">
      <alignment horizontal="center"/>
      <protection/>
    </xf>
    <xf numFmtId="0" fontId="54" fillId="15" borderId="0" xfId="21" applyFont="1" applyFill="1" applyBorder="1" applyAlignment="1">
      <alignment horizontal="center" wrapText="1"/>
    </xf>
    <xf numFmtId="0" fontId="54" fillId="15" borderId="0" xfId="0" applyFont="1" applyFill="1" applyAlignment="1">
      <alignment horizontal="center"/>
    </xf>
    <xf numFmtId="0" fontId="64" fillId="15" borderId="0" xfId="20" applyFont="1" applyFill="1" applyBorder="1" applyAlignment="1">
      <alignment horizontal="center"/>
    </xf>
    <xf numFmtId="0" fontId="23" fillId="15" borderId="0" xfId="20" applyFont="1" applyFill="1" applyBorder="1" applyAlignment="1">
      <alignment horizontal="center"/>
    </xf>
    <xf numFmtId="0" fontId="54" fillId="15" borderId="0" xfId="20" applyFont="1" applyFill="1" applyBorder="1" applyAlignment="1">
      <alignment horizontal="center"/>
    </xf>
    <xf numFmtId="0" fontId="54" fillId="15" borderId="0" xfId="25" applyFont="1" applyFill="1">
      <alignment/>
      <protection/>
    </xf>
    <xf numFmtId="0" fontId="54" fillId="15" borderId="0" xfId="22" applyFont="1" applyFill="1" applyAlignment="1">
      <alignment horizontal="center"/>
    </xf>
    <xf numFmtId="0" fontId="55" fillId="15" borderId="0" xfId="0" applyFont="1" applyFill="1" applyAlignment="1">
      <alignment horizontal="center"/>
    </xf>
    <xf numFmtId="0" fontId="54" fillId="15" borderId="0" xfId="22" applyFont="1" applyFill="1" applyAlignment="1">
      <alignment horizontal="right"/>
    </xf>
    <xf numFmtId="0" fontId="54" fillId="15" borderId="0" xfId="23" applyFont="1" applyFill="1" applyAlignment="1">
      <alignment horizontal="right"/>
      <protection/>
    </xf>
    <xf numFmtId="0" fontId="55" fillId="15" borderId="0" xfId="0" applyFont="1" applyFill="1" applyAlignment="1">
      <alignment horizontal="right"/>
    </xf>
    <xf numFmtId="0" fontId="57" fillId="15" borderId="0" xfId="0" applyFont="1" applyFill="1" applyAlignment="1">
      <alignment vertical="top"/>
    </xf>
    <xf numFmtId="0" fontId="38" fillId="15" borderId="0" xfId="0" applyFont="1" applyFill="1"/>
    <xf numFmtId="0" fontId="32" fillId="15" borderId="0" xfId="0" applyFont="1" applyFill="1"/>
    <xf numFmtId="0" fontId="74" fillId="0" borderId="0" xfId="25" applyFont="1">
      <alignment/>
      <protection/>
    </xf>
    <xf numFmtId="0" fontId="68" fillId="15" borderId="0" xfId="0" applyFont="1" applyFill="1" applyAlignment="1">
      <alignment horizontal="center"/>
    </xf>
    <xf numFmtId="0" fontId="68" fillId="15" borderId="0" xfId="22" applyFont="1" applyFill="1" applyAlignment="1">
      <alignment horizontal="right"/>
    </xf>
    <xf numFmtId="0" fontId="68" fillId="15" borderId="0" xfId="0" applyFont="1" applyFill="1" applyAlignment="1">
      <alignment horizontal="right"/>
    </xf>
    <xf numFmtId="0" fontId="75" fillId="0" borderId="0" xfId="20" applyFont="1" applyFill="1" applyBorder="1" applyAlignment="1">
      <alignment horizontal="center"/>
    </xf>
    <xf numFmtId="0" fontId="63" fillId="0" borderId="0" xfId="0" applyFont="1" applyAlignment="1">
      <alignment horizontal="left"/>
    </xf>
    <xf numFmtId="0" fontId="75" fillId="0" borderId="0" xfId="0" applyFont="1"/>
    <xf numFmtId="0" fontId="40" fillId="0" borderId="0" xfId="0" applyFont="1" applyAlignment="1" quotePrefix="1">
      <alignment horizontal="center"/>
    </xf>
    <xf numFmtId="0" fontId="27" fillId="0" borderId="0" xfId="0" applyFont="1" applyAlignment="1" quotePrefix="1">
      <alignment horizontal="center"/>
    </xf>
    <xf numFmtId="2" fontId="27" fillId="0" borderId="0" xfId="23" applyNumberFormat="1" applyFont="1" applyAlignment="1">
      <alignment horizontal="right"/>
      <protection/>
    </xf>
    <xf numFmtId="2" fontId="13" fillId="0" borderId="0" xfId="0" applyNumberFormat="1" applyFont="1" applyAlignment="1">
      <alignment horizontal="right"/>
    </xf>
    <xf numFmtId="0" fontId="4" fillId="0" borderId="3" xfId="0" applyFont="1" applyBorder="1" applyAlignment="1">
      <alignment wrapText="1"/>
    </xf>
    <xf numFmtId="0" fontId="4" fillId="0" borderId="3" xfId="0" applyFont="1" applyBorder="1" applyAlignment="1">
      <alignment horizontal="left" wrapText="1"/>
    </xf>
    <xf numFmtId="0" fontId="43" fillId="0" borderId="3" xfId="0" applyFont="1" applyBorder="1" applyAlignment="1">
      <alignment wrapText="1"/>
    </xf>
    <xf numFmtId="0" fontId="0" fillId="0" borderId="3" xfId="0" applyBorder="1"/>
    <xf numFmtId="0" fontId="0" fillId="0" borderId="3" xfId="0" applyBorder="1" applyAlignment="1">
      <alignment horizontal="left"/>
    </xf>
    <xf numFmtId="0" fontId="24" fillId="0" borderId="3" xfId="0" applyFont="1" applyBorder="1" applyAlignment="1">
      <alignment horizontal="left"/>
    </xf>
    <xf numFmtId="0" fontId="24" fillId="0" borderId="3" xfId="0" applyFont="1" applyBorder="1"/>
    <xf numFmtId="0" fontId="24" fillId="0" borderId="3" xfId="0" applyFont="1" applyBorder="1" applyAlignment="1">
      <alignment wrapText="1"/>
    </xf>
    <xf numFmtId="0" fontId="0" fillId="0" borderId="3" xfId="0" applyBorder="1" applyAlignment="1">
      <alignment wrapText="1"/>
    </xf>
    <xf numFmtId="0" fontId="17" fillId="0" borderId="0" xfId="25" applyFont="1" applyAlignment="1">
      <alignment horizontal="center"/>
      <protection/>
    </xf>
    <xf numFmtId="0" fontId="17" fillId="15" borderId="0" xfId="25" applyFont="1" applyFill="1" applyAlignment="1">
      <alignment horizontal="center"/>
      <protection/>
    </xf>
    <xf numFmtId="0" fontId="76" fillId="0" borderId="0" xfId="0" applyFont="1" applyAlignment="1">
      <alignment horizontal="center"/>
    </xf>
    <xf numFmtId="0" fontId="77" fillId="15" borderId="0" xfId="25" applyFont="1" applyFill="1" applyAlignment="1">
      <alignment horizontal="center"/>
      <protection/>
    </xf>
    <xf numFmtId="0" fontId="60" fillId="0" borderId="0" xfId="23" applyFont="1" applyAlignment="1">
      <alignment horizontal="center"/>
      <protection/>
    </xf>
    <xf numFmtId="0" fontId="78" fillId="0" borderId="0" xfId="20" applyFont="1" applyFill="1" applyBorder="1" applyAlignment="1">
      <alignment horizontal="center"/>
    </xf>
    <xf numFmtId="0" fontId="79" fillId="0" borderId="0" xfId="20" applyFont="1" applyFill="1" applyBorder="1" applyAlignment="1">
      <alignment horizontal="center"/>
    </xf>
    <xf numFmtId="0" fontId="63" fillId="0" borderId="0" xfId="20" applyFont="1" applyFill="1" applyBorder="1" applyAlignment="1">
      <alignment horizontal="center"/>
    </xf>
    <xf numFmtId="0" fontId="63" fillId="0" borderId="0" xfId="22" applyFont="1" applyFill="1" applyAlignment="1">
      <alignment horizontal="center"/>
    </xf>
    <xf numFmtId="0" fontId="80" fillId="0" borderId="0" xfId="0" applyFont="1" applyAlignment="1">
      <alignment horizontal="center"/>
    </xf>
    <xf numFmtId="0" fontId="80" fillId="0" borderId="0" xfId="22" applyFont="1" applyFill="1" applyAlignment="1">
      <alignment horizontal="right"/>
    </xf>
    <xf numFmtId="0" fontId="80" fillId="0" borderId="0" xfId="23" applyFont="1" applyAlignment="1">
      <alignment horizontal="right"/>
      <protection/>
    </xf>
    <xf numFmtId="0" fontId="81" fillId="0" borderId="0" xfId="0" applyFont="1" applyAlignment="1">
      <alignment horizontal="right"/>
    </xf>
    <xf numFmtId="0" fontId="61" fillId="0" borderId="0" xfId="25" applyFont="1" applyAlignment="1">
      <alignment horizontal="center"/>
      <protection/>
    </xf>
    <xf numFmtId="0" fontId="62" fillId="0" borderId="0" xfId="20" applyFont="1" applyFill="1" applyBorder="1" applyAlignment="1">
      <alignment horizontal="center"/>
    </xf>
    <xf numFmtId="0" fontId="62" fillId="0" borderId="0" xfId="25" applyFont="1">
      <alignment/>
      <protection/>
    </xf>
    <xf numFmtId="0" fontId="77" fillId="0" borderId="0" xfId="25" applyFont="1" applyAlignment="1">
      <alignment horizontal="center"/>
      <protection/>
    </xf>
    <xf numFmtId="0" fontId="74" fillId="0" borderId="0" xfId="0" applyFont="1" applyAlignment="1">
      <alignment horizontal="center"/>
    </xf>
    <xf numFmtId="0" fontId="76" fillId="15" borderId="0" xfId="0" applyFont="1" applyFill="1" applyAlignment="1">
      <alignment horizontal="center"/>
    </xf>
    <xf numFmtId="0" fontId="31" fillId="0" borderId="0" xfId="22" applyFont="1" applyFill="1" applyAlignment="1">
      <alignment horizontal="center"/>
    </xf>
    <xf numFmtId="0" fontId="63" fillId="0" borderId="0" xfId="22" applyFont="1" applyFill="1" applyAlignment="1">
      <alignment horizontal="right"/>
    </xf>
    <xf numFmtId="0" fontId="63" fillId="0" borderId="0" xfId="23" applyFont="1" applyAlignment="1">
      <alignment horizontal="right"/>
      <protection/>
    </xf>
    <xf numFmtId="0" fontId="75" fillId="0" borderId="0" xfId="0" applyFont="1" applyAlignment="1">
      <alignment horizontal="right"/>
    </xf>
    <xf numFmtId="0" fontId="83" fillId="0" borderId="0" xfId="0" applyFont="1" applyAlignment="1">
      <alignment vertical="top"/>
    </xf>
    <xf numFmtId="164" fontId="27" fillId="15" borderId="0" xfId="0" applyNumberFormat="1" applyFont="1" applyFill="1" applyAlignment="1">
      <alignment horizontal="center"/>
    </xf>
    <xf numFmtId="164" fontId="27" fillId="15" borderId="0" xfId="22" applyNumberFormat="1" applyFont="1" applyFill="1" applyAlignment="1">
      <alignment horizontal="right"/>
    </xf>
    <xf numFmtId="0" fontId="27" fillId="15" borderId="0" xfId="0" applyFont="1" applyFill="1" applyAlignment="1">
      <alignment vertical="top"/>
    </xf>
    <xf numFmtId="0" fontId="13" fillId="15" borderId="0" xfId="0" applyFont="1" applyFill="1" applyAlignment="1">
      <alignment horizontal="center"/>
    </xf>
    <xf numFmtId="2" fontId="27" fillId="15" borderId="0" xfId="23" applyNumberFormat="1" applyFont="1" applyFill="1" applyAlignment="1">
      <alignment horizontal="right"/>
      <protection/>
    </xf>
    <xf numFmtId="2" fontId="13" fillId="15" borderId="0" xfId="0" applyNumberFormat="1" applyFont="1" applyFill="1" applyAlignment="1">
      <alignment horizontal="right"/>
    </xf>
    <xf numFmtId="0" fontId="61" fillId="15" borderId="0" xfId="25" applyFont="1" applyFill="1" applyAlignment="1">
      <alignment horizontal="center"/>
      <protection/>
    </xf>
    <xf numFmtId="0" fontId="62" fillId="15" borderId="0" xfId="0" applyFont="1" applyFill="1" applyAlignment="1">
      <alignment horizontal="center"/>
    </xf>
    <xf numFmtId="0" fontId="50" fillId="15" borderId="0" xfId="0" applyFont="1" applyFill="1"/>
    <xf numFmtId="0" fontId="60" fillId="15" borderId="0" xfId="23" applyFont="1" applyFill="1" applyAlignment="1">
      <alignment wrapText="1"/>
      <protection/>
    </xf>
    <xf numFmtId="0" fontId="61" fillId="15" borderId="0" xfId="25" applyFont="1" applyFill="1">
      <alignment/>
      <protection/>
    </xf>
    <xf numFmtId="0" fontId="62" fillId="15" borderId="0" xfId="0" applyFont="1" applyFill="1"/>
    <xf numFmtId="0" fontId="60" fillId="15" borderId="0" xfId="23" applyFont="1" applyFill="1" applyAlignment="1">
      <alignment horizontal="center"/>
      <protection/>
    </xf>
    <xf numFmtId="0" fontId="63" fillId="15" borderId="0" xfId="21" applyFont="1" applyFill="1" applyBorder="1" applyAlignment="1">
      <alignment horizontal="center" wrapText="1"/>
    </xf>
    <xf numFmtId="0" fontId="63" fillId="15" borderId="0" xfId="0" applyFont="1" applyFill="1" applyAlignment="1">
      <alignment horizontal="center"/>
    </xf>
    <xf numFmtId="0" fontId="78" fillId="15" borderId="0" xfId="20" applyFont="1" applyFill="1" applyBorder="1" applyAlignment="1">
      <alignment horizontal="center"/>
    </xf>
    <xf numFmtId="0" fontId="79" fillId="15" borderId="0" xfId="20" applyFont="1" applyFill="1" applyBorder="1" applyAlignment="1">
      <alignment horizontal="center"/>
    </xf>
    <xf numFmtId="0" fontId="63" fillId="15" borderId="0" xfId="20" applyFont="1" applyFill="1" applyBorder="1" applyAlignment="1">
      <alignment horizontal="center"/>
    </xf>
    <xf numFmtId="0" fontId="63" fillId="15" borderId="0" xfId="25" applyFont="1" applyFill="1">
      <alignment/>
      <protection/>
    </xf>
    <xf numFmtId="0" fontId="63" fillId="15" borderId="0" xfId="22" applyFont="1" applyFill="1" applyAlignment="1">
      <alignment horizontal="center"/>
    </xf>
    <xf numFmtId="0" fontId="80" fillId="15" borderId="0" xfId="0" applyFont="1" applyFill="1" applyAlignment="1">
      <alignment horizontal="center"/>
    </xf>
    <xf numFmtId="0" fontId="80" fillId="15" borderId="0" xfId="22" applyFont="1" applyFill="1" applyAlignment="1">
      <alignment horizontal="right"/>
    </xf>
    <xf numFmtId="0" fontId="80" fillId="15" borderId="0" xfId="23" applyFont="1" applyFill="1" applyAlignment="1">
      <alignment horizontal="right"/>
      <protection/>
    </xf>
    <xf numFmtId="0" fontId="81" fillId="15" borderId="0" xfId="0" applyFont="1" applyFill="1" applyAlignment="1">
      <alignment horizontal="right"/>
    </xf>
    <xf numFmtId="0" fontId="82" fillId="15" borderId="0" xfId="0" applyFont="1" applyFill="1" applyAlignment="1">
      <alignment vertical="top"/>
    </xf>
    <xf numFmtId="0" fontId="62" fillId="15" borderId="0" xfId="25" applyFont="1" applyFill="1">
      <alignment/>
      <protection/>
    </xf>
    <xf numFmtId="0" fontId="18" fillId="15" borderId="0" xfId="20" applyFont="1" applyFill="1" applyBorder="1" applyAlignment="1">
      <alignment vertical="center"/>
    </xf>
    <xf numFmtId="1" fontId="35" fillId="15" borderId="0" xfId="0" applyNumberFormat="1" applyFont="1" applyFill="1" applyAlignment="1">
      <alignment horizontal="center"/>
    </xf>
    <xf numFmtId="1" fontId="27" fillId="15" borderId="0" xfId="22" applyNumberFormat="1" applyFont="1" applyFill="1" applyAlignment="1">
      <alignment horizontal="right"/>
    </xf>
    <xf numFmtId="0" fontId="6" fillId="15" borderId="0" xfId="23" applyFill="1" applyAlignment="1">
      <alignment vertical="top"/>
      <protection/>
    </xf>
    <xf numFmtId="0" fontId="35" fillId="15" borderId="0" xfId="0" applyFont="1" applyFill="1" applyAlignment="1">
      <alignment horizontal="right"/>
    </xf>
    <xf numFmtId="2" fontId="0" fillId="0" borderId="0" xfId="0" applyNumberFormat="1"/>
    <xf numFmtId="1" fontId="35" fillId="0" borderId="0" xfId="0" applyNumberFormat="1" applyFont="1" applyAlignment="1">
      <alignment horizontal="center"/>
    </xf>
    <xf numFmtId="1" fontId="35" fillId="0" borderId="0" xfId="22" applyNumberFormat="1" applyFont="1" applyFill="1" applyAlignment="1">
      <alignment horizontal="right"/>
    </xf>
    <xf numFmtId="1" fontId="35" fillId="0" borderId="0" xfId="23" applyNumberFormat="1" applyFont="1" applyAlignment="1">
      <alignment horizontal="right"/>
      <protection/>
    </xf>
    <xf numFmtId="1" fontId="37" fillId="0" borderId="0" xfId="0" applyNumberFormat="1" applyFont="1" applyAlignment="1">
      <alignment horizontal="right"/>
    </xf>
    <xf numFmtId="0" fontId="6" fillId="0" borderId="0" xfId="23" applyAlignment="1">
      <alignment vertical="top"/>
      <protection/>
    </xf>
    <xf numFmtId="0" fontId="37" fillId="15" borderId="0" xfId="20" applyFont="1" applyFill="1" applyBorder="1" applyAlignment="1">
      <alignment vertical="center"/>
    </xf>
    <xf numFmtId="1" fontId="35" fillId="15" borderId="0" xfId="22" applyNumberFormat="1" applyFont="1" applyFill="1" applyAlignment="1">
      <alignment horizontal="right"/>
    </xf>
    <xf numFmtId="1" fontId="35" fillId="15" borderId="0" xfId="23" applyNumberFormat="1" applyFont="1" applyFill="1" applyAlignment="1">
      <alignment horizontal="right"/>
      <protection/>
    </xf>
    <xf numFmtId="1" fontId="37" fillId="15" borderId="0" xfId="0" applyNumberFormat="1" applyFont="1" applyFill="1" applyAlignment="1">
      <alignment horizontal="right"/>
    </xf>
    <xf numFmtId="0" fontId="0" fillId="26" borderId="0" xfId="0" applyFill="1"/>
    <xf numFmtId="0" fontId="0" fillId="27" borderId="0" xfId="0" applyFill="1"/>
    <xf numFmtId="0" fontId="0" fillId="27" borderId="0" xfId="0" applyFill="1" applyAlignment="1">
      <alignment wrapText="1"/>
    </xf>
    <xf numFmtId="0" fontId="4" fillId="26" borderId="0" xfId="0" applyFont="1" applyFill="1"/>
    <xf numFmtId="0" fontId="4" fillId="27" borderId="0" xfId="0" applyFont="1" applyFill="1"/>
    <xf numFmtId="0" fontId="3" fillId="28" borderId="0" xfId="24" applyFont="1" applyFill="1" applyAlignment="1">
      <alignment horizontal="center" vertical="center" wrapText="1"/>
      <protection/>
    </xf>
  </cellXfs>
  <cellStyles count="12">
    <cellStyle name="Normal" xfId="0"/>
    <cellStyle name="Percent" xfId="15"/>
    <cellStyle name="Currency" xfId="16"/>
    <cellStyle name="Currency [0]" xfId="17"/>
    <cellStyle name="Comma" xfId="18"/>
    <cellStyle name="Comma [0]" xfId="19"/>
    <cellStyle name="Output" xfId="20"/>
    <cellStyle name="Check Cell" xfId="21"/>
    <cellStyle name="20% - Accent2" xfId="22"/>
    <cellStyle name="Normal_Sheet1" xfId="23"/>
    <cellStyle name="Normal 2" xfId="24"/>
    <cellStyle name="Normal_Access Export Results Table" xfId="25"/>
  </cellStyles>
  <dxfs count="34">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
      <font>
        <color theme="0" tint="-0.14996"/>
      </font>
      <fill>
        <patternFill>
          <fgColor theme="0"/>
          <bgColor theme="1" tint="0.0499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worksheet" Target="worksheets/sheet4.xml" /><Relationship Id="rId1" Type="http://schemas.openxmlformats.org/officeDocument/2006/relationships/theme" Target="theme/theme1.xml" /><Relationship Id="rId2" Type="http://schemas.openxmlformats.org/officeDocument/2006/relationships/worksheet" Target="worksheets/sheet1.xml" /><Relationship Id="rId8" Type="http://schemas.openxmlformats.org/officeDocument/2006/relationships/customXml" Target="../customXml/item1.xml" /><Relationship Id="rId4" Type="http://schemas.openxmlformats.org/officeDocument/2006/relationships/worksheet" Target="worksheets/sheet3.xml" /><Relationship Id="rId9" Type="http://schemas.openxmlformats.org/officeDocument/2006/relationships/customXml" Target="../customXml/item2.xml" /><Relationship Id="rId6" Type="http://schemas.openxmlformats.org/officeDocument/2006/relationships/styles" Target="styles.xml" /><Relationship Id="rId10" Type="http://schemas.openxmlformats.org/officeDocument/2006/relationships/customXml" Target="../customXml/item3.xml" /><Relationship Id="rId3" Type="http://schemas.openxmlformats.org/officeDocument/2006/relationships/worksheet" Target="worksheets/sheet2.xml" /><Relationship Id="rId7"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5" Type="http://schemas.openxmlformats.org/officeDocument/2006/relationships/comments" Target="../comments2.xml" /><Relationship Id="rId1" Type="http://schemas.openxmlformats.org/officeDocument/2006/relationships/hyperlink" Target="http://scholar.google.com/scholar_url?url=https://www.sciencedirect.com/science/article/pii/S0160412019317738&amp;hl=en&amp;sa=X&amp;d=15132119588766312608&amp;scisig=AAGBfm3w64hhEeCK0Qwq_u1aimq8PE15VA&amp;nossl=1&amp;oi=scholaralrt&amp;hist=efgFsz4AAAAJ:3899092296551764878:AAGBfm0r3nFhD-BqRWC4qWggPn4kFvKJPA" TargetMode="External" /><Relationship Id="rId2" Type="http://schemas.openxmlformats.org/officeDocument/2006/relationships/hyperlink" Target="http://scholar.google.com/scholar_url?url=https://www.sciencedirect.com/science/article/pii/S0048969719337337&amp;hl=en&amp;sa=X&amp;d=4321393869785336899&amp;scisig=AAGBfm26ld1fFKctX2xjstCuKDZTWRwuSw&amp;nossl=1&amp;oi=scholaralrt&amp;hist=efgFsz4AAAAJ:3899092296551764878:AAGBfm0r3nFhD-BqRWC4qWggPn4kFvKJPA" TargetMode="External" /><Relationship Id="rId4" Type="http://schemas.openxmlformats.org/officeDocument/2006/relationships/hyperlink" Target="http://scholar.google.com/scholar_url?url=https://setac.onlinelibrary.wiley.com/doi/abs/10.1002/etc.4667&amp;hl=en&amp;sa=X&amp;d=15345269669679690645&amp;scisig=AAGBfm11G4YselVhku8f7VGEUcS1uWdZdQ&amp;nossl=1&amp;oi=scholaralrt&amp;hist=efgFsz4AAAAJ:11958388249431347486:AAGBfm3j9obA9a30JrNJKUxV84unxUGq4A" TargetMode="External" /><Relationship Id="rId6" Type="http://schemas.openxmlformats.org/officeDocument/2006/relationships/vmlDrawing" Target="../drawings/vmlDrawing1.vml" /><Relationship Id="rId3" Type="http://schemas.openxmlformats.org/officeDocument/2006/relationships/hyperlink" Target="http://scholar.google.com/scholar_url?url=https://www.sciencedirect.com/science/article/pii/S0166445X1730351X&amp;hl=en&amp;sa=X&amp;scisig=AAGBfm13_AiMG4GxNnzqfr0TawrpAWQI9g&amp;nossl=1&amp;oi=scholaralrt" TargetMode="External" /><Relationship Id="rId7"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CR256"/>
  <sheetViews>
    <sheetView tabSelected="1" workbookViewId="0" topLeftCell="A1">
      <pane ySplit="5" topLeftCell="A42" activePane="bottomLeft" state="frozen"/>
      <selection pane="topLeft" activeCell="A1" sqref="A1"/>
      <selection pane="bottomLeft" activeCell="T108" activeCellId="1" sqref="M42:N108 T42:T108"/>
    </sheetView>
  </sheetViews>
  <sheetFormatPr defaultColWidth="9.14428571428571" defaultRowHeight="15"/>
  <cols>
    <col min="1" max="1" width="7.71428571428571" style="52" customWidth="1"/>
    <col min="2" max="2" width="8.85714285714286" customWidth="1"/>
    <col min="3" max="3" width="3.28571428571429" customWidth="1"/>
    <col min="4" max="4" width="12" customWidth="1"/>
    <col min="5" max="5" width="18.1428571428571" customWidth="1"/>
    <col min="6" max="6" width="12.1428571428571" customWidth="1"/>
    <col min="7" max="7" width="22.1428571428571" customWidth="1"/>
    <col min="8" max="8" width="13.4285714285714" customWidth="1"/>
    <col min="9" max="9" width="12.8571428571429" customWidth="1"/>
    <col min="10" max="10" width="3.71428571428571" customWidth="1"/>
    <col min="11" max="11" width="16.8571428571429" customWidth="1"/>
    <col min="12" max="12" width="27.2857142857143" customWidth="1"/>
    <col min="13" max="13" width="12.1428571428571" customWidth="1"/>
    <col min="14" max="14" width="11.2857142857143" customWidth="1"/>
    <col min="15" max="15" width="11" customWidth="1"/>
    <col min="16" max="16" width="12.1428571428571" customWidth="1"/>
    <col min="17" max="17" width="3.85714285714286" customWidth="1"/>
    <col min="18" max="18" width="16.4285714285714" customWidth="1"/>
    <col min="19" max="19" width="11.8571428571429" customWidth="1"/>
    <col min="20" max="20" width="17" customWidth="1"/>
    <col min="21" max="21" width="3.42857142857143" customWidth="1"/>
    <col min="22" max="22" width="15.1428571428571" customWidth="1"/>
    <col min="23" max="23" width="14.1428571428571" customWidth="1"/>
    <col min="24" max="24" width="16.1428571428571" customWidth="1"/>
    <col min="25" max="25" width="16.7142857142857" customWidth="1"/>
    <col min="26" max="26" width="13.7142857142857" customWidth="1"/>
    <col min="27" max="27" width="20.2857142857143" customWidth="1"/>
    <col min="28" max="28" width="4.42857142857143" customWidth="1"/>
    <col min="29" max="29" width="16" style="3" customWidth="1"/>
    <col min="30" max="30" width="15.7142857142857" customWidth="1"/>
    <col min="31" max="31" width="17.1428571428571" customWidth="1"/>
    <col min="32" max="32" width="14.7142857142857" customWidth="1"/>
    <col min="33" max="33" width="27.8571428571429" customWidth="1"/>
    <col min="34" max="34" width="12.8571428571429" customWidth="1"/>
    <col min="35" max="35" width="15" customWidth="1"/>
    <col min="36" max="36" width="11.8571428571429" customWidth="1"/>
    <col min="37" max="37" width="4" customWidth="1"/>
    <col min="38" max="38" width="21" style="3" customWidth="1"/>
    <col min="39" max="39" width="20.1428571428571" customWidth="1"/>
    <col min="40" max="40" width="14.4285714285714" customWidth="1"/>
    <col min="41" max="41" width="12.4285714285714" customWidth="1"/>
    <col min="42" max="42" width="5.42857142857143" customWidth="1"/>
    <col min="43" max="43" width="66.4285714285714" customWidth="1"/>
    <col min="44" max="44" width="78.4285714285714" customWidth="1"/>
    <col min="45" max="66" width="9.14285714285714" customWidth="1"/>
  </cols>
  <sheetData>
    <row r="1" spans="1:1" ht="15">
      <c r="A1" s="139" t="s">
        <v>97</v>
      </c>
    </row>
    <row r="2" spans="12:12" ht="15">
      <c r="L2" s="75"/>
    </row>
    <row r="3" spans="1:44" s="50" customFormat="1" ht="15">
      <c r="A3" s="121" t="s">
        <v>98</v>
      </c>
      <c r="B3" s="121"/>
      <c r="C3" s="130"/>
      <c r="D3" s="120" t="s">
        <v>99</v>
      </c>
      <c r="E3" s="120"/>
      <c r="F3" s="120"/>
      <c r="G3" s="120"/>
      <c r="H3" s="120"/>
      <c r="I3" s="120"/>
      <c r="J3" s="130"/>
      <c r="K3" s="122" t="s">
        <v>100</v>
      </c>
      <c r="L3" s="122"/>
      <c r="M3" s="122"/>
      <c r="N3" s="122"/>
      <c r="O3" s="122"/>
      <c r="P3" s="122"/>
      <c r="Q3" s="133"/>
      <c r="R3" s="124" t="s">
        <v>101</v>
      </c>
      <c r="S3" s="124"/>
      <c r="T3" s="163"/>
      <c r="V3" s="123" t="s">
        <v>102</v>
      </c>
      <c r="W3" s="123"/>
      <c r="X3" s="123"/>
      <c r="Y3" s="123"/>
      <c r="Z3" s="123"/>
      <c r="AA3" s="123"/>
      <c r="AC3" s="125" t="s">
        <v>103</v>
      </c>
      <c r="AD3" s="125"/>
      <c r="AE3" s="125"/>
      <c r="AF3" s="125"/>
      <c r="AG3" s="125"/>
      <c r="AH3" s="131"/>
      <c r="AI3" s="125"/>
      <c r="AJ3" s="131"/>
      <c r="AK3" s="131"/>
      <c r="AL3" s="128" t="s">
        <v>104</v>
      </c>
      <c r="AM3" s="128"/>
      <c r="AN3" s="128"/>
      <c r="AO3" s="128"/>
      <c r="AP3" s="132"/>
      <c r="AQ3" s="129"/>
      <c r="AR3" s="129"/>
    </row>
    <row r="4" spans="1:44" ht="15">
      <c r="A4" s="91"/>
      <c r="B4" s="91"/>
      <c r="C4" s="33"/>
      <c r="D4" s="92"/>
      <c r="E4" s="92"/>
      <c r="F4" s="92"/>
      <c r="G4" s="92"/>
      <c r="H4" s="92"/>
      <c r="I4" s="92"/>
      <c r="J4" s="33"/>
      <c r="K4" s="93"/>
      <c r="L4" s="93"/>
      <c r="M4" s="93"/>
      <c r="N4" s="93"/>
      <c r="O4" s="93"/>
      <c r="P4" s="93"/>
      <c r="R4" s="94"/>
      <c r="S4" s="94"/>
      <c r="T4" s="164"/>
      <c r="V4" s="95"/>
      <c r="W4" s="95"/>
      <c r="X4" s="95"/>
      <c r="Y4" s="95"/>
      <c r="Z4" s="95"/>
      <c r="AA4" s="95"/>
      <c r="AC4" s="126" t="s">
        <v>105</v>
      </c>
      <c r="AD4" s="96"/>
      <c r="AE4" s="127" t="s">
        <v>106</v>
      </c>
      <c r="AF4" s="97"/>
      <c r="AG4" s="126" t="s">
        <v>107</v>
      </c>
      <c r="AH4" s="27"/>
      <c r="AI4" s="127" t="s">
        <v>108</v>
      </c>
      <c r="AJ4" s="27"/>
      <c r="AK4" s="27"/>
      <c r="AL4" s="89"/>
      <c r="AM4" s="89"/>
      <c r="AN4" s="89"/>
      <c r="AO4" s="89"/>
      <c r="AP4" s="38"/>
      <c r="AQ4" s="90"/>
      <c r="AR4" s="90"/>
    </row>
    <row r="5" spans="1:96" s="10" customFormat="1" ht="76.5">
      <c r="A5" s="51" t="s">
        <v>109</v>
      </c>
      <c r="B5" s="25" t="s">
        <v>110</v>
      </c>
      <c r="C5" s="26"/>
      <c r="D5" s="7" t="s">
        <v>111</v>
      </c>
      <c r="E5" s="7" t="s">
        <v>112</v>
      </c>
      <c r="F5" s="7" t="s">
        <v>113</v>
      </c>
      <c r="G5" s="7" t="s">
        <v>114</v>
      </c>
      <c r="H5" s="7" t="s">
        <v>115</v>
      </c>
      <c r="I5" s="7" t="s">
        <v>116</v>
      </c>
      <c r="J5" s="2"/>
      <c r="K5" s="8" t="s">
        <v>117</v>
      </c>
      <c r="L5" s="8" t="s">
        <v>118</v>
      </c>
      <c r="M5" s="8" t="s">
        <v>6</v>
      </c>
      <c r="N5" s="8" t="s">
        <v>119</v>
      </c>
      <c r="O5" s="8" t="s">
        <v>120</v>
      </c>
      <c r="P5" s="8" t="s">
        <v>121</v>
      </c>
      <c r="Q5" s="2"/>
      <c r="R5" s="9" t="s">
        <v>122</v>
      </c>
      <c r="S5" s="9" t="s">
        <v>123</v>
      </c>
      <c r="T5" s="165" t="s">
        <v>124</v>
      </c>
      <c r="V5" s="11" t="s">
        <v>125</v>
      </c>
      <c r="W5" s="12" t="s">
        <v>126</v>
      </c>
      <c r="X5" s="12" t="s">
        <v>127</v>
      </c>
      <c r="Y5" s="13" t="s">
        <v>128</v>
      </c>
      <c r="Z5" s="14" t="s">
        <v>129</v>
      </c>
      <c r="AA5" s="15" t="s">
        <v>130</v>
      </c>
      <c r="AB5" s="16"/>
      <c r="AC5" s="17" t="s">
        <v>131</v>
      </c>
      <c r="AD5" s="18" t="s">
        <v>132</v>
      </c>
      <c r="AE5" s="17" t="s">
        <v>133</v>
      </c>
      <c r="AF5" s="18" t="s">
        <v>134</v>
      </c>
      <c r="AG5" s="5" t="s">
        <v>135</v>
      </c>
      <c r="AH5" s="28" t="s">
        <v>136</v>
      </c>
      <c r="AI5" s="5" t="s">
        <v>137</v>
      </c>
      <c r="AJ5" s="28" t="s">
        <v>138</v>
      </c>
      <c r="AK5" s="28"/>
      <c r="AL5" s="15" t="s">
        <v>130</v>
      </c>
      <c r="AM5" s="30" t="s">
        <v>139</v>
      </c>
      <c r="AN5" s="31" t="s">
        <v>140</v>
      </c>
      <c r="AO5" s="32" t="s">
        <v>141</v>
      </c>
      <c r="AP5" s="39"/>
      <c r="AQ5" s="134" t="s">
        <v>142</v>
      </c>
      <c r="AR5" s="135" t="s">
        <v>143</v>
      </c>
      <c r="AS5" s="19"/>
      <c r="AT5" s="20"/>
      <c r="AU5" s="20"/>
      <c r="AV5" s="20"/>
      <c r="AW5" s="20"/>
      <c r="AX5" s="20"/>
      <c r="AY5" s="20"/>
      <c r="AZ5" s="20"/>
      <c r="BA5" s="20"/>
      <c r="BB5" s="20"/>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row>
    <row r="6" spans="1:96" s="54" customFormat="1" ht="15" hidden="1">
      <c r="A6" s="243">
        <v>3011</v>
      </c>
      <c r="B6" s="243" t="s">
        <v>222</v>
      </c>
      <c r="C6" s="246"/>
      <c r="D6" s="244" t="s">
        <v>145</v>
      </c>
      <c r="E6" s="246" t="s">
        <v>37</v>
      </c>
      <c r="F6" s="246" t="s">
        <v>21</v>
      </c>
      <c r="G6" s="243" t="s">
        <v>161</v>
      </c>
      <c r="H6" s="243" t="s">
        <v>162</v>
      </c>
      <c r="I6" s="246" t="s">
        <v>163</v>
      </c>
      <c r="J6" s="246"/>
      <c r="K6" s="246" t="s">
        <v>182</v>
      </c>
      <c r="L6" s="246" t="s">
        <v>183</v>
      </c>
      <c r="M6" s="243" t="s">
        <v>27</v>
      </c>
      <c r="N6" s="243">
        <v>40</v>
      </c>
      <c r="O6" s="243" t="s">
        <v>151</v>
      </c>
      <c r="P6" s="243" t="s">
        <v>152</v>
      </c>
      <c r="Q6" s="243"/>
      <c r="R6" s="243" t="s">
        <v>166</v>
      </c>
      <c r="S6" s="243" t="s">
        <v>166</v>
      </c>
      <c r="T6" s="246">
        <v>50</v>
      </c>
      <c r="U6" s="246"/>
      <c r="V6" s="262" t="s">
        <v>27</v>
      </c>
      <c r="W6" s="252">
        <f>VLOOKUP(V6,'Conversion Factors'!$B$2:'Conversion Factors'!$C$13,2,FALSE)</f>
        <v>1</v>
      </c>
      <c r="X6" s="243">
        <f t="shared" si="0" ref="X6:X70">T6/W6</f>
        <v>50</v>
      </c>
      <c r="Y6" s="119" t="str">
        <f t="shared" si="1" ref="Y6:Y70">P6</f>
        <v>Chronic</v>
      </c>
      <c r="Z6" s="252">
        <f>VLOOKUP(Y6,'Conversion Factors'!$B$12:$C$13,2,FALSE)</f>
        <v>1</v>
      </c>
      <c r="AA6" s="243">
        <f t="shared" si="2" ref="AA6:AA70">X6/Z6</f>
        <v>50</v>
      </c>
      <c r="AB6" s="246"/>
      <c r="AC6" s="262" t="str">
        <f t="shared" si="3" ref="AC6:AC70">M6</f>
        <v>NOEC</v>
      </c>
      <c r="AD6" s="253" t="s">
        <v>153</v>
      </c>
      <c r="AE6" s="111" t="str">
        <f t="shared" si="4" ref="AE6:AE70">P6</f>
        <v>Chronic</v>
      </c>
      <c r="AF6" s="269" t="str">
        <f t="shared" si="5" ref="AF6:AF11">IF(AE6="chronic","y","n")</f>
        <v>y</v>
      </c>
      <c r="AG6" s="259" t="str">
        <f t="shared" si="6" ref="AG6:AG70">L6</f>
        <v>Mortality</v>
      </c>
      <c r="AH6" s="111"/>
      <c r="AI6" s="263">
        <f t="shared" si="7" ref="AI6:AI70">N6</f>
        <v>40</v>
      </c>
      <c r="AJ6" s="111"/>
      <c r="AK6" s="253"/>
      <c r="AL6" s="391">
        <f t="shared" si="8" ref="AL6:AL70">AA6</f>
        <v>50</v>
      </c>
      <c r="AM6" s="265">
        <f>AL6</f>
        <v>50</v>
      </c>
      <c r="AN6" s="266">
        <f>AM6</f>
        <v>50</v>
      </c>
      <c r="AO6" s="267">
        <f>AN6</f>
        <v>50</v>
      </c>
      <c r="AP6" s="256"/>
      <c r="AQ6" s="257" t="s">
        <v>154</v>
      </c>
      <c r="AR6" s="319"/>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row>
    <row r="7" spans="1:44" ht="15" hidden="1">
      <c r="A7" s="4">
        <v>3011</v>
      </c>
      <c r="B7" s="4" t="s">
        <v>223</v>
      </c>
      <c r="C7" s="24"/>
      <c r="D7" s="22" t="s">
        <v>145</v>
      </c>
      <c r="E7" s="24" t="s">
        <v>37</v>
      </c>
      <c r="F7" s="24" t="s">
        <v>21</v>
      </c>
      <c r="G7" s="4" t="s">
        <v>161</v>
      </c>
      <c r="H7" s="4" t="s">
        <v>162</v>
      </c>
      <c r="I7" s="24" t="s">
        <v>163</v>
      </c>
      <c r="J7" s="24"/>
      <c r="K7" s="24" t="s">
        <v>164</v>
      </c>
      <c r="L7" s="24" t="s">
        <v>172</v>
      </c>
      <c r="M7" s="4" t="s">
        <v>27</v>
      </c>
      <c r="N7" s="4">
        <v>20</v>
      </c>
      <c r="O7" s="4" t="s">
        <v>151</v>
      </c>
      <c r="P7" s="4" t="s">
        <v>152</v>
      </c>
      <c r="Q7" s="4"/>
      <c r="R7" s="4" t="s">
        <v>166</v>
      </c>
      <c r="S7" s="4" t="s">
        <v>166</v>
      </c>
      <c r="T7" s="24">
        <v>50</v>
      </c>
      <c r="U7" s="24"/>
      <c r="V7" s="113" t="str">
        <f t="shared" si="9" ref="V7:V37">M7</f>
        <v>NOEC</v>
      </c>
      <c r="W7" s="44">
        <f>VLOOKUP(V7,'Conversion Factors'!$B$2:'Conversion Factors'!$C$13,2,FALSE)</f>
        <v>1</v>
      </c>
      <c r="X7" s="4">
        <f t="shared" si="0"/>
        <v>50</v>
      </c>
      <c r="Y7" s="107" t="str">
        <f t="shared" si="1"/>
        <v>Chronic</v>
      </c>
      <c r="Z7" s="44">
        <f>VLOOKUP(Y7,'Conversion Factors'!$B$12:$C$13,2,FALSE)</f>
        <v>1</v>
      </c>
      <c r="AA7" s="4">
        <f t="shared" si="2"/>
        <v>50</v>
      </c>
      <c r="AB7" s="24"/>
      <c r="AC7" s="113" t="str">
        <f t="shared" si="3"/>
        <v>NOEC</v>
      </c>
      <c r="AD7" s="40" t="s">
        <v>153</v>
      </c>
      <c r="AE7" s="106" t="str">
        <f t="shared" si="4"/>
        <v>Chronic</v>
      </c>
      <c r="AF7" s="6" t="str">
        <f t="shared" si="5"/>
        <v>y</v>
      </c>
      <c r="AG7" s="41" t="str">
        <f t="shared" si="6"/>
        <v>Time to emergence</v>
      </c>
      <c r="AH7" s="106"/>
      <c r="AI7" s="42">
        <f t="shared" si="7"/>
        <v>20</v>
      </c>
      <c r="AJ7" s="106"/>
      <c r="AK7" s="190"/>
      <c r="AL7" s="196">
        <f t="shared" si="8"/>
        <v>50</v>
      </c>
      <c r="AM7" s="206">
        <f t="shared" si="10" ref="AM7:AO24">AL7</f>
        <v>50</v>
      </c>
      <c r="AN7" s="207">
        <f t="shared" si="10"/>
        <v>50</v>
      </c>
      <c r="AO7" s="201">
        <f t="shared" si="10"/>
        <v>50</v>
      </c>
      <c r="AP7" s="35"/>
      <c r="AQ7" s="49" t="s">
        <v>154</v>
      </c>
      <c r="AR7" s="24"/>
    </row>
    <row r="8" spans="1:44" ht="15" hidden="1">
      <c r="A8" s="4">
        <v>3011</v>
      </c>
      <c r="B8" s="4" t="s">
        <v>410</v>
      </c>
      <c r="C8" s="24"/>
      <c r="D8" s="22" t="s">
        <v>145</v>
      </c>
      <c r="E8" s="24" t="s">
        <v>37</v>
      </c>
      <c r="F8" s="24" t="s">
        <v>21</v>
      </c>
      <c r="G8" s="4" t="s">
        <v>161</v>
      </c>
      <c r="H8" s="4" t="s">
        <v>162</v>
      </c>
      <c r="I8" s="24" t="s">
        <v>163</v>
      </c>
      <c r="J8" s="24"/>
      <c r="K8" s="24" t="s">
        <v>164</v>
      </c>
      <c r="L8" s="24" t="s">
        <v>172</v>
      </c>
      <c r="M8" s="4" t="s">
        <v>18</v>
      </c>
      <c r="N8" s="4">
        <v>20</v>
      </c>
      <c r="O8" s="4" t="s">
        <v>151</v>
      </c>
      <c r="P8" s="4" t="s">
        <v>152</v>
      </c>
      <c r="Q8" s="4"/>
      <c r="R8" s="4" t="s">
        <v>166</v>
      </c>
      <c r="S8" s="4" t="s">
        <v>166</v>
      </c>
      <c r="T8" s="24">
        <v>125</v>
      </c>
      <c r="U8" s="24"/>
      <c r="V8" s="113" t="str">
        <f t="shared" si="9"/>
        <v>LOEC</v>
      </c>
      <c r="W8" s="44">
        <f>VLOOKUP(V8,'Conversion Factors'!$B$2:'Conversion Factors'!$C$13,2,FALSE)</f>
        <v>2.50</v>
      </c>
      <c r="X8" s="4">
        <f t="shared" si="0"/>
        <v>50</v>
      </c>
      <c r="Y8" s="107" t="str">
        <f t="shared" si="1"/>
        <v>Chronic</v>
      </c>
      <c r="Z8" s="44">
        <f>VLOOKUP(Y8,'Conversion Factors'!$B$12:$C$13,2,FALSE)</f>
        <v>1</v>
      </c>
      <c r="AA8" s="4">
        <f t="shared" si="2"/>
        <v>50</v>
      </c>
      <c r="AB8" s="24"/>
      <c r="AC8" s="113" t="str">
        <f t="shared" si="3"/>
        <v>LOEC</v>
      </c>
      <c r="AD8" s="40" t="s">
        <v>159</v>
      </c>
      <c r="AE8" s="106" t="str">
        <f t="shared" si="4"/>
        <v>Chronic</v>
      </c>
      <c r="AF8" s="6" t="str">
        <f t="shared" si="5"/>
        <v>y</v>
      </c>
      <c r="AG8" s="41" t="str">
        <f t="shared" si="6"/>
        <v>Time to emergence</v>
      </c>
      <c r="AH8" s="106"/>
      <c r="AI8" s="42">
        <f t="shared" si="7"/>
        <v>20</v>
      </c>
      <c r="AJ8" s="106"/>
      <c r="AK8" s="190"/>
      <c r="AL8" s="189">
        <f t="shared" si="8"/>
        <v>50</v>
      </c>
      <c r="AM8" s="206">
        <f t="shared" si="10"/>
        <v>50</v>
      </c>
      <c r="AN8" s="207">
        <f t="shared" si="10"/>
        <v>50</v>
      </c>
      <c r="AO8" s="201">
        <f t="shared" si="10"/>
        <v>50</v>
      </c>
      <c r="AP8" s="35"/>
      <c r="AQ8" s="49" t="s">
        <v>154</v>
      </c>
      <c r="AR8" s="24"/>
    </row>
    <row r="9" spans="1:96" ht="15" hidden="1">
      <c r="A9" s="272">
        <v>705</v>
      </c>
      <c r="B9" s="273" t="s">
        <v>173</v>
      </c>
      <c r="C9" s="241"/>
      <c r="D9" s="274" t="s">
        <v>145</v>
      </c>
      <c r="E9" s="275" t="s">
        <v>79</v>
      </c>
      <c r="F9" s="276" t="s">
        <v>80</v>
      </c>
      <c r="G9" s="273" t="s">
        <v>146</v>
      </c>
      <c r="H9" s="273" t="s">
        <v>147</v>
      </c>
      <c r="I9" s="276" t="s">
        <v>23</v>
      </c>
      <c r="J9" s="241"/>
      <c r="K9" s="276" t="s">
        <v>149</v>
      </c>
      <c r="L9" s="276" t="s">
        <v>174</v>
      </c>
      <c r="M9" s="277" t="s">
        <v>48</v>
      </c>
      <c r="N9" s="273">
        <v>4</v>
      </c>
      <c r="O9" s="273" t="s">
        <v>151</v>
      </c>
      <c r="P9" s="273" t="s">
        <v>152</v>
      </c>
      <c r="Q9" s="241"/>
      <c r="R9" s="273" t="s">
        <v>166</v>
      </c>
      <c r="S9" s="273" t="s">
        <v>166</v>
      </c>
      <c r="T9" s="275">
        <v>82000</v>
      </c>
      <c r="U9" s="241"/>
      <c r="V9" s="278" t="str">
        <f t="shared" si="9"/>
        <v>EC10</v>
      </c>
      <c r="W9" s="279">
        <f>VLOOKUP(V9,'Conversion Factors'!$B$2:'Conversion Factors'!$C$13,2,FALSE)</f>
        <v>1</v>
      </c>
      <c r="X9" s="273">
        <f t="shared" si="0"/>
        <v>82000</v>
      </c>
      <c r="Y9" s="280" t="str">
        <f t="shared" si="1"/>
        <v>Chronic</v>
      </c>
      <c r="Z9" s="279">
        <f>VLOOKUP(Y9,'Conversion Factors'!$B$12:$C$13,2,FALSE)</f>
        <v>1</v>
      </c>
      <c r="AA9" s="273">
        <f t="shared" si="2"/>
        <v>82000</v>
      </c>
      <c r="AB9" s="241"/>
      <c r="AC9" s="278" t="str">
        <f t="shared" si="3"/>
        <v>EC10</v>
      </c>
      <c r="AD9" s="181" t="s">
        <v>153</v>
      </c>
      <c r="AE9" s="281" t="str">
        <f t="shared" si="4"/>
        <v>Chronic</v>
      </c>
      <c r="AF9" s="181" t="str">
        <f t="shared" si="5"/>
        <v>y</v>
      </c>
      <c r="AG9" s="282" t="str">
        <f t="shared" si="6"/>
        <v>Cell Density</v>
      </c>
      <c r="AH9" s="281"/>
      <c r="AI9" s="283">
        <f t="shared" si="7"/>
        <v>4</v>
      </c>
      <c r="AJ9" s="281"/>
      <c r="AK9" s="284"/>
      <c r="AL9" s="279">
        <f t="shared" si="8"/>
        <v>82000</v>
      </c>
      <c r="AM9" s="285">
        <f t="shared" si="10"/>
        <v>82000</v>
      </c>
      <c r="AN9" s="286">
        <f t="shared" si="10"/>
        <v>82000</v>
      </c>
      <c r="AO9" s="287">
        <f t="shared" si="10"/>
        <v>82000</v>
      </c>
      <c r="AP9" s="288"/>
      <c r="AQ9" s="257" t="s">
        <v>154</v>
      </c>
      <c r="AR9" s="276" t="s">
        <v>155</v>
      </c>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row>
    <row r="10" spans="1:96" ht="15" hidden="1">
      <c r="A10" s="53">
        <v>705</v>
      </c>
      <c r="B10" s="55" t="s">
        <v>175</v>
      </c>
      <c r="C10" s="145"/>
      <c r="D10" s="143" t="s">
        <v>145</v>
      </c>
      <c r="E10" s="144" t="s">
        <v>79</v>
      </c>
      <c r="F10" s="145" t="s">
        <v>80</v>
      </c>
      <c r="G10" s="55" t="s">
        <v>146</v>
      </c>
      <c r="H10" s="55" t="s">
        <v>147</v>
      </c>
      <c r="I10" s="145" t="s">
        <v>23</v>
      </c>
      <c r="J10" s="54"/>
      <c r="K10" s="145" t="s">
        <v>149</v>
      </c>
      <c r="L10" s="145" t="s">
        <v>176</v>
      </c>
      <c r="M10" s="146" t="s">
        <v>27</v>
      </c>
      <c r="N10" s="55">
        <v>4</v>
      </c>
      <c r="O10" s="55" t="s">
        <v>151</v>
      </c>
      <c r="P10" s="55" t="s">
        <v>152</v>
      </c>
      <c r="Q10" s="54"/>
      <c r="R10" s="55" t="s">
        <v>166</v>
      </c>
      <c r="S10" s="55" t="s">
        <v>166</v>
      </c>
      <c r="T10" s="144">
        <v>93800</v>
      </c>
      <c r="U10" s="54"/>
      <c r="V10" s="112" t="str">
        <f t="shared" si="9"/>
        <v>NOEC</v>
      </c>
      <c r="W10" s="67">
        <f>VLOOKUP(V10,'Conversion Factors'!$B$2:'Conversion Factors'!$C$13,2,FALSE)</f>
        <v>1</v>
      </c>
      <c r="X10" s="55">
        <f t="shared" si="0"/>
        <v>93800</v>
      </c>
      <c r="Y10" s="108" t="str">
        <f t="shared" si="1"/>
        <v>Chronic</v>
      </c>
      <c r="Z10" s="67">
        <f>VLOOKUP(Y10,'Conversion Factors'!$B$12:$C$13,2,FALSE)</f>
        <v>1</v>
      </c>
      <c r="AA10" s="55">
        <f t="shared" si="2"/>
        <v>93800</v>
      </c>
      <c r="AB10" s="54"/>
      <c r="AC10" s="112" t="str">
        <f t="shared" si="3"/>
        <v>NOEC</v>
      </c>
      <c r="AD10" s="148" t="s">
        <v>153</v>
      </c>
      <c r="AE10" s="115" t="str">
        <f t="shared" si="4"/>
        <v>Chronic</v>
      </c>
      <c r="AF10" s="56" t="str">
        <f t="shared" si="5"/>
        <v>y</v>
      </c>
      <c r="AG10" s="65" t="str">
        <f t="shared" si="6"/>
        <v>Growth rate</v>
      </c>
      <c r="AH10" s="115"/>
      <c r="AI10" s="117">
        <f t="shared" si="7"/>
        <v>4</v>
      </c>
      <c r="AJ10" s="115"/>
      <c r="AK10" s="54"/>
      <c r="AL10" s="64">
        <f t="shared" si="8"/>
        <v>93800</v>
      </c>
      <c r="AM10" s="209">
        <f t="shared" si="10"/>
        <v>93800</v>
      </c>
      <c r="AN10" s="210">
        <f t="shared" si="10"/>
        <v>93800</v>
      </c>
      <c r="AO10" s="211">
        <f t="shared" si="10"/>
        <v>93800</v>
      </c>
      <c r="AP10" s="59"/>
      <c r="AQ10" s="49" t="s">
        <v>154</v>
      </c>
      <c r="AR10" s="57" t="s">
        <v>155</v>
      </c>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row>
    <row r="11" spans="1:96" ht="15" hidden="1">
      <c r="A11" s="53">
        <v>705</v>
      </c>
      <c r="B11" s="55" t="s">
        <v>177</v>
      </c>
      <c r="C11" s="54"/>
      <c r="D11" s="143" t="s">
        <v>145</v>
      </c>
      <c r="E11" s="144" t="s">
        <v>79</v>
      </c>
      <c r="F11" s="145" t="s">
        <v>80</v>
      </c>
      <c r="G11" s="55" t="s">
        <v>146</v>
      </c>
      <c r="H11" s="55" t="s">
        <v>147</v>
      </c>
      <c r="I11" s="145" t="s">
        <v>23</v>
      </c>
      <c r="J11" s="54"/>
      <c r="K11" s="145" t="s">
        <v>149</v>
      </c>
      <c r="L11" s="145" t="s">
        <v>174</v>
      </c>
      <c r="M11" s="146" t="s">
        <v>55</v>
      </c>
      <c r="N11" s="55">
        <v>4</v>
      </c>
      <c r="O11" s="55" t="s">
        <v>151</v>
      </c>
      <c r="P11" s="55" t="s">
        <v>152</v>
      </c>
      <c r="Q11" s="54"/>
      <c r="R11" s="55" t="s">
        <v>166</v>
      </c>
      <c r="S11" s="55" t="s">
        <v>166</v>
      </c>
      <c r="T11" s="144">
        <v>131000</v>
      </c>
      <c r="U11" s="54"/>
      <c r="V11" s="112" t="str">
        <f t="shared" si="9"/>
        <v>EC50</v>
      </c>
      <c r="W11" s="67">
        <f>VLOOKUP(V11,'Conversion Factors'!$B$2:'Conversion Factors'!$C$13,2,FALSE)</f>
        <v>5</v>
      </c>
      <c r="X11" s="55">
        <f t="shared" si="0"/>
        <v>26200</v>
      </c>
      <c r="Y11" s="108" t="str">
        <f t="shared" si="1"/>
        <v>Chronic</v>
      </c>
      <c r="Z11" s="67">
        <f>VLOOKUP(Y11,'Conversion Factors'!$B$12:$C$13,2,FALSE)</f>
        <v>1</v>
      </c>
      <c r="AA11" s="55">
        <f t="shared" si="2"/>
        <v>26200</v>
      </c>
      <c r="AB11" s="54"/>
      <c r="AC11" s="112" t="str">
        <f t="shared" si="3"/>
        <v>EC50</v>
      </c>
      <c r="AD11" s="56" t="s">
        <v>159</v>
      </c>
      <c r="AE11" s="115" t="str">
        <f t="shared" si="4"/>
        <v>Chronic</v>
      </c>
      <c r="AF11" s="56" t="str">
        <f t="shared" si="5"/>
        <v>y</v>
      </c>
      <c r="AG11" s="65" t="str">
        <f t="shared" si="6"/>
        <v>Cell Density</v>
      </c>
      <c r="AH11" s="115"/>
      <c r="AI11" s="117">
        <f t="shared" si="7"/>
        <v>4</v>
      </c>
      <c r="AJ11" s="115"/>
      <c r="AK11" s="54"/>
      <c r="AL11" s="64">
        <f t="shared" si="8"/>
        <v>26200</v>
      </c>
      <c r="AM11" s="209">
        <f t="shared" si="10"/>
        <v>26200</v>
      </c>
      <c r="AN11" s="210">
        <f t="shared" si="10"/>
        <v>26200</v>
      </c>
      <c r="AO11" s="211">
        <f t="shared" si="10"/>
        <v>26200</v>
      </c>
      <c r="AP11" s="59"/>
      <c r="AQ11" s="49" t="s">
        <v>154</v>
      </c>
      <c r="AR11" s="145" t="s">
        <v>155</v>
      </c>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row>
    <row r="12" spans="1:44" ht="15" hidden="1">
      <c r="A12" s="21">
        <v>3037</v>
      </c>
      <c r="B12" s="4" t="s">
        <v>178</v>
      </c>
      <c r="D12" s="22" t="s">
        <v>145</v>
      </c>
      <c r="E12" s="23" t="s">
        <v>179</v>
      </c>
      <c r="F12" s="24" t="s">
        <v>60</v>
      </c>
      <c r="G12" s="4" t="s">
        <v>180</v>
      </c>
      <c r="H12" s="4" t="s">
        <v>162</v>
      </c>
      <c r="I12" s="24" t="s">
        <v>181</v>
      </c>
      <c r="K12" s="24" t="s">
        <v>182</v>
      </c>
      <c r="L12" s="1" t="s">
        <v>183</v>
      </c>
      <c r="M12" s="34" t="s">
        <v>27</v>
      </c>
      <c r="N12" s="4">
        <v>28</v>
      </c>
      <c r="O12" s="4" t="s">
        <v>151</v>
      </c>
      <c r="P12" s="4" t="s">
        <v>152</v>
      </c>
      <c r="R12" s="4" t="s">
        <v>166</v>
      </c>
      <c r="S12" s="4" t="s">
        <v>166</v>
      </c>
      <c r="T12" s="43">
        <v>11</v>
      </c>
      <c r="U12" s="60"/>
      <c r="V12" s="44" t="str">
        <f t="shared" si="9"/>
        <v>NOEC</v>
      </c>
      <c r="W12" s="44">
        <f>VLOOKUP(V12,'Conversion Factors'!$B$2:'Conversion Factors'!$C$13,2,FALSE)</f>
        <v>1</v>
      </c>
      <c r="X12" s="44">
        <f t="shared" si="0"/>
        <v>11</v>
      </c>
      <c r="Y12" s="44" t="str">
        <f t="shared" si="1"/>
        <v>Chronic</v>
      </c>
      <c r="Z12" s="44">
        <f>VLOOKUP(Y12,'Conversion Factors'!$B$12:$C$13,2,FALSE)</f>
        <v>1</v>
      </c>
      <c r="AA12" s="44">
        <f t="shared" si="2"/>
        <v>11</v>
      </c>
      <c r="AB12" s="60"/>
      <c r="AC12" s="44" t="str">
        <f t="shared" si="3"/>
        <v>NOEC</v>
      </c>
      <c r="AD12" s="40" t="s">
        <v>153</v>
      </c>
      <c r="AE12" s="44" t="str">
        <f t="shared" si="4"/>
        <v>Chronic</v>
      </c>
      <c r="AF12" s="40" t="s">
        <v>153</v>
      </c>
      <c r="AG12" s="116" t="str">
        <f t="shared" si="6"/>
        <v>Mortality</v>
      </c>
      <c r="AH12" s="44"/>
      <c r="AI12" s="44">
        <f t="shared" si="7"/>
        <v>28</v>
      </c>
      <c r="AJ12" s="60"/>
      <c r="AK12" s="60"/>
      <c r="AL12" s="60">
        <f t="shared" si="8"/>
        <v>11</v>
      </c>
      <c r="AM12" s="179">
        <f t="shared" si="10"/>
        <v>11</v>
      </c>
      <c r="AN12" s="179">
        <f t="shared" si="10"/>
        <v>11</v>
      </c>
      <c r="AO12" s="179">
        <f t="shared" si="10"/>
        <v>11</v>
      </c>
      <c r="AP12" s="35"/>
      <c r="AQ12" s="49" t="s">
        <v>154</v>
      </c>
      <c r="AR12" s="24" t="s">
        <v>67</v>
      </c>
    </row>
    <row r="13" spans="1:44" ht="15" hidden="1">
      <c r="A13" s="242">
        <v>3037</v>
      </c>
      <c r="B13" s="243" t="s">
        <v>184</v>
      </c>
      <c r="C13" s="240"/>
      <c r="D13" s="244" t="s">
        <v>145</v>
      </c>
      <c r="E13" s="245" t="s">
        <v>179</v>
      </c>
      <c r="F13" s="246" t="s">
        <v>60</v>
      </c>
      <c r="G13" s="243" t="s">
        <v>180</v>
      </c>
      <c r="H13" s="243" t="s">
        <v>162</v>
      </c>
      <c r="I13" s="246" t="s">
        <v>181</v>
      </c>
      <c r="J13" s="240"/>
      <c r="K13" s="246" t="s">
        <v>185</v>
      </c>
      <c r="L13" s="248" t="s">
        <v>186</v>
      </c>
      <c r="M13" s="249" t="s">
        <v>27</v>
      </c>
      <c r="N13" s="243">
        <v>28</v>
      </c>
      <c r="O13" s="243" t="s">
        <v>151</v>
      </c>
      <c r="P13" s="243" t="s">
        <v>152</v>
      </c>
      <c r="Q13" s="240"/>
      <c r="R13" s="243" t="s">
        <v>166</v>
      </c>
      <c r="S13" s="243" t="s">
        <v>166</v>
      </c>
      <c r="T13" s="250">
        <v>11</v>
      </c>
      <c r="U13" s="251"/>
      <c r="V13" s="252" t="str">
        <f t="shared" si="9"/>
        <v>NOEC</v>
      </c>
      <c r="W13" s="252">
        <f>VLOOKUP(V13,'Conversion Factors'!$B$2:'Conversion Factors'!$C$13,2,FALSE)</f>
        <v>1</v>
      </c>
      <c r="X13" s="252">
        <f t="shared" si="0"/>
        <v>11</v>
      </c>
      <c r="Y13" s="252" t="str">
        <f t="shared" si="1"/>
        <v>Chronic</v>
      </c>
      <c r="Z13" s="252">
        <f>VLOOKUP(Y13,'Conversion Factors'!$B$12:$C$13,2,FALSE)</f>
        <v>1</v>
      </c>
      <c r="AA13" s="252">
        <f t="shared" si="2"/>
        <v>11</v>
      </c>
      <c r="AB13" s="251"/>
      <c r="AC13" s="252" t="str">
        <f t="shared" si="3"/>
        <v>NOEC</v>
      </c>
      <c r="AD13" s="253" t="s">
        <v>153</v>
      </c>
      <c r="AE13" s="252" t="str">
        <f t="shared" si="4"/>
        <v>Chronic</v>
      </c>
      <c r="AF13" s="253" t="s">
        <v>153</v>
      </c>
      <c r="AG13" s="254" t="str">
        <f t="shared" si="6"/>
        <v>Mass</v>
      </c>
      <c r="AH13" s="252"/>
      <c r="AI13" s="252">
        <f t="shared" si="7"/>
        <v>28</v>
      </c>
      <c r="AJ13" s="251"/>
      <c r="AK13" s="251"/>
      <c r="AL13" s="252">
        <f t="shared" si="8"/>
        <v>11</v>
      </c>
      <c r="AM13" s="255">
        <f t="shared" si="10"/>
        <v>11</v>
      </c>
      <c r="AN13" s="255">
        <f t="shared" si="10"/>
        <v>11</v>
      </c>
      <c r="AO13" s="255">
        <f t="shared" si="10"/>
        <v>11</v>
      </c>
      <c r="AP13" s="256"/>
      <c r="AQ13" s="257" t="s">
        <v>154</v>
      </c>
      <c r="AR13" s="246" t="s">
        <v>1345</v>
      </c>
    </row>
    <row r="14" spans="1:96" ht="15" hidden="1">
      <c r="A14" s="367">
        <v>598</v>
      </c>
      <c r="B14" s="367" t="s">
        <v>187</v>
      </c>
      <c r="C14" s="276"/>
      <c r="D14" s="274" t="s">
        <v>145</v>
      </c>
      <c r="E14" s="275" t="s">
        <v>89</v>
      </c>
      <c r="F14" s="276" t="s">
        <v>91</v>
      </c>
      <c r="G14" s="273" t="s">
        <v>188</v>
      </c>
      <c r="H14" s="273" t="s">
        <v>162</v>
      </c>
      <c r="I14" s="276" t="s">
        <v>189</v>
      </c>
      <c r="J14" s="276"/>
      <c r="K14" s="276" t="s">
        <v>190</v>
      </c>
      <c r="L14" s="276" t="s">
        <v>191</v>
      </c>
      <c r="M14" s="277" t="s">
        <v>18</v>
      </c>
      <c r="N14" s="273">
        <v>28</v>
      </c>
      <c r="O14" s="273" t="s">
        <v>151</v>
      </c>
      <c r="P14" s="279" t="s">
        <v>152</v>
      </c>
      <c r="Q14" s="300"/>
      <c r="R14" s="279" t="s">
        <v>166</v>
      </c>
      <c r="S14" s="279" t="s">
        <v>166</v>
      </c>
      <c r="T14" s="302">
        <v>250</v>
      </c>
      <c r="U14" s="342"/>
      <c r="V14" s="278" t="str">
        <f t="shared" si="9"/>
        <v>LOEC</v>
      </c>
      <c r="W14" s="279">
        <f>VLOOKUP(V14,'Conversion Factors'!$B$2:'Conversion Factors'!$C$13,2,FALSE)</f>
        <v>2.50</v>
      </c>
      <c r="X14" s="279">
        <f t="shared" si="0"/>
        <v>100</v>
      </c>
      <c r="Y14" s="281" t="str">
        <f t="shared" si="1"/>
        <v>Chronic</v>
      </c>
      <c r="Z14" s="279">
        <f>VLOOKUP(Y14,'Conversion Factors'!$B$12:$C$13,2,FALSE)</f>
        <v>1</v>
      </c>
      <c r="AA14" s="279">
        <f t="shared" si="2"/>
        <v>100</v>
      </c>
      <c r="AB14" s="300"/>
      <c r="AC14" s="278" t="str">
        <f t="shared" si="3"/>
        <v>LOEC</v>
      </c>
      <c r="AD14" s="192" t="s">
        <v>159</v>
      </c>
      <c r="AE14" s="281" t="str">
        <f t="shared" si="4"/>
        <v>Chronic</v>
      </c>
      <c r="AF14" s="192" t="str">
        <f>IF(AE14="chronic","y","n")</f>
        <v>y</v>
      </c>
      <c r="AG14" s="282" t="str">
        <f t="shared" si="6"/>
        <v>Population density</v>
      </c>
      <c r="AH14" s="281"/>
      <c r="AI14" s="283">
        <f t="shared" si="7"/>
        <v>28</v>
      </c>
      <c r="AJ14" s="281"/>
      <c r="AK14" s="300"/>
      <c r="AL14" s="279">
        <f t="shared" si="8"/>
        <v>100</v>
      </c>
      <c r="AM14" s="303">
        <f t="shared" si="10"/>
        <v>100</v>
      </c>
      <c r="AN14" s="303">
        <f t="shared" si="10"/>
        <v>100</v>
      </c>
      <c r="AO14" s="303">
        <f t="shared" si="10"/>
        <v>100</v>
      </c>
      <c r="AP14" s="343"/>
      <c r="AQ14" s="299" t="s">
        <v>154</v>
      </c>
      <c r="AR14" s="300" t="s">
        <v>192</v>
      </c>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54"/>
      <c r="CE14" s="54"/>
      <c r="CF14" s="54"/>
      <c r="CG14" s="54"/>
      <c r="CH14" s="54"/>
      <c r="CI14" s="54"/>
      <c r="CJ14" s="54"/>
      <c r="CK14" s="54"/>
      <c r="CL14" s="54"/>
      <c r="CM14" s="54"/>
      <c r="CN14" s="54"/>
      <c r="CO14" s="54"/>
      <c r="CP14" s="54"/>
      <c r="CQ14" s="54"/>
      <c r="CR14" s="54"/>
    </row>
    <row r="15" spans="1:81" ht="15" hidden="1">
      <c r="A15" s="364">
        <v>598</v>
      </c>
      <c r="B15" s="364" t="s">
        <v>193</v>
      </c>
      <c r="C15" s="24"/>
      <c r="D15" s="22" t="s">
        <v>145</v>
      </c>
      <c r="E15" s="23" t="s">
        <v>89</v>
      </c>
      <c r="F15" s="24" t="s">
        <v>91</v>
      </c>
      <c r="G15" s="4" t="s">
        <v>188</v>
      </c>
      <c r="H15" s="4" t="s">
        <v>162</v>
      </c>
      <c r="I15" s="24" t="s">
        <v>189</v>
      </c>
      <c r="J15" s="24"/>
      <c r="K15" s="24" t="s">
        <v>190</v>
      </c>
      <c r="L15" s="24" t="s">
        <v>194</v>
      </c>
      <c r="M15" s="34" t="s">
        <v>18</v>
      </c>
      <c r="N15" s="4">
        <v>5</v>
      </c>
      <c r="O15" s="4" t="s">
        <v>151</v>
      </c>
      <c r="P15" s="44" t="s">
        <v>152</v>
      </c>
      <c r="Q15" s="43"/>
      <c r="R15" s="44" t="s">
        <v>166</v>
      </c>
      <c r="S15" s="44" t="s">
        <v>166</v>
      </c>
      <c r="T15" s="142">
        <v>250</v>
      </c>
      <c r="U15" s="147"/>
      <c r="V15" s="113" t="str">
        <f t="shared" si="9"/>
        <v>LOEC</v>
      </c>
      <c r="W15" s="44">
        <f>VLOOKUP(V15,'Conversion Factors'!$B$2:'Conversion Factors'!$C$13,2,FALSE)</f>
        <v>2.50</v>
      </c>
      <c r="X15" s="44">
        <f t="shared" si="0"/>
        <v>100</v>
      </c>
      <c r="Y15" s="106" t="str">
        <f t="shared" si="1"/>
        <v>Chronic</v>
      </c>
      <c r="Z15" s="44">
        <f>VLOOKUP(Y15,'Conversion Factors'!$B$12:$C$13,2,FALSE)</f>
        <v>1</v>
      </c>
      <c r="AA15" s="44">
        <f t="shared" si="2"/>
        <v>100</v>
      </c>
      <c r="AB15" s="43"/>
      <c r="AC15" s="113" t="str">
        <f t="shared" si="3"/>
        <v>LOEC</v>
      </c>
      <c r="AD15" s="40" t="s">
        <v>159</v>
      </c>
      <c r="AE15" s="106" t="str">
        <f t="shared" si="4"/>
        <v>Chronic</v>
      </c>
      <c r="AF15" s="40" t="str">
        <f>IF(AE15="chronic","y","n")</f>
        <v>y</v>
      </c>
      <c r="AG15" s="41" t="str">
        <f t="shared" si="6"/>
        <v>Net reproductive rate</v>
      </c>
      <c r="AH15" s="106"/>
      <c r="AI15" s="42">
        <f t="shared" si="7"/>
        <v>5</v>
      </c>
      <c r="AJ15" s="106"/>
      <c r="AK15" s="43"/>
      <c r="AL15" s="67">
        <f t="shared" si="8"/>
        <v>100</v>
      </c>
      <c r="AM15" s="212">
        <f t="shared" si="10"/>
        <v>100</v>
      </c>
      <c r="AN15" s="212">
        <f t="shared" si="10"/>
        <v>100</v>
      </c>
      <c r="AO15" s="212">
        <f t="shared" si="10"/>
        <v>100</v>
      </c>
      <c r="AP15" s="48"/>
      <c r="AQ15" s="49" t="s">
        <v>154</v>
      </c>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row>
    <row r="16" spans="1:96" s="54" customFormat="1" ht="15" hidden="1">
      <c r="A16" s="364">
        <v>598</v>
      </c>
      <c r="B16" s="364" t="s">
        <v>195</v>
      </c>
      <c r="C16" s="24"/>
      <c r="D16" s="22" t="s">
        <v>145</v>
      </c>
      <c r="E16" s="23" t="s">
        <v>89</v>
      </c>
      <c r="F16" s="24" t="s">
        <v>91</v>
      </c>
      <c r="G16" s="4" t="s">
        <v>188</v>
      </c>
      <c r="H16" s="4" t="s">
        <v>162</v>
      </c>
      <c r="I16" s="24" t="s">
        <v>189</v>
      </c>
      <c r="J16" s="24"/>
      <c r="K16" s="24" t="s">
        <v>182</v>
      </c>
      <c r="L16" s="24" t="s">
        <v>183</v>
      </c>
      <c r="M16" s="34" t="s">
        <v>27</v>
      </c>
      <c r="N16" s="4">
        <v>5</v>
      </c>
      <c r="O16" s="4" t="s">
        <v>151</v>
      </c>
      <c r="P16" s="44" t="s">
        <v>152</v>
      </c>
      <c r="Q16" s="43"/>
      <c r="R16" s="44" t="s">
        <v>166</v>
      </c>
      <c r="S16" s="44" t="s">
        <v>166</v>
      </c>
      <c r="T16" s="142">
        <v>1000</v>
      </c>
      <c r="U16" s="147"/>
      <c r="V16" s="113" t="str">
        <f t="shared" si="9"/>
        <v>NOEC</v>
      </c>
      <c r="W16" s="44">
        <f>VLOOKUP(V16,'Conversion Factors'!$B$2:'Conversion Factors'!$C$13,2,FALSE)</f>
        <v>1</v>
      </c>
      <c r="X16" s="44">
        <f t="shared" si="0"/>
        <v>1000</v>
      </c>
      <c r="Y16" s="106" t="str">
        <f t="shared" si="1"/>
        <v>Chronic</v>
      </c>
      <c r="Z16" s="44">
        <f>VLOOKUP(Y16,'Conversion Factors'!$B$12:$C$13,2,FALSE)</f>
        <v>1</v>
      </c>
      <c r="AA16" s="44">
        <f t="shared" si="2"/>
        <v>1000</v>
      </c>
      <c r="AB16" s="43"/>
      <c r="AC16" s="113" t="str">
        <f t="shared" si="3"/>
        <v>NOEC</v>
      </c>
      <c r="AD16" s="40" t="s">
        <v>153</v>
      </c>
      <c r="AE16" s="106" t="str">
        <f t="shared" si="4"/>
        <v>Chronic</v>
      </c>
      <c r="AF16" s="40" t="str">
        <f>IF(AE16="chronic","y","n")</f>
        <v>y</v>
      </c>
      <c r="AG16" s="41" t="str">
        <f t="shared" si="6"/>
        <v>Mortality</v>
      </c>
      <c r="AH16" s="106"/>
      <c r="AI16" s="42">
        <f t="shared" si="7"/>
        <v>5</v>
      </c>
      <c r="AJ16" s="106"/>
      <c r="AK16" s="43"/>
      <c r="AL16" s="67">
        <f t="shared" si="8"/>
        <v>1000</v>
      </c>
      <c r="AM16" s="212">
        <f t="shared" si="10"/>
        <v>1000</v>
      </c>
      <c r="AN16" s="212">
        <f t="shared" si="10"/>
        <v>1000</v>
      </c>
      <c r="AO16" s="212">
        <f t="shared" si="10"/>
        <v>1000</v>
      </c>
      <c r="AP16" s="48"/>
      <c r="AQ16" s="49" t="s">
        <v>154</v>
      </c>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c r="CE16"/>
      <c r="CF16"/>
      <c r="CG16"/>
      <c r="CH16"/>
      <c r="CI16"/>
      <c r="CJ16"/>
      <c r="CK16"/>
      <c r="CL16"/>
      <c r="CM16"/>
      <c r="CN16"/>
      <c r="CO16"/>
      <c r="CP16"/>
      <c r="CQ16"/>
      <c r="CR16"/>
    </row>
    <row r="17" spans="1:43 82:96" s="46" customFormat="1" ht="15" hidden="1">
      <c r="A17" s="364">
        <v>598</v>
      </c>
      <c r="B17" s="364" t="s">
        <v>196</v>
      </c>
      <c r="C17" s="24"/>
      <c r="D17" s="22" t="s">
        <v>145</v>
      </c>
      <c r="E17" s="23" t="s">
        <v>89</v>
      </c>
      <c r="F17" s="24" t="s">
        <v>91</v>
      </c>
      <c r="G17" s="4" t="s">
        <v>188</v>
      </c>
      <c r="H17" s="4" t="s">
        <v>162</v>
      </c>
      <c r="I17" s="24" t="s">
        <v>189</v>
      </c>
      <c r="J17" s="24"/>
      <c r="K17" s="24" t="s">
        <v>182</v>
      </c>
      <c r="L17" s="24" t="s">
        <v>183</v>
      </c>
      <c r="M17" s="34" t="s">
        <v>18</v>
      </c>
      <c r="N17" s="4">
        <v>5</v>
      </c>
      <c r="O17" s="4" t="s">
        <v>151</v>
      </c>
      <c r="P17" s="44" t="s">
        <v>152</v>
      </c>
      <c r="Q17" s="43"/>
      <c r="R17" s="44" t="s">
        <v>166</v>
      </c>
      <c r="S17" s="44" t="s">
        <v>166</v>
      </c>
      <c r="T17" s="142">
        <v>2000</v>
      </c>
      <c r="U17" s="147"/>
      <c r="V17" s="113" t="str">
        <f t="shared" si="9"/>
        <v>LOEC</v>
      </c>
      <c r="W17" s="44">
        <f>VLOOKUP(V17,'Conversion Factors'!$B$2:'Conversion Factors'!$C$13,2,FALSE)</f>
        <v>2.50</v>
      </c>
      <c r="X17" s="44">
        <f t="shared" si="0"/>
        <v>800</v>
      </c>
      <c r="Y17" s="106" t="str">
        <f t="shared" si="1"/>
        <v>Chronic</v>
      </c>
      <c r="Z17" s="44">
        <f>VLOOKUP(Y17,'Conversion Factors'!$B$12:$C$13,2,FALSE)</f>
        <v>1</v>
      </c>
      <c r="AA17" s="44">
        <f t="shared" si="2"/>
        <v>800</v>
      </c>
      <c r="AB17" s="43"/>
      <c r="AC17" s="113" t="str">
        <f t="shared" si="3"/>
        <v>LOEC</v>
      </c>
      <c r="AD17" s="40" t="s">
        <v>159</v>
      </c>
      <c r="AE17" s="106" t="str">
        <f t="shared" si="4"/>
        <v>Chronic</v>
      </c>
      <c r="AF17" s="40" t="str">
        <f>IF(AE17="chronic","y","n")</f>
        <v>y</v>
      </c>
      <c r="AG17" s="41" t="str">
        <f t="shared" si="6"/>
        <v>Mortality</v>
      </c>
      <c r="AH17" s="106"/>
      <c r="AI17" s="42">
        <f t="shared" si="7"/>
        <v>5</v>
      </c>
      <c r="AJ17" s="106"/>
      <c r="AK17" s="43"/>
      <c r="AL17" s="67">
        <f t="shared" si="8"/>
        <v>800</v>
      </c>
      <c r="AM17" s="212">
        <f t="shared" si="10"/>
        <v>800</v>
      </c>
      <c r="AN17" s="212">
        <f t="shared" si="10"/>
        <v>800</v>
      </c>
      <c r="AO17" s="212">
        <f t="shared" si="10"/>
        <v>800</v>
      </c>
      <c r="AP17" s="48"/>
      <c r="AQ17" s="49" t="s">
        <v>154</v>
      </c>
      <c r="CD17"/>
      <c r="CE17"/>
      <c r="CF17"/>
      <c r="CG17"/>
      <c r="CH17"/>
      <c r="CI17"/>
      <c r="CJ17"/>
      <c r="CK17"/>
      <c r="CL17"/>
      <c r="CM17"/>
      <c r="CN17"/>
      <c r="CO17"/>
      <c r="CP17"/>
      <c r="CQ17"/>
      <c r="CR17"/>
    </row>
    <row r="18" spans="1:96" ht="15" hidden="1">
      <c r="A18" s="242">
        <v>3018</v>
      </c>
      <c r="B18" s="242" t="s">
        <v>197</v>
      </c>
      <c r="C18" s="246"/>
      <c r="D18" s="244" t="s">
        <v>145</v>
      </c>
      <c r="E18" s="245" t="s">
        <v>76</v>
      </c>
      <c r="F18" s="246" t="s">
        <v>60</v>
      </c>
      <c r="G18" s="243" t="s">
        <v>64</v>
      </c>
      <c r="H18" s="243" t="s">
        <v>162</v>
      </c>
      <c r="I18" s="246" t="s">
        <v>198</v>
      </c>
      <c r="J18" s="246"/>
      <c r="K18" s="246" t="s">
        <v>182</v>
      </c>
      <c r="L18" s="246" t="s">
        <v>183</v>
      </c>
      <c r="M18" s="249" t="s">
        <v>48</v>
      </c>
      <c r="N18" s="243">
        <v>30</v>
      </c>
      <c r="O18" s="243" t="s">
        <v>151</v>
      </c>
      <c r="P18" s="243" t="s">
        <v>152</v>
      </c>
      <c r="Q18" s="246"/>
      <c r="R18" s="243" t="s">
        <v>166</v>
      </c>
      <c r="S18" s="243" t="s">
        <v>166</v>
      </c>
      <c r="T18" s="245">
        <v>2000</v>
      </c>
      <c r="U18" s="246"/>
      <c r="V18" s="262" t="str">
        <f t="shared" si="9"/>
        <v>EC10</v>
      </c>
      <c r="W18" s="252">
        <f>VLOOKUP(V18,'Conversion Factors'!$B$2:'Conversion Factors'!$C$13,2,FALSE)</f>
        <v>1</v>
      </c>
      <c r="X18" s="243">
        <f t="shared" si="0"/>
        <v>2000</v>
      </c>
      <c r="Y18" s="119" t="str">
        <f t="shared" si="1"/>
        <v>Chronic</v>
      </c>
      <c r="Z18" s="252">
        <f>VLOOKUP(Y18,'Conversion Factors'!$B$12:$C$13,2,FALSE)</f>
        <v>1</v>
      </c>
      <c r="AA18" s="243">
        <f t="shared" si="2"/>
        <v>2000</v>
      </c>
      <c r="AB18" s="246"/>
      <c r="AC18" s="262" t="str">
        <f t="shared" si="3"/>
        <v>EC10</v>
      </c>
      <c r="AD18" s="253" t="s">
        <v>153</v>
      </c>
      <c r="AE18" s="111" t="str">
        <f t="shared" si="4"/>
        <v>Chronic</v>
      </c>
      <c r="AF18" s="269" t="str">
        <f>IF(AE18="chronic","y","n")</f>
        <v>y</v>
      </c>
      <c r="AG18" s="259" t="str">
        <f t="shared" si="6"/>
        <v>Mortality</v>
      </c>
      <c r="AH18" s="111"/>
      <c r="AI18" s="263">
        <f t="shared" si="7"/>
        <v>30</v>
      </c>
      <c r="AJ18" s="111"/>
      <c r="AK18" s="250"/>
      <c r="AL18" s="252">
        <f t="shared" si="8"/>
        <v>2000</v>
      </c>
      <c r="AM18" s="265">
        <f t="shared" si="10"/>
        <v>2000</v>
      </c>
      <c r="AN18" s="266">
        <f t="shared" si="10"/>
        <v>2000</v>
      </c>
      <c r="AO18" s="270">
        <f t="shared" si="10"/>
        <v>2000</v>
      </c>
      <c r="AP18" s="256"/>
      <c r="AQ18" s="257" t="s">
        <v>154</v>
      </c>
      <c r="AR18" s="246"/>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row>
    <row r="19" spans="1:96" ht="15" hidden="1">
      <c r="A19" s="53">
        <v>3031</v>
      </c>
      <c r="B19" s="55" t="s">
        <v>167</v>
      </c>
      <c r="C19" s="54"/>
      <c r="D19" s="143" t="s">
        <v>145</v>
      </c>
      <c r="E19" s="144" t="s">
        <v>19</v>
      </c>
      <c r="F19" s="69" t="s">
        <v>21</v>
      </c>
      <c r="G19" s="55" t="s">
        <v>161</v>
      </c>
      <c r="H19" s="55" t="s">
        <v>162</v>
      </c>
      <c r="I19" s="145" t="s">
        <v>168</v>
      </c>
      <c r="J19" s="54"/>
      <c r="K19" s="145" t="s">
        <v>164</v>
      </c>
      <c r="L19" s="145" t="s">
        <v>169</v>
      </c>
      <c r="M19" s="146" t="s">
        <v>18</v>
      </c>
      <c r="N19" s="55">
        <f>6*25</f>
        <v>150</v>
      </c>
      <c r="O19" s="55" t="s">
        <v>151</v>
      </c>
      <c r="P19" s="67" t="s">
        <v>152</v>
      </c>
      <c r="Q19" s="67"/>
      <c r="R19" s="67" t="s">
        <v>166</v>
      </c>
      <c r="S19" s="67" t="s">
        <v>166</v>
      </c>
      <c r="T19" s="170">
        <v>3.50</v>
      </c>
      <c r="U19" s="64"/>
      <c r="V19" s="112" t="str">
        <f t="shared" si="9"/>
        <v>LOEC</v>
      </c>
      <c r="W19" s="67">
        <f>VLOOKUP(V19,'Conversion Factors'!$B$2:'Conversion Factors'!$C$13,2,FALSE)</f>
        <v>2.50</v>
      </c>
      <c r="X19" s="67">
        <f t="shared" si="0"/>
        <v>1.40</v>
      </c>
      <c r="Y19" s="67" t="str">
        <f t="shared" si="1"/>
        <v>Chronic</v>
      </c>
      <c r="Z19" s="67">
        <f>VLOOKUP(Y19,'Conversion Factors'!$B$12:$C$13,2,FALSE)</f>
        <v>1</v>
      </c>
      <c r="AA19" s="67">
        <f t="shared" si="2"/>
        <v>1.40</v>
      </c>
      <c r="AB19" s="64"/>
      <c r="AC19" s="67" t="str">
        <f t="shared" si="3"/>
        <v>LOEC</v>
      </c>
      <c r="AD19" s="77" t="s">
        <v>159</v>
      </c>
      <c r="AE19" s="67" t="str">
        <f t="shared" si="4"/>
        <v>Chronic</v>
      </c>
      <c r="AF19" s="148" t="s">
        <v>153</v>
      </c>
      <c r="AG19" s="173" t="str">
        <f t="shared" si="6"/>
        <v>Development time</v>
      </c>
      <c r="AH19" s="67"/>
      <c r="AI19" s="67">
        <f t="shared" si="7"/>
        <v>150</v>
      </c>
      <c r="AJ19" s="64"/>
      <c r="AK19" s="64"/>
      <c r="AL19" s="64">
        <f t="shared" si="8"/>
        <v>1.40</v>
      </c>
      <c r="AM19" s="213">
        <f t="shared" si="10"/>
        <v>1.40</v>
      </c>
      <c r="AN19" s="213">
        <f t="shared" si="10"/>
        <v>1.40</v>
      </c>
      <c r="AO19" s="213">
        <f t="shared" si="10"/>
        <v>1.40</v>
      </c>
      <c r="AP19" s="58"/>
      <c r="AQ19" s="49" t="s">
        <v>154</v>
      </c>
      <c r="AR19" s="145" t="s">
        <v>170</v>
      </c>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row>
    <row r="20" spans="1:96" s="24" customFormat="1" ht="15" customHeight="1" hidden="1">
      <c r="A20" s="272">
        <v>3031</v>
      </c>
      <c r="B20" s="273" t="s">
        <v>171</v>
      </c>
      <c r="C20" s="241"/>
      <c r="D20" s="274" t="s">
        <v>145</v>
      </c>
      <c r="E20" s="275" t="s">
        <v>19</v>
      </c>
      <c r="F20" s="320" t="s">
        <v>21</v>
      </c>
      <c r="G20" s="273" t="s">
        <v>161</v>
      </c>
      <c r="H20" s="273" t="s">
        <v>162</v>
      </c>
      <c r="I20" s="276" t="s">
        <v>168</v>
      </c>
      <c r="J20" s="241"/>
      <c r="K20" s="276" t="s">
        <v>164</v>
      </c>
      <c r="L20" s="276" t="s">
        <v>172</v>
      </c>
      <c r="M20" s="277" t="s">
        <v>18</v>
      </c>
      <c r="N20" s="273">
        <f>6*25</f>
        <v>150</v>
      </c>
      <c r="O20" s="273" t="s">
        <v>151</v>
      </c>
      <c r="P20" s="279" t="s">
        <v>152</v>
      </c>
      <c r="Q20" s="279"/>
      <c r="R20" s="279" t="s">
        <v>166</v>
      </c>
      <c r="S20" s="279" t="s">
        <v>166</v>
      </c>
      <c r="T20" s="300">
        <v>3.50</v>
      </c>
      <c r="U20" s="309"/>
      <c r="V20" s="278" t="str">
        <f t="shared" si="9"/>
        <v>LOEC</v>
      </c>
      <c r="W20" s="279">
        <f>VLOOKUP(V20,'Conversion Factors'!$B$2:'Conversion Factors'!$C$13,2,FALSE)</f>
        <v>2.50</v>
      </c>
      <c r="X20" s="279">
        <f t="shared" si="0"/>
        <v>1.40</v>
      </c>
      <c r="Y20" s="279" t="str">
        <f t="shared" si="1"/>
        <v>Chronic</v>
      </c>
      <c r="Z20" s="279">
        <f>VLOOKUP(Y20,'Conversion Factors'!$B$12:$C$13,2,FALSE)</f>
        <v>1</v>
      </c>
      <c r="AA20" s="279">
        <f t="shared" si="2"/>
        <v>1.40</v>
      </c>
      <c r="AB20" s="309"/>
      <c r="AC20" s="279" t="str">
        <f t="shared" si="3"/>
        <v>LOEC</v>
      </c>
      <c r="AD20" s="321" t="s">
        <v>159</v>
      </c>
      <c r="AE20" s="279" t="str">
        <f t="shared" si="4"/>
        <v>Chronic</v>
      </c>
      <c r="AF20" s="192" t="s">
        <v>153</v>
      </c>
      <c r="AG20" s="310" t="str">
        <f t="shared" si="6"/>
        <v>Time to emergence</v>
      </c>
      <c r="AH20" s="279"/>
      <c r="AI20" s="279">
        <f t="shared" si="7"/>
        <v>150</v>
      </c>
      <c r="AJ20" s="309"/>
      <c r="AK20" s="309"/>
      <c r="AL20" s="279">
        <f t="shared" si="8"/>
        <v>1.40</v>
      </c>
      <c r="AM20" s="303">
        <f t="shared" si="10"/>
        <v>1.40</v>
      </c>
      <c r="AN20" s="303">
        <f t="shared" si="10"/>
        <v>1.40</v>
      </c>
      <c r="AO20" s="303">
        <f t="shared" si="10"/>
        <v>1.40</v>
      </c>
      <c r="AP20" s="307"/>
      <c r="AQ20" s="257" t="s">
        <v>154</v>
      </c>
      <c r="AR20" s="276" t="s">
        <v>170</v>
      </c>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row>
    <row r="21" spans="1:96" s="24" customFormat="1" ht="15" customHeight="1" hidden="1">
      <c r="A21" s="53">
        <v>3031</v>
      </c>
      <c r="B21" s="55" t="s">
        <v>199</v>
      </c>
      <c r="C21" s="54"/>
      <c r="D21" s="143" t="s">
        <v>145</v>
      </c>
      <c r="E21" s="144" t="s">
        <v>19</v>
      </c>
      <c r="F21" s="69" t="s">
        <v>21</v>
      </c>
      <c r="G21" s="55" t="s">
        <v>161</v>
      </c>
      <c r="H21" s="55" t="s">
        <v>162</v>
      </c>
      <c r="I21" s="145" t="s">
        <v>200</v>
      </c>
      <c r="J21" s="54"/>
      <c r="K21" s="145" t="s">
        <v>201</v>
      </c>
      <c r="L21" s="145" t="s">
        <v>202</v>
      </c>
      <c r="M21" s="146" t="s">
        <v>18</v>
      </c>
      <c r="N21" s="55">
        <f>2*25</f>
        <v>50</v>
      </c>
      <c r="O21" s="55" t="s">
        <v>151</v>
      </c>
      <c r="P21" s="67" t="s">
        <v>152</v>
      </c>
      <c r="Q21" s="67"/>
      <c r="R21" s="67" t="s">
        <v>166</v>
      </c>
      <c r="S21" s="67" t="s">
        <v>166</v>
      </c>
      <c r="T21" s="170">
        <v>3.50</v>
      </c>
      <c r="U21" s="64"/>
      <c r="V21" s="112" t="str">
        <f t="shared" si="9"/>
        <v>LOEC</v>
      </c>
      <c r="W21" s="67">
        <f>VLOOKUP(V21,'Conversion Factors'!$B$2:'Conversion Factors'!$C$13,2,FALSE)</f>
        <v>2.50</v>
      </c>
      <c r="X21" s="67">
        <f t="shared" si="0"/>
        <v>1.40</v>
      </c>
      <c r="Y21" s="67" t="str">
        <f t="shared" si="1"/>
        <v>Chronic</v>
      </c>
      <c r="Z21" s="67">
        <f>VLOOKUP(Y21,'Conversion Factors'!$B$12:$C$13,2,FALSE)</f>
        <v>1</v>
      </c>
      <c r="AA21" s="67">
        <f t="shared" si="2"/>
        <v>1.40</v>
      </c>
      <c r="AB21" s="64"/>
      <c r="AC21" s="67" t="str">
        <f t="shared" si="3"/>
        <v>LOEC</v>
      </c>
      <c r="AD21" s="77" t="s">
        <v>159</v>
      </c>
      <c r="AE21" s="67" t="str">
        <f t="shared" si="4"/>
        <v>Chronic</v>
      </c>
      <c r="AF21" s="148" t="s">
        <v>153</v>
      </c>
      <c r="AG21" s="173" t="str">
        <f t="shared" si="6"/>
        <v># eggs per rope</v>
      </c>
      <c r="AH21" s="67"/>
      <c r="AI21" s="67">
        <f t="shared" si="7"/>
        <v>50</v>
      </c>
      <c r="AJ21" s="64"/>
      <c r="AK21" s="64"/>
      <c r="AL21" s="64">
        <f t="shared" si="8"/>
        <v>1.40</v>
      </c>
      <c r="AM21" s="213">
        <f t="shared" si="10"/>
        <v>1.40</v>
      </c>
      <c r="AN21" s="213">
        <f t="shared" si="10"/>
        <v>1.40</v>
      </c>
      <c r="AO21" s="213">
        <f t="shared" si="10"/>
        <v>1.40</v>
      </c>
      <c r="AP21" s="58"/>
      <c r="AQ21" s="49" t="s">
        <v>154</v>
      </c>
      <c r="AR21" s="76" t="s">
        <v>203</v>
      </c>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row>
    <row r="22" spans="1:96" s="24" customFormat="1" ht="15" customHeight="1" hidden="1">
      <c r="A22" s="53">
        <v>3031</v>
      </c>
      <c r="B22" s="55" t="s">
        <v>204</v>
      </c>
      <c r="C22" s="54"/>
      <c r="D22" s="143" t="s">
        <v>145</v>
      </c>
      <c r="E22" s="144" t="s">
        <v>19</v>
      </c>
      <c r="F22" s="69" t="s">
        <v>21</v>
      </c>
      <c r="G22" s="55" t="s">
        <v>161</v>
      </c>
      <c r="H22" s="55" t="s">
        <v>162</v>
      </c>
      <c r="I22" s="145" t="s">
        <v>205</v>
      </c>
      <c r="J22" s="54"/>
      <c r="K22" s="145" t="s">
        <v>185</v>
      </c>
      <c r="L22" s="145" t="s">
        <v>206</v>
      </c>
      <c r="M22" s="146" t="s">
        <v>18</v>
      </c>
      <c r="N22" s="55">
        <f>1*25</f>
        <v>25</v>
      </c>
      <c r="O22" s="55" t="s">
        <v>151</v>
      </c>
      <c r="P22" s="67" t="s">
        <v>152</v>
      </c>
      <c r="Q22" s="67"/>
      <c r="R22" s="67" t="s">
        <v>166</v>
      </c>
      <c r="S22" s="67" t="s">
        <v>166</v>
      </c>
      <c r="T22" s="170">
        <v>3.50</v>
      </c>
      <c r="U22" s="64"/>
      <c r="V22" s="112" t="str">
        <f t="shared" si="9"/>
        <v>LOEC</v>
      </c>
      <c r="W22" s="67">
        <f>VLOOKUP(V22,'Conversion Factors'!$B$2:'Conversion Factors'!$C$13,2,FALSE)</f>
        <v>2.50</v>
      </c>
      <c r="X22" s="67">
        <f t="shared" si="0"/>
        <v>1.40</v>
      </c>
      <c r="Y22" s="67" t="str">
        <f t="shared" si="1"/>
        <v>Chronic</v>
      </c>
      <c r="Z22" s="67">
        <f>VLOOKUP(Y22,'Conversion Factors'!$B$12:$C$13,2,FALSE)</f>
        <v>1</v>
      </c>
      <c r="AA22" s="67">
        <f t="shared" si="2"/>
        <v>1.40</v>
      </c>
      <c r="AB22" s="64"/>
      <c r="AC22" s="67" t="str">
        <f t="shared" si="3"/>
        <v>LOEC</v>
      </c>
      <c r="AD22" s="77" t="s">
        <v>159</v>
      </c>
      <c r="AE22" s="67" t="str">
        <f t="shared" si="4"/>
        <v>Chronic</v>
      </c>
      <c r="AF22" s="148" t="s">
        <v>153</v>
      </c>
      <c r="AG22" s="173" t="str">
        <f t="shared" si="6"/>
        <v>Weight and length</v>
      </c>
      <c r="AH22" s="67"/>
      <c r="AI22" s="67">
        <f t="shared" si="7"/>
        <v>25</v>
      </c>
      <c r="AJ22" s="64"/>
      <c r="AK22" s="64"/>
      <c r="AL22" s="64">
        <f t="shared" si="8"/>
        <v>1.40</v>
      </c>
      <c r="AM22" s="213">
        <f t="shared" si="10"/>
        <v>1.40</v>
      </c>
      <c r="AN22" s="213">
        <f t="shared" si="10"/>
        <v>1.40</v>
      </c>
      <c r="AO22" s="213">
        <f t="shared" si="10"/>
        <v>1.40</v>
      </c>
      <c r="AP22" s="58"/>
      <c r="AQ22" s="49" t="s">
        <v>154</v>
      </c>
      <c r="AR22" s="76" t="s">
        <v>203</v>
      </c>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row>
    <row r="23" spans="1:96" s="24" customFormat="1" ht="15" customHeight="1" hidden="1">
      <c r="A23" s="53">
        <v>3043</v>
      </c>
      <c r="B23" s="55" t="s">
        <v>207</v>
      </c>
      <c r="C23" s="54"/>
      <c r="D23" s="143" t="s">
        <v>145</v>
      </c>
      <c r="E23" s="144" t="s">
        <v>19</v>
      </c>
      <c r="F23" s="145" t="s">
        <v>21</v>
      </c>
      <c r="G23" s="55" t="s">
        <v>161</v>
      </c>
      <c r="H23" s="55" t="s">
        <v>162</v>
      </c>
      <c r="I23" s="145" t="s">
        <v>200</v>
      </c>
      <c r="J23" s="54"/>
      <c r="K23" s="145" t="s">
        <v>190</v>
      </c>
      <c r="L23" s="145" t="s">
        <v>208</v>
      </c>
      <c r="M23" s="146" t="s">
        <v>18</v>
      </c>
      <c r="N23" s="55">
        <v>38</v>
      </c>
      <c r="O23" s="55" t="s">
        <v>151</v>
      </c>
      <c r="P23" s="67" t="s">
        <v>152</v>
      </c>
      <c r="Q23" s="67"/>
      <c r="R23" s="67" t="s">
        <v>166</v>
      </c>
      <c r="S23" s="67" t="s">
        <v>166</v>
      </c>
      <c r="T23" s="170">
        <v>3.50</v>
      </c>
      <c r="U23" s="64"/>
      <c r="V23" s="67" t="str">
        <f t="shared" si="9"/>
        <v>LOEC</v>
      </c>
      <c r="W23" s="351">
        <f>VLOOKUP(V23,'Conversion Factors'!$B$2:'Conversion Factors'!$C$13,2,FALSE)</f>
        <v>2.50</v>
      </c>
      <c r="X23" s="67">
        <f t="shared" si="0"/>
        <v>1.40</v>
      </c>
      <c r="Y23" s="67" t="str">
        <f t="shared" si="1"/>
        <v>Chronic</v>
      </c>
      <c r="Z23" s="67">
        <f>VLOOKUP(Y23,'Conversion Factors'!$B$12:$C$13,2,FALSE)</f>
        <v>1</v>
      </c>
      <c r="AA23" s="67">
        <f t="shared" si="2"/>
        <v>1.40</v>
      </c>
      <c r="AB23" s="64"/>
      <c r="AC23" s="67" t="str">
        <f t="shared" si="3"/>
        <v>LOEC</v>
      </c>
      <c r="AD23" s="148" t="s">
        <v>159</v>
      </c>
      <c r="AE23" s="67" t="str">
        <f t="shared" si="4"/>
        <v>Chronic</v>
      </c>
      <c r="AF23" s="148" t="s">
        <v>153</v>
      </c>
      <c r="AG23" s="173" t="str">
        <f t="shared" si="6"/>
        <v>Number of eggs per egg rope</v>
      </c>
      <c r="AH23" s="67"/>
      <c r="AI23" s="67">
        <f t="shared" si="7"/>
        <v>38</v>
      </c>
      <c r="AJ23" s="64"/>
      <c r="AK23" s="64"/>
      <c r="AL23" s="64">
        <f t="shared" si="8"/>
        <v>1.40</v>
      </c>
      <c r="AM23" s="213">
        <f t="shared" si="10"/>
        <v>1.40</v>
      </c>
      <c r="AN23" s="213">
        <f t="shared" si="10"/>
        <v>1.40</v>
      </c>
      <c r="AO23" s="213">
        <f t="shared" si="10"/>
        <v>1.40</v>
      </c>
      <c r="AP23" s="58"/>
      <c r="AQ23" s="49" t="s">
        <v>154</v>
      </c>
      <c r="AR23" s="145" t="s">
        <v>203</v>
      </c>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row>
    <row r="24" spans="1:96" s="145" customFormat="1" ht="15" customHeight="1" hidden="1">
      <c r="A24" s="53">
        <v>3043</v>
      </c>
      <c r="B24" s="55" t="s">
        <v>209</v>
      </c>
      <c r="C24" s="54"/>
      <c r="D24" s="143" t="s">
        <v>145</v>
      </c>
      <c r="E24" s="144" t="s">
        <v>19</v>
      </c>
      <c r="F24" s="145" t="s">
        <v>21</v>
      </c>
      <c r="G24" s="55" t="s">
        <v>161</v>
      </c>
      <c r="H24" s="55" t="s">
        <v>162</v>
      </c>
      <c r="I24" s="145" t="s">
        <v>210</v>
      </c>
      <c r="J24" s="54"/>
      <c r="K24" s="145" t="s">
        <v>164</v>
      </c>
      <c r="L24" s="145" t="s">
        <v>211</v>
      </c>
      <c r="M24" s="146" t="s">
        <v>27</v>
      </c>
      <c r="N24" s="55">
        <v>38</v>
      </c>
      <c r="O24" s="55" t="s">
        <v>151</v>
      </c>
      <c r="P24" s="67" t="s">
        <v>152</v>
      </c>
      <c r="Q24" s="67"/>
      <c r="R24" s="67" t="s">
        <v>166</v>
      </c>
      <c r="S24" s="67" t="s">
        <v>166</v>
      </c>
      <c r="T24" s="170">
        <v>3.50</v>
      </c>
      <c r="U24" s="64"/>
      <c r="V24" s="67" t="str">
        <f t="shared" si="9"/>
        <v>NOEC</v>
      </c>
      <c r="W24" s="67">
        <f>VLOOKUP(V24,'Conversion Factors'!$B$2:'Conversion Factors'!$C$13,2,FALSE)</f>
        <v>1</v>
      </c>
      <c r="X24" s="67">
        <f t="shared" si="0"/>
        <v>3.50</v>
      </c>
      <c r="Y24" s="67" t="str">
        <f t="shared" si="1"/>
        <v>Chronic</v>
      </c>
      <c r="Z24" s="67">
        <f>VLOOKUP(Y24,'Conversion Factors'!$B$12:$C$13,2,FALSE)</f>
        <v>1</v>
      </c>
      <c r="AA24" s="67">
        <f t="shared" si="2"/>
        <v>3.50</v>
      </c>
      <c r="AB24" s="64"/>
      <c r="AC24" s="67" t="str">
        <f t="shared" si="3"/>
        <v>NOEC</v>
      </c>
      <c r="AD24" s="148" t="s">
        <v>153</v>
      </c>
      <c r="AE24" s="67" t="str">
        <f t="shared" si="4"/>
        <v>Chronic</v>
      </c>
      <c r="AF24" s="148" t="s">
        <v>153</v>
      </c>
      <c r="AG24" s="173" t="str">
        <f t="shared" si="6"/>
        <v>Emergence</v>
      </c>
      <c r="AH24" s="67"/>
      <c r="AI24" s="67">
        <f t="shared" si="7"/>
        <v>38</v>
      </c>
      <c r="AJ24" s="64"/>
      <c r="AK24" s="64"/>
      <c r="AL24" s="64">
        <f t="shared" si="8"/>
        <v>3.50</v>
      </c>
      <c r="AM24" s="213">
        <f t="shared" si="10"/>
        <v>3.50</v>
      </c>
      <c r="AN24" s="213">
        <f t="shared" si="10"/>
        <v>3.50</v>
      </c>
      <c r="AO24" s="213">
        <f t="shared" si="10"/>
        <v>3.50</v>
      </c>
      <c r="AP24" s="58"/>
      <c r="AQ24" s="49" t="s">
        <v>154</v>
      </c>
      <c r="AR24" s="145" t="s">
        <v>212</v>
      </c>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row>
    <row r="25" spans="1:96" s="145" customFormat="1" ht="15" customHeight="1" hidden="1">
      <c r="A25" s="242">
        <v>702</v>
      </c>
      <c r="B25" s="243" t="s">
        <v>160</v>
      </c>
      <c r="C25" s="240"/>
      <c r="D25" s="244" t="s">
        <v>145</v>
      </c>
      <c r="E25" s="245" t="s">
        <v>28</v>
      </c>
      <c r="F25" s="246" t="s">
        <v>21</v>
      </c>
      <c r="G25" s="243" t="s">
        <v>161</v>
      </c>
      <c r="H25" s="243" t="s">
        <v>162</v>
      </c>
      <c r="I25" s="246" t="s">
        <v>163</v>
      </c>
      <c r="J25" s="240"/>
      <c r="K25" s="246" t="s">
        <v>164</v>
      </c>
      <c r="L25" s="246" t="s">
        <v>165</v>
      </c>
      <c r="M25" s="249" t="s">
        <v>18</v>
      </c>
      <c r="N25" s="243">
        <v>20</v>
      </c>
      <c r="O25" s="243" t="s">
        <v>151</v>
      </c>
      <c r="P25" s="243" t="s">
        <v>152</v>
      </c>
      <c r="Q25" s="240"/>
      <c r="R25" s="243" t="s">
        <v>166</v>
      </c>
      <c r="S25" s="243" t="s">
        <v>166</v>
      </c>
      <c r="T25" s="245">
        <v>2.2999999999999998</v>
      </c>
      <c r="U25" s="240"/>
      <c r="V25" s="262" t="str">
        <f>M25</f>
        <v>LOEC</v>
      </c>
      <c r="W25" s="252">
        <f>VLOOKUP(V25,'Conversion Factors'!$B$2:'Conversion Factors'!$C$13,2,FALSE)</f>
        <v>2.50</v>
      </c>
      <c r="X25" s="243">
        <f>T25/W25</f>
        <v>0.92</v>
      </c>
      <c r="Y25" s="119" t="str">
        <f t="shared" si="1"/>
        <v>Chronic</v>
      </c>
      <c r="Z25" s="252">
        <f>VLOOKUP(Y25,'Conversion Factors'!$B$12:$C$13,2,FALSE)</f>
        <v>1</v>
      </c>
      <c r="AA25" s="243">
        <f>X25/Z25</f>
        <v>0.92</v>
      </c>
      <c r="AB25" s="240"/>
      <c r="AC25" s="262" t="str">
        <f>M25</f>
        <v>LOEC</v>
      </c>
      <c r="AD25" s="269" t="s">
        <v>159</v>
      </c>
      <c r="AE25" s="111" t="str">
        <f t="shared" si="4"/>
        <v>Chronic</v>
      </c>
      <c r="AF25" s="269" t="str">
        <f t="shared" si="11" ref="AF25:AF67">IF(AE25="chronic","y","n")</f>
        <v>y</v>
      </c>
      <c r="AG25" s="259" t="str">
        <f t="shared" si="6"/>
        <v>Total emergence</v>
      </c>
      <c r="AH25" s="111"/>
      <c r="AI25" s="263">
        <f t="shared" si="7"/>
        <v>20</v>
      </c>
      <c r="AJ25" s="111"/>
      <c r="AK25" s="240"/>
      <c r="AL25" s="388">
        <f>AA25</f>
        <v>0.92</v>
      </c>
      <c r="AM25" s="389">
        <f>AL25</f>
        <v>0.92</v>
      </c>
      <c r="AN25" s="290">
        <f>AM25</f>
        <v>0.92</v>
      </c>
      <c r="AO25" s="291">
        <f>AN25</f>
        <v>0.92</v>
      </c>
      <c r="AP25" s="390"/>
      <c r="AQ25" s="257" t="s">
        <v>154</v>
      </c>
      <c r="AR25" s="246"/>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row>
    <row r="26" spans="1:96" s="54" customFormat="1" ht="15" hidden="1">
      <c r="A26" s="21">
        <v>702</v>
      </c>
      <c r="B26" s="4" t="s">
        <v>219</v>
      </c>
      <c r="C26"/>
      <c r="D26" s="22" t="s">
        <v>145</v>
      </c>
      <c r="E26" s="23" t="s">
        <v>28</v>
      </c>
      <c r="F26" s="24" t="s">
        <v>21</v>
      </c>
      <c r="G26" s="4" t="s">
        <v>161</v>
      </c>
      <c r="H26" s="4" t="s">
        <v>162</v>
      </c>
      <c r="I26" s="24" t="s">
        <v>163</v>
      </c>
      <c r="J26"/>
      <c r="K26" s="24" t="s">
        <v>149</v>
      </c>
      <c r="L26" s="24" t="s">
        <v>149</v>
      </c>
      <c r="M26" s="34" t="s">
        <v>27</v>
      </c>
      <c r="N26" s="4">
        <v>20</v>
      </c>
      <c r="O26" s="4" t="s">
        <v>151</v>
      </c>
      <c r="P26" s="4" t="s">
        <v>152</v>
      </c>
      <c r="Q26"/>
      <c r="R26" s="4" t="s">
        <v>166</v>
      </c>
      <c r="S26" s="4" t="s">
        <v>166</v>
      </c>
      <c r="T26" s="23">
        <v>21.70</v>
      </c>
      <c r="U26"/>
      <c r="V26" s="113" t="str">
        <f t="shared" si="9"/>
        <v>NOEC</v>
      </c>
      <c r="W26" s="44">
        <f>VLOOKUP(V26,'Conversion Factors'!$B$2:'Conversion Factors'!$C$13,2,FALSE)</f>
        <v>1</v>
      </c>
      <c r="X26" s="4">
        <f t="shared" si="0"/>
        <v>21.70</v>
      </c>
      <c r="Y26" s="107" t="str">
        <f t="shared" si="1"/>
        <v>Chronic</v>
      </c>
      <c r="Z26" s="44">
        <f>VLOOKUP(Y26,'Conversion Factors'!$B$12:$C$13,2,FALSE)</f>
        <v>1</v>
      </c>
      <c r="AA26" s="4">
        <f t="shared" si="2"/>
        <v>21.70</v>
      </c>
      <c r="AB26"/>
      <c r="AC26" s="113" t="str">
        <f t="shared" si="3"/>
        <v>NOEC</v>
      </c>
      <c r="AD26" s="40" t="s">
        <v>153</v>
      </c>
      <c r="AE26" s="106" t="str">
        <f t="shared" si="4"/>
        <v>Chronic</v>
      </c>
      <c r="AF26" s="6" t="str">
        <f t="shared" si="11"/>
        <v>y</v>
      </c>
      <c r="AG26" s="41" t="str">
        <f t="shared" si="6"/>
        <v>Growth</v>
      </c>
      <c r="AH26" s="106"/>
      <c r="AI26" s="42">
        <f t="shared" si="7"/>
        <v>20</v>
      </c>
      <c r="AJ26" s="106"/>
      <c r="AK26"/>
      <c r="AL26" s="74">
        <f t="shared" si="8"/>
        <v>21.70</v>
      </c>
      <c r="AM26" s="214">
        <f t="shared" si="12" ref="AM26:AO46">AL26</f>
        <v>21.70</v>
      </c>
      <c r="AN26" s="215">
        <f t="shared" si="12"/>
        <v>21.70</v>
      </c>
      <c r="AO26" s="216">
        <f t="shared" si="12"/>
        <v>21.70</v>
      </c>
      <c r="AP26" s="37"/>
      <c r="AQ26" s="49" t="s">
        <v>154</v>
      </c>
      <c r="AR26" s="24"/>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row>
    <row r="27" spans="1:96" s="54" customFormat="1" ht="15" hidden="1">
      <c r="A27" s="21">
        <v>702</v>
      </c>
      <c r="B27" s="4" t="s">
        <v>220</v>
      </c>
      <c r="C27"/>
      <c r="D27" s="22" t="s">
        <v>145</v>
      </c>
      <c r="E27" s="23" t="s">
        <v>28</v>
      </c>
      <c r="F27" s="24" t="s">
        <v>21</v>
      </c>
      <c r="G27" s="4" t="s">
        <v>161</v>
      </c>
      <c r="H27" s="4" t="s">
        <v>162</v>
      </c>
      <c r="I27" s="24" t="s">
        <v>163</v>
      </c>
      <c r="J27"/>
      <c r="K27" s="24" t="s">
        <v>149</v>
      </c>
      <c r="L27" s="24" t="s">
        <v>149</v>
      </c>
      <c r="M27" s="34" t="s">
        <v>27</v>
      </c>
      <c r="N27" s="4">
        <v>10</v>
      </c>
      <c r="O27" s="4" t="s">
        <v>151</v>
      </c>
      <c r="P27" s="44" t="s">
        <v>152</v>
      </c>
      <c r="Q27" s="46"/>
      <c r="R27" s="44" t="s">
        <v>166</v>
      </c>
      <c r="S27" s="44" t="s">
        <v>166</v>
      </c>
      <c r="T27" s="72">
        <v>49.10</v>
      </c>
      <c r="U27" s="61"/>
      <c r="V27" s="113" t="str">
        <f t="shared" si="9"/>
        <v>NOEC</v>
      </c>
      <c r="W27" s="44">
        <f>VLOOKUP(V27,'Conversion Factors'!$B$2:'Conversion Factors'!$C$13,2,FALSE)</f>
        <v>1</v>
      </c>
      <c r="X27" s="44">
        <f t="shared" si="0"/>
        <v>49.10</v>
      </c>
      <c r="Y27" s="106" t="str">
        <f t="shared" si="1"/>
        <v>Chronic</v>
      </c>
      <c r="Z27" s="44">
        <f>VLOOKUP(Y27,'Conversion Factors'!$B$12:$C$13,2,FALSE)</f>
        <v>1</v>
      </c>
      <c r="AA27" s="44">
        <f t="shared" si="2"/>
        <v>49.10</v>
      </c>
      <c r="AB27" s="46"/>
      <c r="AC27" s="113" t="str">
        <f t="shared" si="3"/>
        <v>NOEC</v>
      </c>
      <c r="AD27" s="40" t="s">
        <v>153</v>
      </c>
      <c r="AE27" s="106" t="str">
        <f t="shared" si="4"/>
        <v>Chronic</v>
      </c>
      <c r="AF27" s="6" t="str">
        <f t="shared" si="11"/>
        <v>y</v>
      </c>
      <c r="AG27" s="41" t="str">
        <f t="shared" si="6"/>
        <v>Growth</v>
      </c>
      <c r="AH27" s="106"/>
      <c r="AI27" s="42">
        <f t="shared" si="7"/>
        <v>10</v>
      </c>
      <c r="AJ27" s="106"/>
      <c r="AK27" s="61"/>
      <c r="AL27" s="74">
        <f t="shared" si="8"/>
        <v>49.10</v>
      </c>
      <c r="AM27" s="214">
        <f t="shared" si="12"/>
        <v>49.10</v>
      </c>
      <c r="AN27" s="215">
        <f t="shared" si="12"/>
        <v>49.10</v>
      </c>
      <c r="AO27" s="216">
        <f t="shared" si="12"/>
        <v>49.10</v>
      </c>
      <c r="AP27" s="37"/>
      <c r="AQ27" s="49" t="s">
        <v>154</v>
      </c>
      <c r="AR27" s="24"/>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row>
    <row r="28" spans="1:44" ht="15" hidden="1">
      <c r="A28" s="21">
        <v>702</v>
      </c>
      <c r="B28" s="4" t="s">
        <v>221</v>
      </c>
      <c r="D28" s="22" t="s">
        <v>145</v>
      </c>
      <c r="E28" s="23" t="s">
        <v>28</v>
      </c>
      <c r="F28" s="24" t="s">
        <v>21</v>
      </c>
      <c r="G28" s="4" t="s">
        <v>161</v>
      </c>
      <c r="H28" s="4" t="s">
        <v>162</v>
      </c>
      <c r="I28" s="24" t="s">
        <v>163</v>
      </c>
      <c r="K28" s="24" t="s">
        <v>149</v>
      </c>
      <c r="L28" s="24" t="s">
        <v>149</v>
      </c>
      <c r="M28" s="34" t="s">
        <v>48</v>
      </c>
      <c r="N28" s="4">
        <v>10</v>
      </c>
      <c r="O28" s="4" t="s">
        <v>151</v>
      </c>
      <c r="P28" s="44" t="s">
        <v>152</v>
      </c>
      <c r="Q28" s="46"/>
      <c r="R28" s="44" t="s">
        <v>166</v>
      </c>
      <c r="S28" s="44" t="s">
        <v>166</v>
      </c>
      <c r="T28" s="72">
        <v>49.20</v>
      </c>
      <c r="U28" s="61"/>
      <c r="V28" s="113" t="str">
        <f t="shared" si="9"/>
        <v>EC10</v>
      </c>
      <c r="W28" s="44">
        <f>VLOOKUP(V28,'Conversion Factors'!$B$2:'Conversion Factors'!$C$13,2,FALSE)</f>
        <v>1</v>
      </c>
      <c r="X28" s="44">
        <f t="shared" si="0"/>
        <v>49.20</v>
      </c>
      <c r="Y28" s="106" t="str">
        <f t="shared" si="1"/>
        <v>Chronic</v>
      </c>
      <c r="Z28" s="44">
        <f>VLOOKUP(Y28,'Conversion Factors'!$B$12:$C$13,2,FALSE)</f>
        <v>1</v>
      </c>
      <c r="AA28" s="44">
        <f t="shared" si="2"/>
        <v>49.20</v>
      </c>
      <c r="AB28" s="46"/>
      <c r="AC28" s="113" t="str">
        <f t="shared" si="3"/>
        <v>EC10</v>
      </c>
      <c r="AD28" s="40" t="s">
        <v>153</v>
      </c>
      <c r="AE28" s="106" t="str">
        <f t="shared" si="4"/>
        <v>Chronic</v>
      </c>
      <c r="AF28" s="6" t="str">
        <f t="shared" si="11"/>
        <v>y</v>
      </c>
      <c r="AG28" s="41" t="str">
        <f t="shared" si="6"/>
        <v>Growth</v>
      </c>
      <c r="AH28" s="106"/>
      <c r="AI28" s="42">
        <f t="shared" si="7"/>
        <v>10</v>
      </c>
      <c r="AJ28" s="106"/>
      <c r="AK28" s="61"/>
      <c r="AL28" s="74">
        <f t="shared" si="8"/>
        <v>49.20</v>
      </c>
      <c r="AM28" s="214">
        <f t="shared" si="12"/>
        <v>49.20</v>
      </c>
      <c r="AN28" s="215">
        <f t="shared" si="12"/>
        <v>49.20</v>
      </c>
      <c r="AO28" s="216">
        <f t="shared" si="12"/>
        <v>49.20</v>
      </c>
      <c r="AP28" s="37"/>
      <c r="AQ28" s="49" t="s">
        <v>154</v>
      </c>
      <c r="AR28" s="24"/>
    </row>
    <row r="29" spans="1:44" ht="15" hidden="1">
      <c r="A29" s="21">
        <v>702</v>
      </c>
      <c r="B29" s="4" t="s">
        <v>224</v>
      </c>
      <c r="D29" s="22" t="s">
        <v>145</v>
      </c>
      <c r="E29" s="23" t="s">
        <v>28</v>
      </c>
      <c r="F29" s="24" t="s">
        <v>21</v>
      </c>
      <c r="G29" s="4" t="s">
        <v>161</v>
      </c>
      <c r="H29" s="4" t="s">
        <v>162</v>
      </c>
      <c r="I29" s="24" t="s">
        <v>163</v>
      </c>
      <c r="K29" s="24" t="s">
        <v>182</v>
      </c>
      <c r="L29" s="24" t="s">
        <v>183</v>
      </c>
      <c r="M29" s="34" t="s">
        <v>48</v>
      </c>
      <c r="N29" s="4">
        <v>20</v>
      </c>
      <c r="O29" s="4" t="s">
        <v>151</v>
      </c>
      <c r="P29" s="4" t="s">
        <v>152</v>
      </c>
      <c r="R29" s="4" t="s">
        <v>166</v>
      </c>
      <c r="S29" s="4" t="s">
        <v>166</v>
      </c>
      <c r="T29" s="23">
        <v>86.40</v>
      </c>
      <c r="V29" s="113" t="str">
        <f t="shared" si="9"/>
        <v>EC10</v>
      </c>
      <c r="W29" s="44">
        <f>VLOOKUP(V29,'Conversion Factors'!$B$2:'Conversion Factors'!$C$13,2,FALSE)</f>
        <v>1</v>
      </c>
      <c r="X29" s="4">
        <f t="shared" si="0"/>
        <v>86.40</v>
      </c>
      <c r="Y29" s="107" t="str">
        <f t="shared" si="1"/>
        <v>Chronic</v>
      </c>
      <c r="Z29" s="44">
        <f>VLOOKUP(Y29,'Conversion Factors'!$B$12:$C$13,2,FALSE)</f>
        <v>1</v>
      </c>
      <c r="AA29" s="4">
        <f t="shared" si="2"/>
        <v>86.40</v>
      </c>
      <c r="AC29" s="113" t="str">
        <f t="shared" si="3"/>
        <v>EC10</v>
      </c>
      <c r="AD29" s="6" t="s">
        <v>153</v>
      </c>
      <c r="AE29" s="107" t="str">
        <f t="shared" si="4"/>
        <v>Chronic</v>
      </c>
      <c r="AF29" s="6" t="str">
        <f t="shared" si="11"/>
        <v>y</v>
      </c>
      <c r="AG29" s="41" t="str">
        <f t="shared" si="6"/>
        <v>Mortality</v>
      </c>
      <c r="AH29" s="106"/>
      <c r="AI29" s="42">
        <f t="shared" si="7"/>
        <v>20</v>
      </c>
      <c r="AJ29" s="106"/>
      <c r="AL29" s="74">
        <f t="shared" si="8"/>
        <v>86.40</v>
      </c>
      <c r="AM29" s="214">
        <f t="shared" si="12"/>
        <v>86.40</v>
      </c>
      <c r="AN29" s="215">
        <f t="shared" si="12"/>
        <v>86.40</v>
      </c>
      <c r="AO29" s="216">
        <f t="shared" si="12"/>
        <v>86.40</v>
      </c>
      <c r="AP29" s="37"/>
      <c r="AQ29" s="49" t="s">
        <v>154</v>
      </c>
      <c r="AR29" s="24"/>
    </row>
    <row r="30" spans="1:44" ht="15" hidden="1">
      <c r="A30" s="21">
        <v>702</v>
      </c>
      <c r="B30" s="4" t="s">
        <v>225</v>
      </c>
      <c r="D30" s="22" t="s">
        <v>145</v>
      </c>
      <c r="E30" s="23" t="s">
        <v>28</v>
      </c>
      <c r="F30" s="24" t="s">
        <v>21</v>
      </c>
      <c r="G30" s="4" t="s">
        <v>161</v>
      </c>
      <c r="H30" s="4" t="s">
        <v>162</v>
      </c>
      <c r="I30" s="24" t="s">
        <v>163</v>
      </c>
      <c r="K30" s="24" t="s">
        <v>149</v>
      </c>
      <c r="L30" s="24" t="s">
        <v>149</v>
      </c>
      <c r="M30" s="34" t="s">
        <v>55</v>
      </c>
      <c r="N30" s="4">
        <v>10</v>
      </c>
      <c r="O30" s="4" t="s">
        <v>151</v>
      </c>
      <c r="P30" s="44" t="s">
        <v>152</v>
      </c>
      <c r="Q30" s="46"/>
      <c r="R30" s="44" t="s">
        <v>166</v>
      </c>
      <c r="S30" s="44" t="s">
        <v>166</v>
      </c>
      <c r="T30" s="72">
        <v>87.20</v>
      </c>
      <c r="U30" s="61"/>
      <c r="V30" s="113" t="str">
        <f t="shared" si="9"/>
        <v>EC50</v>
      </c>
      <c r="W30" s="44">
        <f>VLOOKUP(V30,'Conversion Factors'!$B$2:'Conversion Factors'!$C$13,2,FALSE)</f>
        <v>5</v>
      </c>
      <c r="X30" s="80">
        <f t="shared" si="0"/>
        <v>17.44</v>
      </c>
      <c r="Y30" s="106" t="str">
        <f t="shared" si="1"/>
        <v>Chronic</v>
      </c>
      <c r="Z30" s="44">
        <f>VLOOKUP(Y30,'Conversion Factors'!$B$12:$C$13,2,FALSE)</f>
        <v>1</v>
      </c>
      <c r="AA30" s="44">
        <f t="shared" si="2"/>
        <v>17.44</v>
      </c>
      <c r="AB30" s="46"/>
      <c r="AC30" s="113" t="str">
        <f t="shared" si="3"/>
        <v>EC50</v>
      </c>
      <c r="AD30" s="40" t="s">
        <v>159</v>
      </c>
      <c r="AE30" s="106" t="str">
        <f t="shared" si="4"/>
        <v>Chronic</v>
      </c>
      <c r="AF30" s="6" t="str">
        <f t="shared" si="11"/>
        <v>y</v>
      </c>
      <c r="AG30" s="41" t="str">
        <f t="shared" si="6"/>
        <v>Growth</v>
      </c>
      <c r="AH30" s="106"/>
      <c r="AI30" s="42">
        <f t="shared" si="7"/>
        <v>10</v>
      </c>
      <c r="AJ30" s="106"/>
      <c r="AK30" s="61"/>
      <c r="AL30" s="74">
        <f t="shared" si="8"/>
        <v>17.44</v>
      </c>
      <c r="AM30" s="214">
        <f t="shared" si="12"/>
        <v>17.44</v>
      </c>
      <c r="AN30" s="215">
        <f t="shared" si="12"/>
        <v>17.44</v>
      </c>
      <c r="AO30" s="216">
        <f t="shared" si="12"/>
        <v>17.44</v>
      </c>
      <c r="AP30" s="37"/>
      <c r="AQ30" s="49" t="s">
        <v>154</v>
      </c>
      <c r="AR30" s="24"/>
    </row>
    <row r="31" spans="1:44" ht="15" hidden="1">
      <c r="A31" s="79">
        <v>702</v>
      </c>
      <c r="B31" s="4" t="s">
        <v>226</v>
      </c>
      <c r="D31" s="22" t="s">
        <v>145</v>
      </c>
      <c r="E31" s="23" t="s">
        <v>28</v>
      </c>
      <c r="F31" s="24" t="s">
        <v>21</v>
      </c>
      <c r="G31" s="4" t="s">
        <v>161</v>
      </c>
      <c r="H31" s="4" t="s">
        <v>162</v>
      </c>
      <c r="I31" s="24" t="s">
        <v>163</v>
      </c>
      <c r="K31" s="24" t="s">
        <v>149</v>
      </c>
      <c r="L31" s="24" t="s">
        <v>149</v>
      </c>
      <c r="M31" s="34" t="s">
        <v>48</v>
      </c>
      <c r="N31" s="4">
        <v>20</v>
      </c>
      <c r="O31" s="4" t="s">
        <v>151</v>
      </c>
      <c r="P31" s="44" t="s">
        <v>152</v>
      </c>
      <c r="Q31" s="46"/>
      <c r="R31" s="44" t="s">
        <v>166</v>
      </c>
      <c r="S31" s="44" t="s">
        <v>166</v>
      </c>
      <c r="T31" s="72">
        <v>88.20</v>
      </c>
      <c r="V31" s="113" t="str">
        <f t="shared" si="9"/>
        <v>EC10</v>
      </c>
      <c r="W31" s="44">
        <f>VLOOKUP(V31,'Conversion Factors'!$B$2:'Conversion Factors'!$C$13,2,FALSE)</f>
        <v>1</v>
      </c>
      <c r="X31" s="44">
        <f t="shared" si="0"/>
        <v>88.20</v>
      </c>
      <c r="Y31" s="106" t="str">
        <f t="shared" si="1"/>
        <v>Chronic</v>
      </c>
      <c r="Z31" s="44">
        <f>VLOOKUP(Y31,'Conversion Factors'!$B$12:$C$13,2,FALSE)</f>
        <v>1</v>
      </c>
      <c r="AA31" s="44">
        <f t="shared" si="2"/>
        <v>88.20</v>
      </c>
      <c r="AB31" s="46"/>
      <c r="AC31" s="113" t="str">
        <f t="shared" si="3"/>
        <v>EC10</v>
      </c>
      <c r="AD31" s="40" t="s">
        <v>153</v>
      </c>
      <c r="AE31" s="106" t="str">
        <f t="shared" si="4"/>
        <v>Chronic</v>
      </c>
      <c r="AF31" s="6" t="str">
        <f t="shared" si="11"/>
        <v>y</v>
      </c>
      <c r="AG31" s="41" t="str">
        <f t="shared" si="6"/>
        <v>Growth</v>
      </c>
      <c r="AH31" s="106"/>
      <c r="AI31" s="42">
        <f t="shared" si="7"/>
        <v>20</v>
      </c>
      <c r="AJ31" s="106"/>
      <c r="AL31" s="74">
        <f t="shared" si="8"/>
        <v>88.20</v>
      </c>
      <c r="AM31" s="214">
        <f t="shared" si="12"/>
        <v>88.20</v>
      </c>
      <c r="AN31" s="215">
        <f t="shared" si="12"/>
        <v>88.20</v>
      </c>
      <c r="AO31" s="216">
        <f t="shared" si="12"/>
        <v>88.20</v>
      </c>
      <c r="AP31" s="37"/>
      <c r="AQ31" s="49" t="s">
        <v>154</v>
      </c>
      <c r="AR31" s="24"/>
    </row>
    <row r="32" spans="1:96" s="54" customFormat="1" ht="15" hidden="1">
      <c r="A32" s="21">
        <v>702</v>
      </c>
      <c r="B32" s="4" t="s">
        <v>227</v>
      </c>
      <c r="C32"/>
      <c r="D32" s="22" t="s">
        <v>145</v>
      </c>
      <c r="E32" s="23" t="s">
        <v>28</v>
      </c>
      <c r="F32" s="24" t="s">
        <v>21</v>
      </c>
      <c r="G32" s="4" t="s">
        <v>161</v>
      </c>
      <c r="H32" s="4" t="s">
        <v>162</v>
      </c>
      <c r="I32" s="24" t="s">
        <v>163</v>
      </c>
      <c r="J32"/>
      <c r="K32" s="24" t="s">
        <v>164</v>
      </c>
      <c r="L32" s="24" t="s">
        <v>165</v>
      </c>
      <c r="M32" s="34" t="s">
        <v>48</v>
      </c>
      <c r="N32" s="4">
        <v>20</v>
      </c>
      <c r="O32" s="4" t="s">
        <v>151</v>
      </c>
      <c r="P32" s="4" t="s">
        <v>152</v>
      </c>
      <c r="Q32"/>
      <c r="R32" s="4" t="s">
        <v>166</v>
      </c>
      <c r="S32" s="4" t="s">
        <v>166</v>
      </c>
      <c r="T32" s="23">
        <v>89.30</v>
      </c>
      <c r="U32"/>
      <c r="V32" s="113" t="str">
        <f t="shared" si="9"/>
        <v>EC10</v>
      </c>
      <c r="W32" s="44">
        <f>VLOOKUP(V32,'Conversion Factors'!$B$2:'Conversion Factors'!$C$13,2,FALSE)</f>
        <v>1</v>
      </c>
      <c r="X32" s="4">
        <f t="shared" si="0"/>
        <v>89.30</v>
      </c>
      <c r="Y32" s="107" t="str">
        <f t="shared" si="1"/>
        <v>Chronic</v>
      </c>
      <c r="Z32" s="44">
        <f>VLOOKUP(Y32,'Conversion Factors'!$B$12:$C$13,2,FALSE)</f>
        <v>1</v>
      </c>
      <c r="AA32" s="4">
        <f t="shared" si="2"/>
        <v>89.30</v>
      </c>
      <c r="AB32"/>
      <c r="AC32" s="113" t="str">
        <f t="shared" si="3"/>
        <v>EC10</v>
      </c>
      <c r="AD32" s="6" t="s">
        <v>153</v>
      </c>
      <c r="AE32" s="107" t="str">
        <f t="shared" si="4"/>
        <v>Chronic</v>
      </c>
      <c r="AF32" s="6" t="str">
        <f t="shared" si="11"/>
        <v>y</v>
      </c>
      <c r="AG32" s="41" t="str">
        <f t="shared" si="6"/>
        <v>Total emergence</v>
      </c>
      <c r="AH32" s="106"/>
      <c r="AI32" s="42">
        <f t="shared" si="7"/>
        <v>20</v>
      </c>
      <c r="AJ32" s="106"/>
      <c r="AK32"/>
      <c r="AL32" s="74">
        <f t="shared" si="8"/>
        <v>89.30</v>
      </c>
      <c r="AM32" s="214">
        <f t="shared" si="12"/>
        <v>89.30</v>
      </c>
      <c r="AN32" s="215">
        <f t="shared" si="12"/>
        <v>89.30</v>
      </c>
      <c r="AO32" s="216">
        <f t="shared" si="12"/>
        <v>89.30</v>
      </c>
      <c r="AP32" s="37"/>
      <c r="AQ32" s="49" t="s">
        <v>154</v>
      </c>
      <c r="AR32" s="24"/>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row>
    <row r="33" spans="1:96" s="54" customFormat="1" ht="15" hidden="1">
      <c r="A33" s="21">
        <v>702</v>
      </c>
      <c r="B33" s="4" t="s">
        <v>228</v>
      </c>
      <c r="C33"/>
      <c r="D33" s="22" t="s">
        <v>145</v>
      </c>
      <c r="E33" s="23" t="s">
        <v>28</v>
      </c>
      <c r="F33" s="24" t="s">
        <v>21</v>
      </c>
      <c r="G33" s="4" t="s">
        <v>161</v>
      </c>
      <c r="H33" s="4" t="s">
        <v>162</v>
      </c>
      <c r="I33" s="24" t="s">
        <v>163</v>
      </c>
      <c r="J33"/>
      <c r="K33" s="24" t="s">
        <v>182</v>
      </c>
      <c r="L33" s="24" t="s">
        <v>183</v>
      </c>
      <c r="M33" s="34" t="s">
        <v>55</v>
      </c>
      <c r="N33" s="4">
        <v>20</v>
      </c>
      <c r="O33" s="4" t="s">
        <v>151</v>
      </c>
      <c r="P33" s="4" t="s">
        <v>152</v>
      </c>
      <c r="Q33"/>
      <c r="R33" s="4" t="s">
        <v>166</v>
      </c>
      <c r="S33" s="4" t="s">
        <v>166</v>
      </c>
      <c r="T33" s="23">
        <v>92.20</v>
      </c>
      <c r="U33"/>
      <c r="V33" s="113" t="str">
        <f t="shared" si="9"/>
        <v>EC50</v>
      </c>
      <c r="W33" s="44">
        <f>VLOOKUP(V33,'Conversion Factors'!$B$2:'Conversion Factors'!$C$13,2,FALSE)</f>
        <v>5</v>
      </c>
      <c r="X33" s="4">
        <f t="shared" si="0"/>
        <v>18.44</v>
      </c>
      <c r="Y33" s="107" t="str">
        <f t="shared" si="1"/>
        <v>Chronic</v>
      </c>
      <c r="Z33" s="44">
        <f>VLOOKUP(Y33,'Conversion Factors'!$B$12:$C$13,2,FALSE)</f>
        <v>1</v>
      </c>
      <c r="AA33" s="4">
        <f t="shared" si="2"/>
        <v>18.44</v>
      </c>
      <c r="AB33"/>
      <c r="AC33" s="113" t="str">
        <f t="shared" si="3"/>
        <v>EC50</v>
      </c>
      <c r="AD33" s="6" t="s">
        <v>159</v>
      </c>
      <c r="AE33" s="106" t="str">
        <f t="shared" si="4"/>
        <v>Chronic</v>
      </c>
      <c r="AF33" s="6" t="str">
        <f t="shared" si="11"/>
        <v>y</v>
      </c>
      <c r="AG33" s="41" t="str">
        <f t="shared" si="6"/>
        <v>Mortality</v>
      </c>
      <c r="AH33" s="106"/>
      <c r="AI33" s="42">
        <f t="shared" si="7"/>
        <v>20</v>
      </c>
      <c r="AJ33" s="106"/>
      <c r="AK33"/>
      <c r="AL33" s="74">
        <f t="shared" si="8"/>
        <v>18.44</v>
      </c>
      <c r="AM33" s="214">
        <f t="shared" si="12"/>
        <v>18.44</v>
      </c>
      <c r="AN33" s="215">
        <f t="shared" si="12"/>
        <v>18.44</v>
      </c>
      <c r="AO33" s="216">
        <f t="shared" si="12"/>
        <v>18.44</v>
      </c>
      <c r="AP33" s="37"/>
      <c r="AQ33" s="49" t="s">
        <v>154</v>
      </c>
      <c r="AR33" s="24"/>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row>
    <row r="34" spans="1:96" s="54" customFormat="1" ht="15" hidden="1">
      <c r="A34" s="21">
        <v>702</v>
      </c>
      <c r="B34" s="4" t="s">
        <v>229</v>
      </c>
      <c r="C34"/>
      <c r="D34" s="22" t="s">
        <v>145</v>
      </c>
      <c r="E34" s="23" t="s">
        <v>28</v>
      </c>
      <c r="F34" s="24" t="s">
        <v>21</v>
      </c>
      <c r="G34" s="4" t="s">
        <v>161</v>
      </c>
      <c r="H34" s="4" t="s">
        <v>162</v>
      </c>
      <c r="I34" s="24" t="s">
        <v>163</v>
      </c>
      <c r="J34"/>
      <c r="K34" s="24" t="s">
        <v>149</v>
      </c>
      <c r="L34" s="24" t="s">
        <v>149</v>
      </c>
      <c r="M34" s="34" t="s">
        <v>55</v>
      </c>
      <c r="N34" s="4">
        <v>20</v>
      </c>
      <c r="O34" s="4" t="s">
        <v>151</v>
      </c>
      <c r="P34" s="44" t="s">
        <v>152</v>
      </c>
      <c r="Q34" s="46"/>
      <c r="R34" s="44" t="s">
        <v>166</v>
      </c>
      <c r="S34" s="44" t="s">
        <v>166</v>
      </c>
      <c r="T34" s="72">
        <v>93.80</v>
      </c>
      <c r="U34"/>
      <c r="V34" s="113" t="str">
        <f t="shared" si="9"/>
        <v>EC50</v>
      </c>
      <c r="W34" s="44">
        <f>VLOOKUP(V34,'Conversion Factors'!$B$2:'Conversion Factors'!$C$13,2,FALSE)</f>
        <v>5</v>
      </c>
      <c r="X34" s="44">
        <f t="shared" si="0"/>
        <v>18.759999999999998</v>
      </c>
      <c r="Y34" s="106" t="str">
        <f t="shared" si="1"/>
        <v>Chronic</v>
      </c>
      <c r="Z34" s="44">
        <f>VLOOKUP(Y34,'Conversion Factors'!$B$12:$C$13,2,FALSE)</f>
        <v>1</v>
      </c>
      <c r="AA34" s="44">
        <f t="shared" si="2"/>
        <v>18.759999999999998</v>
      </c>
      <c r="AB34" s="46"/>
      <c r="AC34" s="113" t="str">
        <f t="shared" si="3"/>
        <v>EC50</v>
      </c>
      <c r="AD34" s="40" t="s">
        <v>159</v>
      </c>
      <c r="AE34" s="106" t="str">
        <f t="shared" si="4"/>
        <v>Chronic</v>
      </c>
      <c r="AF34" s="6" t="str">
        <f t="shared" si="11"/>
        <v>y</v>
      </c>
      <c r="AG34" s="41" t="str">
        <f t="shared" si="6"/>
        <v>Growth</v>
      </c>
      <c r="AH34" s="106"/>
      <c r="AI34" s="42">
        <f t="shared" si="7"/>
        <v>20</v>
      </c>
      <c r="AJ34" s="106"/>
      <c r="AK34"/>
      <c r="AL34" s="74">
        <f t="shared" si="8"/>
        <v>18.759999999999998</v>
      </c>
      <c r="AM34" s="214">
        <f t="shared" si="12"/>
        <v>18.759999999999998</v>
      </c>
      <c r="AN34" s="215">
        <f t="shared" si="12"/>
        <v>18.759999999999998</v>
      </c>
      <c r="AO34" s="216">
        <f t="shared" si="12"/>
        <v>18.759999999999998</v>
      </c>
      <c r="AP34" s="37"/>
      <c r="AQ34" s="49" t="s">
        <v>154</v>
      </c>
      <c r="AR34" s="2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row>
    <row r="35" spans="1:96" s="54" customFormat="1" ht="15" hidden="1">
      <c r="A35" s="21">
        <v>702</v>
      </c>
      <c r="B35" s="4" t="s">
        <v>408</v>
      </c>
      <c r="C35"/>
      <c r="D35" s="22" t="s">
        <v>145</v>
      </c>
      <c r="E35" s="23" t="s">
        <v>28</v>
      </c>
      <c r="F35" s="24" t="s">
        <v>21</v>
      </c>
      <c r="G35" s="4" t="s">
        <v>161</v>
      </c>
      <c r="H35" s="4" t="s">
        <v>162</v>
      </c>
      <c r="I35" s="24" t="s">
        <v>163</v>
      </c>
      <c r="J35"/>
      <c r="K35" s="24" t="s">
        <v>164</v>
      </c>
      <c r="L35" s="24" t="s">
        <v>165</v>
      </c>
      <c r="M35" s="34" t="s">
        <v>55</v>
      </c>
      <c r="N35" s="4">
        <v>20</v>
      </c>
      <c r="O35" s="4" t="s">
        <v>151</v>
      </c>
      <c r="P35" s="4" t="s">
        <v>152</v>
      </c>
      <c r="Q35"/>
      <c r="R35" s="4" t="s">
        <v>166</v>
      </c>
      <c r="S35" s="4" t="s">
        <v>166</v>
      </c>
      <c r="T35" s="23">
        <v>94.50</v>
      </c>
      <c r="U35"/>
      <c r="V35" s="113" t="str">
        <f t="shared" si="9"/>
        <v>EC50</v>
      </c>
      <c r="W35" s="44">
        <f>VLOOKUP(V35,'Conversion Factors'!$B$2:'Conversion Factors'!$C$13,2,FALSE)</f>
        <v>5</v>
      </c>
      <c r="X35" s="4">
        <f t="shared" si="0"/>
        <v>18.90</v>
      </c>
      <c r="Y35" s="107" t="str">
        <f t="shared" si="1"/>
        <v>Chronic</v>
      </c>
      <c r="Z35" s="44">
        <f>VLOOKUP(Y35,'Conversion Factors'!$B$12:$C$13,2,FALSE)</f>
        <v>1</v>
      </c>
      <c r="AA35" s="4">
        <f t="shared" si="2"/>
        <v>18.90</v>
      </c>
      <c r="AB35"/>
      <c r="AC35" s="113" t="str">
        <f t="shared" si="3"/>
        <v>EC50</v>
      </c>
      <c r="AD35" s="6" t="s">
        <v>159</v>
      </c>
      <c r="AE35" s="106" t="str">
        <f t="shared" si="4"/>
        <v>Chronic</v>
      </c>
      <c r="AF35" s="6" t="str">
        <f t="shared" si="11"/>
        <v>y</v>
      </c>
      <c r="AG35" s="41" t="str">
        <f t="shared" si="6"/>
        <v>Total emergence</v>
      </c>
      <c r="AH35" s="106"/>
      <c r="AI35" s="42">
        <f t="shared" si="7"/>
        <v>20</v>
      </c>
      <c r="AJ35" s="106"/>
      <c r="AK35"/>
      <c r="AL35" s="74">
        <f t="shared" si="8"/>
        <v>18.90</v>
      </c>
      <c r="AM35" s="214">
        <f t="shared" si="12"/>
        <v>18.90</v>
      </c>
      <c r="AN35" s="215">
        <f t="shared" si="12"/>
        <v>18.90</v>
      </c>
      <c r="AO35" s="216">
        <f t="shared" si="12"/>
        <v>18.90</v>
      </c>
      <c r="AP35" s="37"/>
      <c r="AQ35" s="49" t="s">
        <v>154</v>
      </c>
      <c r="AR35" s="24"/>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row>
    <row r="36" spans="1:96" s="140" customFormat="1" ht="15" hidden="1">
      <c r="A36" s="21">
        <v>702</v>
      </c>
      <c r="B36" s="4" t="s">
        <v>409</v>
      </c>
      <c r="C36"/>
      <c r="D36" s="22" t="s">
        <v>145</v>
      </c>
      <c r="E36" s="23" t="s">
        <v>28</v>
      </c>
      <c r="F36" s="24" t="s">
        <v>21</v>
      </c>
      <c r="G36" s="4" t="s">
        <v>161</v>
      </c>
      <c r="H36" s="4" t="s">
        <v>162</v>
      </c>
      <c r="I36" s="24" t="s">
        <v>163</v>
      </c>
      <c r="J36"/>
      <c r="K36" s="24" t="s">
        <v>182</v>
      </c>
      <c r="L36" s="24" t="s">
        <v>183</v>
      </c>
      <c r="M36" s="34" t="s">
        <v>27</v>
      </c>
      <c r="N36" s="4">
        <v>20</v>
      </c>
      <c r="O36" s="4" t="s">
        <v>151</v>
      </c>
      <c r="P36" s="4" t="s">
        <v>152</v>
      </c>
      <c r="Q36"/>
      <c r="R36" s="4" t="s">
        <v>166</v>
      </c>
      <c r="S36" s="4" t="s">
        <v>166</v>
      </c>
      <c r="T36" s="23">
        <v>94.90</v>
      </c>
      <c r="U36"/>
      <c r="V36" s="113" t="str">
        <f t="shared" si="9"/>
        <v>NOEC</v>
      </c>
      <c r="W36" s="44">
        <f>VLOOKUP(V36,'Conversion Factors'!$B$2:'Conversion Factors'!$C$13,2,FALSE)</f>
        <v>1</v>
      </c>
      <c r="X36" s="4">
        <f t="shared" si="0"/>
        <v>94.90</v>
      </c>
      <c r="Y36" s="107" t="str">
        <f t="shared" si="1"/>
        <v>Chronic</v>
      </c>
      <c r="Z36" s="44">
        <f>VLOOKUP(Y36,'Conversion Factors'!$B$12:$C$13,2,FALSE)</f>
        <v>1</v>
      </c>
      <c r="AA36" s="4">
        <f t="shared" si="2"/>
        <v>94.90</v>
      </c>
      <c r="AB36"/>
      <c r="AC36" s="113" t="str">
        <f t="shared" si="3"/>
        <v>NOEC</v>
      </c>
      <c r="AD36" s="6" t="s">
        <v>153</v>
      </c>
      <c r="AE36" s="106" t="str">
        <f t="shared" si="4"/>
        <v>Chronic</v>
      </c>
      <c r="AF36" s="6" t="str">
        <f t="shared" si="11"/>
        <v>y</v>
      </c>
      <c r="AG36" s="41" t="str">
        <f t="shared" si="6"/>
        <v>Mortality</v>
      </c>
      <c r="AH36" s="106"/>
      <c r="AI36" s="42">
        <f t="shared" si="7"/>
        <v>20</v>
      </c>
      <c r="AJ36" s="106"/>
      <c r="AK36"/>
      <c r="AL36" s="74">
        <f t="shared" si="8"/>
        <v>94.90</v>
      </c>
      <c r="AM36" s="214">
        <f t="shared" si="12"/>
        <v>94.90</v>
      </c>
      <c r="AN36" s="215">
        <f t="shared" si="12"/>
        <v>94.90</v>
      </c>
      <c r="AO36" s="216">
        <f t="shared" si="12"/>
        <v>94.90</v>
      </c>
      <c r="AP36" s="37"/>
      <c r="AQ36" s="49" t="s">
        <v>154</v>
      </c>
      <c r="AR36" s="24"/>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row>
    <row r="37" spans="1:96" s="140" customFormat="1" ht="15" hidden="1">
      <c r="A37" s="272">
        <v>431</v>
      </c>
      <c r="B37" s="273" t="s">
        <v>230</v>
      </c>
      <c r="C37" s="241"/>
      <c r="D37" s="274" t="s">
        <v>145</v>
      </c>
      <c r="E37" s="275" t="s">
        <v>54</v>
      </c>
      <c r="F37" s="276" t="s">
        <v>53</v>
      </c>
      <c r="G37" s="273" t="s">
        <v>146</v>
      </c>
      <c r="H37" s="273" t="s">
        <v>147</v>
      </c>
      <c r="I37" s="276" t="s">
        <v>23</v>
      </c>
      <c r="J37" s="241"/>
      <c r="K37" s="276" t="s">
        <v>149</v>
      </c>
      <c r="L37" s="308" t="s">
        <v>174</v>
      </c>
      <c r="M37" s="277" t="s">
        <v>48</v>
      </c>
      <c r="N37" s="273">
        <v>4</v>
      </c>
      <c r="O37" s="273" t="s">
        <v>151</v>
      </c>
      <c r="P37" s="273" t="s">
        <v>152</v>
      </c>
      <c r="Q37" s="273"/>
      <c r="R37" s="273" t="s">
        <v>166</v>
      </c>
      <c r="S37" s="273" t="s">
        <v>166</v>
      </c>
      <c r="T37" s="275">
        <v>8200</v>
      </c>
      <c r="U37" s="241"/>
      <c r="V37" s="278" t="str">
        <f t="shared" si="9"/>
        <v>EC10</v>
      </c>
      <c r="W37" s="279">
        <f>VLOOKUP(V37,'Conversion Factors'!$B$2:'Conversion Factors'!$C$13,2,FALSE)</f>
        <v>1</v>
      </c>
      <c r="X37" s="273">
        <f t="shared" si="0"/>
        <v>8200</v>
      </c>
      <c r="Y37" s="280" t="str">
        <f t="shared" si="1"/>
        <v>Chronic</v>
      </c>
      <c r="Z37" s="279">
        <f>VLOOKUP(Y37,'Conversion Factors'!$B$12:$C$13,2,FALSE)</f>
        <v>1</v>
      </c>
      <c r="AA37" s="273">
        <f t="shared" si="2"/>
        <v>8200</v>
      </c>
      <c r="AB37" s="241"/>
      <c r="AC37" s="278" t="str">
        <f t="shared" si="3"/>
        <v>EC10</v>
      </c>
      <c r="AD37" s="181" t="s">
        <v>153</v>
      </c>
      <c r="AE37" s="280" t="str">
        <f t="shared" si="4"/>
        <v>Chronic</v>
      </c>
      <c r="AF37" s="181" t="str">
        <f t="shared" si="11"/>
        <v>y</v>
      </c>
      <c r="AG37" s="282" t="str">
        <f t="shared" si="6"/>
        <v>Cell Density</v>
      </c>
      <c r="AH37" s="281"/>
      <c r="AI37" s="283">
        <f t="shared" si="7"/>
        <v>4</v>
      </c>
      <c r="AJ37" s="280"/>
      <c r="AK37" s="316"/>
      <c r="AL37" s="273">
        <f t="shared" si="8"/>
        <v>8200</v>
      </c>
      <c r="AM37" s="306">
        <f t="shared" si="12"/>
        <v>8200</v>
      </c>
      <c r="AN37" s="317">
        <f t="shared" si="12"/>
        <v>8200</v>
      </c>
      <c r="AO37" s="318">
        <f t="shared" si="12"/>
        <v>8200</v>
      </c>
      <c r="AP37" s="298"/>
      <c r="AQ37" s="257" t="s">
        <v>154</v>
      </c>
      <c r="AR37" s="276" t="s">
        <v>155</v>
      </c>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row>
    <row r="38" spans="1:44" s="54" customFormat="1" ht="15" hidden="1">
      <c r="A38" s="53">
        <v>431</v>
      </c>
      <c r="B38" s="55" t="s">
        <v>231</v>
      </c>
      <c r="D38" s="143" t="s">
        <v>145</v>
      </c>
      <c r="E38" s="144" t="s">
        <v>54</v>
      </c>
      <c r="F38" s="145" t="s">
        <v>53</v>
      </c>
      <c r="G38" s="55" t="s">
        <v>146</v>
      </c>
      <c r="H38" s="55" t="s">
        <v>147</v>
      </c>
      <c r="I38" s="145" t="s">
        <v>23</v>
      </c>
      <c r="K38" s="145" t="s">
        <v>149</v>
      </c>
      <c r="L38" s="57" t="s">
        <v>174</v>
      </c>
      <c r="M38" s="146" t="s">
        <v>158</v>
      </c>
      <c r="N38" s="55">
        <v>4</v>
      </c>
      <c r="O38" s="55" t="s">
        <v>151</v>
      </c>
      <c r="P38" s="55" t="s">
        <v>152</v>
      </c>
      <c r="Q38" s="55"/>
      <c r="R38" s="55" t="s">
        <v>166</v>
      </c>
      <c r="S38" s="55" t="s">
        <v>166</v>
      </c>
      <c r="T38" s="144">
        <v>81600</v>
      </c>
      <c r="V38" s="112" t="str">
        <f t="shared" si="13" ref="V38:V70">M38</f>
        <v>IC50</v>
      </c>
      <c r="W38" s="67">
        <f>VLOOKUP(V38,'Conversion Factors'!$B$2:'Conversion Factors'!$C$13,2,FALSE)</f>
        <v>5</v>
      </c>
      <c r="X38" s="55">
        <f t="shared" si="0"/>
        <v>16320</v>
      </c>
      <c r="Y38" s="108" t="str">
        <f t="shared" si="1"/>
        <v>Chronic</v>
      </c>
      <c r="Z38" s="67">
        <f>VLOOKUP(Y38,'Conversion Factors'!$B$12:$C$13,2,FALSE)</f>
        <v>1</v>
      </c>
      <c r="AA38" s="55">
        <f t="shared" si="2"/>
        <v>16320</v>
      </c>
      <c r="AC38" s="112" t="str">
        <f t="shared" si="3"/>
        <v>IC50</v>
      </c>
      <c r="AD38" s="181" t="s">
        <v>159</v>
      </c>
      <c r="AE38" s="115" t="str">
        <f t="shared" si="4"/>
        <v>Chronic</v>
      </c>
      <c r="AF38" s="148" t="str">
        <f t="shared" si="11"/>
        <v>y</v>
      </c>
      <c r="AG38" s="65" t="str">
        <f t="shared" si="6"/>
        <v>Cell Density</v>
      </c>
      <c r="AH38" s="115"/>
      <c r="AI38" s="117">
        <f t="shared" si="7"/>
        <v>4</v>
      </c>
      <c r="AJ38" s="110"/>
      <c r="AK38" s="56"/>
      <c r="AL38" s="78">
        <f t="shared" si="8"/>
        <v>16320</v>
      </c>
      <c r="AM38" s="218">
        <f t="shared" si="12"/>
        <v>16320</v>
      </c>
      <c r="AN38" s="219">
        <f t="shared" si="12"/>
        <v>16320</v>
      </c>
      <c r="AO38" s="220">
        <f t="shared" si="12"/>
        <v>16320</v>
      </c>
      <c r="AP38" s="182"/>
      <c r="AQ38" s="49" t="s">
        <v>154</v>
      </c>
      <c r="AR38" s="145"/>
    </row>
    <row r="39" spans="1:96" s="54" customFormat="1" ht="15" hidden="1">
      <c r="A39" s="242">
        <v>3020</v>
      </c>
      <c r="B39" s="243" t="s">
        <v>232</v>
      </c>
      <c r="C39" s="240"/>
      <c r="D39" s="244" t="s">
        <v>145</v>
      </c>
      <c r="E39" s="245" t="s">
        <v>43</v>
      </c>
      <c r="F39" s="246" t="s">
        <v>21</v>
      </c>
      <c r="G39" s="243" t="s">
        <v>188</v>
      </c>
      <c r="H39" s="243" t="s">
        <v>162</v>
      </c>
      <c r="I39" s="246" t="s">
        <v>233</v>
      </c>
      <c r="J39" s="240"/>
      <c r="K39" s="248" t="s">
        <v>182</v>
      </c>
      <c r="L39" s="248" t="s">
        <v>183</v>
      </c>
      <c r="M39" s="249" t="s">
        <v>18</v>
      </c>
      <c r="N39" s="243">
        <v>28</v>
      </c>
      <c r="O39" s="243" t="s">
        <v>151</v>
      </c>
      <c r="P39" s="243" t="s">
        <v>152</v>
      </c>
      <c r="Q39" s="243"/>
      <c r="R39" s="243" t="s">
        <v>166</v>
      </c>
      <c r="S39" s="243" t="s">
        <v>166</v>
      </c>
      <c r="T39" s="245">
        <v>1000</v>
      </c>
      <c r="U39" s="240"/>
      <c r="V39" s="262" t="str">
        <f t="shared" si="13"/>
        <v>LOEC</v>
      </c>
      <c r="W39" s="252">
        <f>VLOOKUP(V39,'Conversion Factors'!$B$2:'Conversion Factors'!$C$13,2,FALSE)</f>
        <v>2.50</v>
      </c>
      <c r="X39" s="243">
        <f>T39/W39</f>
        <v>400</v>
      </c>
      <c r="Y39" s="119" t="str">
        <f t="shared" si="1"/>
        <v>Chronic</v>
      </c>
      <c r="Z39" s="252">
        <f>VLOOKUP(Y39,'Conversion Factors'!$B$12:$C$13,2,FALSE)</f>
        <v>1</v>
      </c>
      <c r="AA39" s="243">
        <f>X39/Z39</f>
        <v>400</v>
      </c>
      <c r="AB39" s="240"/>
      <c r="AC39" s="262" t="str">
        <f t="shared" si="3"/>
        <v>LOEC</v>
      </c>
      <c r="AD39" s="269" t="s">
        <v>159</v>
      </c>
      <c r="AE39" s="119" t="str">
        <f t="shared" si="4"/>
        <v>Chronic</v>
      </c>
      <c r="AF39" s="269" t="str">
        <f t="shared" si="11"/>
        <v>y</v>
      </c>
      <c r="AG39" s="259" t="str">
        <f t="shared" si="6"/>
        <v>Mortality</v>
      </c>
      <c r="AH39" s="111"/>
      <c r="AI39" s="263">
        <v>28</v>
      </c>
      <c r="AJ39" s="119"/>
      <c r="AK39" s="414"/>
      <c r="AL39" s="415">
        <f>AA39</f>
        <v>400</v>
      </c>
      <c r="AM39" s="416">
        <f t="shared" si="14" ref="AM39:AO41">AL39</f>
        <v>400</v>
      </c>
      <c r="AN39" s="289">
        <f t="shared" si="14"/>
        <v>400</v>
      </c>
      <c r="AO39" s="270">
        <f t="shared" si="14"/>
        <v>400</v>
      </c>
      <c r="AP39" s="417"/>
      <c r="AQ39" s="257" t="s">
        <v>154</v>
      </c>
      <c r="AR39" s="246"/>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row>
    <row r="40" spans="1:96" s="54" customFormat="1" ht="15" hidden="1">
      <c r="A40" s="242">
        <v>3020</v>
      </c>
      <c r="B40" s="243" t="s">
        <v>234</v>
      </c>
      <c r="C40" s="240"/>
      <c r="D40" s="244" t="s">
        <v>145</v>
      </c>
      <c r="E40" s="245" t="s">
        <v>1328</v>
      </c>
      <c r="F40" s="246" t="s">
        <v>21</v>
      </c>
      <c r="G40" s="243" t="s">
        <v>188</v>
      </c>
      <c r="H40" s="243" t="s">
        <v>162</v>
      </c>
      <c r="I40" s="246" t="s">
        <v>233</v>
      </c>
      <c r="J40" s="240"/>
      <c r="K40" s="248" t="s">
        <v>182</v>
      </c>
      <c r="L40" s="248" t="s">
        <v>183</v>
      </c>
      <c r="M40" s="249" t="s">
        <v>27</v>
      </c>
      <c r="N40" s="243">
        <v>35</v>
      </c>
      <c r="O40" s="243" t="s">
        <v>151</v>
      </c>
      <c r="P40" s="243" t="s">
        <v>152</v>
      </c>
      <c r="Q40" s="243"/>
      <c r="R40" s="243" t="s">
        <v>166</v>
      </c>
      <c r="S40" s="243" t="s">
        <v>166</v>
      </c>
      <c r="T40" s="245">
        <v>1000</v>
      </c>
      <c r="U40" s="240"/>
      <c r="V40" s="262" t="str">
        <f>M40</f>
        <v>NOEC</v>
      </c>
      <c r="W40" s="252">
        <f>VLOOKUP(V40,'Conversion Factors'!$B$2:'Conversion Factors'!$C$13,2,FALSE)</f>
        <v>1</v>
      </c>
      <c r="X40" s="243">
        <f>T40/W40</f>
        <v>1000</v>
      </c>
      <c r="Y40" s="119" t="str">
        <f t="shared" si="1"/>
        <v>Chronic</v>
      </c>
      <c r="Z40" s="252">
        <f>VLOOKUP(Y40,'Conversion Factors'!$B$12:$C$13,2,FALSE)</f>
        <v>1</v>
      </c>
      <c r="AA40" s="243">
        <f>X40/Z40</f>
        <v>1000</v>
      </c>
      <c r="AB40" s="240"/>
      <c r="AC40" s="262" t="str">
        <f>M40</f>
        <v>NOEC</v>
      </c>
      <c r="AD40" s="269" t="s">
        <v>153</v>
      </c>
      <c r="AE40" s="111" t="str">
        <f>P40</f>
        <v>Chronic</v>
      </c>
      <c r="AF40" s="269" t="str">
        <f t="shared" si="11"/>
        <v>y</v>
      </c>
      <c r="AG40" s="259" t="str">
        <f t="shared" si="6"/>
        <v>Mortality</v>
      </c>
      <c r="AH40" s="111"/>
      <c r="AI40" s="263">
        <v>35</v>
      </c>
      <c r="AJ40" s="118"/>
      <c r="AK40" s="425"/>
      <c r="AL40" s="415">
        <f>AA40</f>
        <v>1000</v>
      </c>
      <c r="AM40" s="426">
        <f t="shared" si="14"/>
        <v>1000</v>
      </c>
      <c r="AN40" s="427">
        <f t="shared" si="14"/>
        <v>1000</v>
      </c>
      <c r="AO40" s="428">
        <f t="shared" si="14"/>
        <v>1000</v>
      </c>
      <c r="AP40" s="417"/>
      <c r="AQ40" s="257" t="s">
        <v>154</v>
      </c>
      <c r="AR40" s="246"/>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row>
    <row r="41" spans="1:96" s="54" customFormat="1" ht="15" hidden="1">
      <c r="A41" s="21">
        <v>3020</v>
      </c>
      <c r="B41" s="4" t="s">
        <v>234</v>
      </c>
      <c r="C41"/>
      <c r="D41" s="22" t="s">
        <v>145</v>
      </c>
      <c r="E41" s="23" t="s">
        <v>1328</v>
      </c>
      <c r="F41" s="24" t="s">
        <v>21</v>
      </c>
      <c r="G41" s="4" t="s">
        <v>188</v>
      </c>
      <c r="H41" s="4" t="s">
        <v>162</v>
      </c>
      <c r="I41" s="24" t="s">
        <v>233</v>
      </c>
      <c r="J41"/>
      <c r="K41" s="1" t="s">
        <v>182</v>
      </c>
      <c r="L41" s="1" t="s">
        <v>183</v>
      </c>
      <c r="M41" s="34" t="s">
        <v>18</v>
      </c>
      <c r="N41" s="4">
        <v>35</v>
      </c>
      <c r="O41" s="4" t="s">
        <v>151</v>
      </c>
      <c r="P41" s="4" t="s">
        <v>152</v>
      </c>
      <c r="Q41" s="4"/>
      <c r="R41" s="4" t="s">
        <v>166</v>
      </c>
      <c r="S41" s="4" t="s">
        <v>166</v>
      </c>
      <c r="T41" s="23">
        <v>10000</v>
      </c>
      <c r="U41"/>
      <c r="V41" s="113" t="str">
        <f t="shared" si="13"/>
        <v>LOEC</v>
      </c>
      <c r="W41" s="44">
        <f>VLOOKUP(V41,'Conversion Factors'!$B$2:'Conversion Factors'!$C$13,2,FALSE)</f>
        <v>2.50</v>
      </c>
      <c r="X41" s="4">
        <f>T41/W41</f>
        <v>4000</v>
      </c>
      <c r="Y41" s="107" t="str">
        <f t="shared" si="15" ref="Y41">P41</f>
        <v>Chronic</v>
      </c>
      <c r="Z41" s="44">
        <f>VLOOKUP(Y41,'Conversion Factors'!$B$12:$C$13,2,FALSE)</f>
        <v>1</v>
      </c>
      <c r="AA41" s="4">
        <f>X41/Z41</f>
        <v>4000</v>
      </c>
      <c r="AB41"/>
      <c r="AC41" s="113" t="str">
        <f>M41</f>
        <v>LOEC</v>
      </c>
      <c r="AD41" s="6" t="s">
        <v>159</v>
      </c>
      <c r="AE41" s="106" t="str">
        <f>P41</f>
        <v>Chronic</v>
      </c>
      <c r="AF41" s="6" t="str">
        <f t="shared" si="16" ref="AF41">IF(AE41="chronic","y","n")</f>
        <v>y</v>
      </c>
      <c r="AG41" s="41" t="str">
        <f t="shared" si="17" ref="AG41">L41</f>
        <v>Mortality</v>
      </c>
      <c r="AH41" s="106"/>
      <c r="AI41" s="42">
        <v>35</v>
      </c>
      <c r="AJ41" s="109"/>
      <c r="AK41" s="63"/>
      <c r="AL41" s="420">
        <f>AA41</f>
        <v>4000</v>
      </c>
      <c r="AM41" s="421">
        <f t="shared" si="14"/>
        <v>4000</v>
      </c>
      <c r="AN41" s="422">
        <f t="shared" si="14"/>
        <v>4000</v>
      </c>
      <c r="AO41" s="423">
        <f t="shared" si="14"/>
        <v>4000</v>
      </c>
      <c r="AP41" s="424"/>
      <c r="AQ41" s="49" t="s">
        <v>154</v>
      </c>
      <c r="AR41" s="24"/>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row>
    <row r="42" spans="1:44" s="54" customFormat="1" ht="15">
      <c r="A42" s="380">
        <v>707</v>
      </c>
      <c r="B42" s="380" t="s">
        <v>235</v>
      </c>
      <c r="D42" s="143" t="s">
        <v>145</v>
      </c>
      <c r="E42" s="144" t="s">
        <v>58</v>
      </c>
      <c r="F42" s="145" t="s">
        <v>60</v>
      </c>
      <c r="G42" s="55" t="s">
        <v>180</v>
      </c>
      <c r="H42" s="55" t="s">
        <v>162</v>
      </c>
      <c r="I42" s="145" t="s">
        <v>236</v>
      </c>
      <c r="K42" s="170" t="s">
        <v>149</v>
      </c>
      <c r="L42" s="65" t="s">
        <v>237</v>
      </c>
      <c r="M42" s="184" t="s">
        <v>18</v>
      </c>
      <c r="N42" s="67">
        <v>180</v>
      </c>
      <c r="O42" s="67" t="s">
        <v>151</v>
      </c>
      <c r="P42" s="67" t="s">
        <v>152</v>
      </c>
      <c r="Q42" s="66"/>
      <c r="R42" s="67" t="s">
        <v>166</v>
      </c>
      <c r="S42" s="67" t="s">
        <v>166</v>
      </c>
      <c r="T42" s="169">
        <v>0.73399999999999999</v>
      </c>
      <c r="U42" s="66"/>
      <c r="V42" s="112" t="str">
        <f t="shared" si="13"/>
        <v>LOEC</v>
      </c>
      <c r="W42" s="67">
        <f>VLOOKUP(V42,'Conversion Factors'!$B$2:'Conversion Factors'!$C$13,2,FALSE)</f>
        <v>2.50</v>
      </c>
      <c r="X42" s="67">
        <f t="shared" si="0"/>
        <v>0.29359999999999997</v>
      </c>
      <c r="Y42" s="115" t="str">
        <f t="shared" si="1"/>
        <v>Chronic</v>
      </c>
      <c r="Z42" s="67">
        <f>VLOOKUP(Y42,'Conversion Factors'!$B$12:$C$13,2,FALSE)</f>
        <v>1</v>
      </c>
      <c r="AA42" s="67">
        <f t="shared" si="2"/>
        <v>0.29359999999999997</v>
      </c>
      <c r="AB42" s="66"/>
      <c r="AC42" s="112" t="str">
        <f t="shared" si="3"/>
        <v>LOEC</v>
      </c>
      <c r="AD42" s="148" t="s">
        <v>159</v>
      </c>
      <c r="AE42" s="115" t="str">
        <f t="shared" si="4"/>
        <v>Chronic</v>
      </c>
      <c r="AF42" s="148" t="str">
        <f t="shared" si="11"/>
        <v>y</v>
      </c>
      <c r="AG42" s="65" t="str">
        <f t="shared" si="6"/>
        <v>Length - females, F2</v>
      </c>
      <c r="AH42" s="115"/>
      <c r="AI42" s="117">
        <f t="shared" si="7"/>
        <v>180</v>
      </c>
      <c r="AJ42" s="115"/>
      <c r="AK42" s="66"/>
      <c r="AL42" s="67">
        <f t="shared" si="8"/>
        <v>0.29359999999999997</v>
      </c>
      <c r="AM42" s="208">
        <f t="shared" si="12"/>
        <v>0.29359999999999997</v>
      </c>
      <c r="AN42" s="212">
        <f t="shared" si="12"/>
        <v>0.29359999999999997</v>
      </c>
      <c r="AO42" s="212">
        <f t="shared" si="12"/>
        <v>0.29359999999999997</v>
      </c>
      <c r="AP42" s="198"/>
      <c r="AQ42" s="65" t="s">
        <v>154</v>
      </c>
      <c r="AR42" s="145" t="s">
        <v>238</v>
      </c>
    </row>
    <row r="43" spans="1:96" s="54" customFormat="1" ht="15">
      <c r="A43" s="380">
        <v>707</v>
      </c>
      <c r="B43" s="380" t="s">
        <v>239</v>
      </c>
      <c r="D43" s="143" t="s">
        <v>145</v>
      </c>
      <c r="E43" s="144" t="s">
        <v>58</v>
      </c>
      <c r="F43" s="145" t="s">
        <v>60</v>
      </c>
      <c r="G43" s="55" t="s">
        <v>180</v>
      </c>
      <c r="H43" s="55" t="s">
        <v>162</v>
      </c>
      <c r="I43" s="145" t="s">
        <v>236</v>
      </c>
      <c r="K43" s="170" t="s">
        <v>149</v>
      </c>
      <c r="L43" s="65" t="s">
        <v>240</v>
      </c>
      <c r="M43" s="184" t="s">
        <v>18</v>
      </c>
      <c r="N43" s="67">
        <v>180</v>
      </c>
      <c r="O43" s="67" t="s">
        <v>241</v>
      </c>
      <c r="P43" s="67" t="s">
        <v>152</v>
      </c>
      <c r="Q43" s="66"/>
      <c r="R43" s="67" t="s">
        <v>166</v>
      </c>
      <c r="S43" s="67" t="s">
        <v>166</v>
      </c>
      <c r="T43" s="169">
        <v>0.73399999999999999</v>
      </c>
      <c r="U43" s="66"/>
      <c r="V43" s="112" t="str">
        <f t="shared" si="13"/>
        <v>LOEC</v>
      </c>
      <c r="W43" s="67">
        <f>VLOOKUP(V43,'Conversion Factors'!$B$2:'Conversion Factors'!$C$13,2,FALSE)</f>
        <v>2.50</v>
      </c>
      <c r="X43" s="67">
        <f t="shared" si="0"/>
        <v>0.29359999999999997</v>
      </c>
      <c r="Y43" s="115" t="str">
        <f t="shared" si="1"/>
        <v>Chronic</v>
      </c>
      <c r="Z43" s="67">
        <f>VLOOKUP(Y43,'Conversion Factors'!$B$12:$C$13,2,FALSE)</f>
        <v>1</v>
      </c>
      <c r="AA43" s="67">
        <f t="shared" si="2"/>
        <v>0.29359999999999997</v>
      </c>
      <c r="AB43" s="66"/>
      <c r="AC43" s="112" t="str">
        <f t="shared" si="3"/>
        <v>LOEC</v>
      </c>
      <c r="AD43" s="148" t="s">
        <v>159</v>
      </c>
      <c r="AE43" s="115" t="str">
        <f t="shared" si="4"/>
        <v>Chronic</v>
      </c>
      <c r="AF43" s="148" t="str">
        <f t="shared" si="11"/>
        <v>y</v>
      </c>
      <c r="AG43" s="65" t="str">
        <f t="shared" si="6"/>
        <v>Length and weight - females, F1</v>
      </c>
      <c r="AH43" s="115"/>
      <c r="AI43" s="117">
        <f t="shared" si="7"/>
        <v>180</v>
      </c>
      <c r="AJ43" s="115"/>
      <c r="AK43" s="66"/>
      <c r="AL43" s="187">
        <f t="shared" si="8"/>
        <v>0.29359999999999997</v>
      </c>
      <c r="AM43" s="209">
        <f t="shared" si="12"/>
        <v>0.29359999999999997</v>
      </c>
      <c r="AN43" s="221">
        <f t="shared" si="12"/>
        <v>0.29359999999999997</v>
      </c>
      <c r="AO43" s="221">
        <f t="shared" si="12"/>
        <v>0.29359999999999997</v>
      </c>
      <c r="AP43" s="198"/>
      <c r="AQ43" s="65" t="s">
        <v>154</v>
      </c>
      <c r="AR43" s="145" t="s">
        <v>242</v>
      </c>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row>
    <row r="44" spans="1:96" s="68" customFormat="1" ht="15">
      <c r="A44" s="380">
        <v>707</v>
      </c>
      <c r="B44" s="381" t="s">
        <v>243</v>
      </c>
      <c r="C44" s="54"/>
      <c r="D44" s="143" t="s">
        <v>145</v>
      </c>
      <c r="E44" s="144" t="s">
        <v>58</v>
      </c>
      <c r="F44" s="145" t="s">
        <v>60</v>
      </c>
      <c r="G44" s="55" t="s">
        <v>180</v>
      </c>
      <c r="H44" s="55" t="s">
        <v>162</v>
      </c>
      <c r="I44" s="145" t="s">
        <v>236</v>
      </c>
      <c r="J44" s="54"/>
      <c r="K44" s="170" t="s">
        <v>149</v>
      </c>
      <c r="L44" s="65" t="s">
        <v>244</v>
      </c>
      <c r="M44" s="184" t="s">
        <v>18</v>
      </c>
      <c r="N44" s="67">
        <v>180</v>
      </c>
      <c r="O44" s="67" t="s">
        <v>151</v>
      </c>
      <c r="P44" s="67" t="s">
        <v>152</v>
      </c>
      <c r="Q44" s="66"/>
      <c r="R44" s="67" t="s">
        <v>166</v>
      </c>
      <c r="S44" s="67" t="s">
        <v>166</v>
      </c>
      <c r="T44" s="169">
        <v>0.73399999999999999</v>
      </c>
      <c r="U44" s="66"/>
      <c r="V44" s="112" t="str">
        <f t="shared" si="13"/>
        <v>LOEC</v>
      </c>
      <c r="W44" s="67">
        <f>VLOOKUP(V44,'Conversion Factors'!$B$2:'Conversion Factors'!$C$13,2,FALSE)</f>
        <v>2.50</v>
      </c>
      <c r="X44" s="67">
        <f t="shared" si="0"/>
        <v>0.29359999999999997</v>
      </c>
      <c r="Y44" s="115" t="str">
        <f t="shared" si="1"/>
        <v>Chronic</v>
      </c>
      <c r="Z44" s="67">
        <f>VLOOKUP(Y44,'Conversion Factors'!$B$12:$C$13,2,FALSE)</f>
        <v>1</v>
      </c>
      <c r="AA44" s="67">
        <f t="shared" si="2"/>
        <v>0.29359999999999997</v>
      </c>
      <c r="AB44" s="66"/>
      <c r="AC44" s="112" t="str">
        <f t="shared" si="3"/>
        <v>LOEC</v>
      </c>
      <c r="AD44" s="148" t="s">
        <v>159</v>
      </c>
      <c r="AE44" s="115" t="str">
        <f t="shared" si="4"/>
        <v>Chronic</v>
      </c>
      <c r="AF44" s="148" t="str">
        <f t="shared" si="11"/>
        <v>y</v>
      </c>
      <c r="AG44" s="65" t="str">
        <f t="shared" si="6"/>
        <v>Length and weight - females, F2</v>
      </c>
      <c r="AH44" s="115"/>
      <c r="AI44" s="117">
        <f t="shared" si="7"/>
        <v>180</v>
      </c>
      <c r="AJ44" s="115"/>
      <c r="AK44" s="66"/>
      <c r="AL44" s="187">
        <f t="shared" si="8"/>
        <v>0.29359999999999997</v>
      </c>
      <c r="AM44" s="209">
        <f t="shared" si="12"/>
        <v>0.29359999999999997</v>
      </c>
      <c r="AN44" s="221">
        <f t="shared" si="12"/>
        <v>0.29359999999999997</v>
      </c>
      <c r="AO44" s="221">
        <f t="shared" si="12"/>
        <v>0.29359999999999997</v>
      </c>
      <c r="AP44" s="198"/>
      <c r="AQ44" s="65" t="s">
        <v>154</v>
      </c>
      <c r="AR44" s="145" t="s">
        <v>238</v>
      </c>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row>
    <row r="45" spans="1:96" s="68" customFormat="1" ht="15">
      <c r="A45" s="380">
        <v>707</v>
      </c>
      <c r="B45" s="380" t="s">
        <v>245</v>
      </c>
      <c r="C45" s="54"/>
      <c r="D45" s="143" t="s">
        <v>145</v>
      </c>
      <c r="E45" s="144" t="s">
        <v>58</v>
      </c>
      <c r="F45" s="145" t="s">
        <v>60</v>
      </c>
      <c r="G45" s="55" t="s">
        <v>180</v>
      </c>
      <c r="H45" s="55" t="s">
        <v>162</v>
      </c>
      <c r="I45" s="145" t="s">
        <v>236</v>
      </c>
      <c r="J45" s="54"/>
      <c r="K45" s="170" t="s">
        <v>149</v>
      </c>
      <c r="L45" s="65" t="s">
        <v>244</v>
      </c>
      <c r="M45" s="184" t="s">
        <v>18</v>
      </c>
      <c r="N45" s="67">
        <v>30</v>
      </c>
      <c r="O45" s="67" t="s">
        <v>151</v>
      </c>
      <c r="P45" s="67" t="s">
        <v>152</v>
      </c>
      <c r="Q45" s="66"/>
      <c r="R45" s="67" t="s">
        <v>166</v>
      </c>
      <c r="S45" s="67" t="s">
        <v>166</v>
      </c>
      <c r="T45" s="169">
        <v>0.73399999999999999</v>
      </c>
      <c r="U45" s="66"/>
      <c r="V45" s="112" t="str">
        <f t="shared" si="13"/>
        <v>LOEC</v>
      </c>
      <c r="W45" s="67">
        <f>VLOOKUP(V45,'Conversion Factors'!$B$2:'Conversion Factors'!$C$13,2,FALSE)</f>
        <v>2.50</v>
      </c>
      <c r="X45" s="67">
        <f t="shared" si="0"/>
        <v>0.29359999999999997</v>
      </c>
      <c r="Y45" s="115" t="str">
        <f t="shared" si="1"/>
        <v>Chronic</v>
      </c>
      <c r="Z45" s="67">
        <f>VLOOKUP(Y45,'Conversion Factors'!$B$12:$C$13,2,FALSE)</f>
        <v>1</v>
      </c>
      <c r="AA45" s="67">
        <f t="shared" si="2"/>
        <v>0.29359999999999997</v>
      </c>
      <c r="AB45" s="66"/>
      <c r="AC45" s="112" t="str">
        <f t="shared" si="3"/>
        <v>LOEC</v>
      </c>
      <c r="AD45" s="148" t="s">
        <v>159</v>
      </c>
      <c r="AE45" s="115" t="str">
        <f t="shared" si="4"/>
        <v>Chronic</v>
      </c>
      <c r="AF45" s="148" t="str">
        <f t="shared" si="11"/>
        <v>y</v>
      </c>
      <c r="AG45" s="65" t="str">
        <f t="shared" si="6"/>
        <v>Length and weight - females, F2</v>
      </c>
      <c r="AH45" s="115"/>
      <c r="AI45" s="117">
        <f t="shared" si="7"/>
        <v>30</v>
      </c>
      <c r="AJ45" s="115"/>
      <c r="AK45" s="66"/>
      <c r="AL45" s="187">
        <f t="shared" si="8"/>
        <v>0.29359999999999997</v>
      </c>
      <c r="AM45" s="209">
        <f t="shared" si="12"/>
        <v>0.29359999999999997</v>
      </c>
      <c r="AN45" s="221">
        <f t="shared" si="12"/>
        <v>0.29359999999999997</v>
      </c>
      <c r="AO45" s="221">
        <f t="shared" si="12"/>
        <v>0.29359999999999997</v>
      </c>
      <c r="AP45" s="198"/>
      <c r="AQ45" s="65" t="s">
        <v>154</v>
      </c>
      <c r="AR45" s="145" t="s">
        <v>238</v>
      </c>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row>
    <row r="46" spans="1:96" s="197" customFormat="1" ht="15">
      <c r="A46" s="367">
        <v>707</v>
      </c>
      <c r="B46" s="367" t="s">
        <v>246</v>
      </c>
      <c r="C46" s="241"/>
      <c r="D46" s="274" t="s">
        <v>145</v>
      </c>
      <c r="E46" s="275" t="s">
        <v>58</v>
      </c>
      <c r="F46" s="276" t="s">
        <v>60</v>
      </c>
      <c r="G46" s="273" t="s">
        <v>180</v>
      </c>
      <c r="H46" s="273" t="s">
        <v>162</v>
      </c>
      <c r="I46" s="276" t="s">
        <v>236</v>
      </c>
      <c r="J46" s="241"/>
      <c r="K46" s="300" t="s">
        <v>149</v>
      </c>
      <c r="L46" s="282" t="s">
        <v>244</v>
      </c>
      <c r="M46" s="301" t="s">
        <v>18</v>
      </c>
      <c r="N46" s="279">
        <v>90</v>
      </c>
      <c r="O46" s="279" t="s">
        <v>151</v>
      </c>
      <c r="P46" s="279" t="s">
        <v>152</v>
      </c>
      <c r="Q46" s="284"/>
      <c r="R46" s="279" t="s">
        <v>166</v>
      </c>
      <c r="S46" s="279" t="s">
        <v>166</v>
      </c>
      <c r="T46" s="302">
        <v>0.73399999999999999</v>
      </c>
      <c r="U46" s="284"/>
      <c r="V46" s="278" t="str">
        <f t="shared" si="13"/>
        <v>LOEC</v>
      </c>
      <c r="W46" s="279">
        <f>VLOOKUP(V46,'Conversion Factors'!$B$2:'Conversion Factors'!$C$13,2,FALSE)</f>
        <v>2.50</v>
      </c>
      <c r="X46" s="279">
        <f t="shared" si="0"/>
        <v>0.29359999999999997</v>
      </c>
      <c r="Y46" s="281" t="str">
        <f t="shared" si="1"/>
        <v>Chronic</v>
      </c>
      <c r="Z46" s="279">
        <f>VLOOKUP(Y46,'Conversion Factors'!$B$12:$C$13,2,FALSE)</f>
        <v>1</v>
      </c>
      <c r="AA46" s="279">
        <f t="shared" si="2"/>
        <v>0.29359999999999997</v>
      </c>
      <c r="AB46" s="284"/>
      <c r="AC46" s="278" t="str">
        <f t="shared" si="3"/>
        <v>LOEC</v>
      </c>
      <c r="AD46" s="192" t="s">
        <v>159</v>
      </c>
      <c r="AE46" s="281" t="str">
        <f t="shared" si="4"/>
        <v>Chronic</v>
      </c>
      <c r="AF46" s="192" t="str">
        <f t="shared" si="11"/>
        <v>y</v>
      </c>
      <c r="AG46" s="282" t="str">
        <f t="shared" si="6"/>
        <v>Length and weight - females, F2</v>
      </c>
      <c r="AH46" s="281"/>
      <c r="AI46" s="283">
        <f t="shared" si="7"/>
        <v>90</v>
      </c>
      <c r="AJ46" s="281"/>
      <c r="AK46" s="284"/>
      <c r="AL46" s="345">
        <f t="shared" si="8"/>
        <v>0.29359999999999997</v>
      </c>
      <c r="AM46" s="346">
        <f t="shared" si="12"/>
        <v>0.29359999999999997</v>
      </c>
      <c r="AN46" s="347">
        <f t="shared" si="12"/>
        <v>0.29359999999999997</v>
      </c>
      <c r="AO46" s="347">
        <f t="shared" si="12"/>
        <v>0.29359999999999997</v>
      </c>
      <c r="AP46" s="304"/>
      <c r="AQ46" s="282" t="s">
        <v>154</v>
      </c>
      <c r="AR46" s="276" t="s">
        <v>238</v>
      </c>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row>
    <row r="47" spans="1:96" s="68" customFormat="1" ht="15">
      <c r="A47" s="380">
        <v>707</v>
      </c>
      <c r="B47" s="380" t="s">
        <v>247</v>
      </c>
      <c r="C47" s="54"/>
      <c r="D47" s="143" t="s">
        <v>145</v>
      </c>
      <c r="E47" s="144" t="s">
        <v>58</v>
      </c>
      <c r="F47" s="145" t="s">
        <v>60</v>
      </c>
      <c r="G47" s="55" t="s">
        <v>180</v>
      </c>
      <c r="H47" s="55" t="s">
        <v>162</v>
      </c>
      <c r="I47" s="145" t="s">
        <v>236</v>
      </c>
      <c r="J47" s="54"/>
      <c r="K47" s="170" t="s">
        <v>149</v>
      </c>
      <c r="L47" s="65" t="s">
        <v>248</v>
      </c>
      <c r="M47" s="184" t="s">
        <v>18</v>
      </c>
      <c r="N47" s="67">
        <v>90</v>
      </c>
      <c r="O47" s="67" t="s">
        <v>151</v>
      </c>
      <c r="P47" s="67" t="s">
        <v>152</v>
      </c>
      <c r="Q47" s="66"/>
      <c r="R47" s="67" t="s">
        <v>166</v>
      </c>
      <c r="S47" s="67" t="s">
        <v>166</v>
      </c>
      <c r="T47" s="169">
        <v>0.73399999999999999</v>
      </c>
      <c r="U47" s="66"/>
      <c r="V47" s="112" t="str">
        <f t="shared" si="13"/>
        <v>LOEC</v>
      </c>
      <c r="W47" s="67">
        <f>VLOOKUP(V47,'Conversion Factors'!$B$2:'Conversion Factors'!$C$13,2,FALSE)</f>
        <v>2.50</v>
      </c>
      <c r="X47" s="67">
        <f t="shared" si="0"/>
        <v>0.29359999999999997</v>
      </c>
      <c r="Y47" s="115" t="str">
        <f t="shared" si="1"/>
        <v>Chronic</v>
      </c>
      <c r="Z47" s="67">
        <f>VLOOKUP(Y47,'Conversion Factors'!$B$12:$C$13,2,FALSE)</f>
        <v>1</v>
      </c>
      <c r="AA47" s="67">
        <f t="shared" si="2"/>
        <v>0.29359999999999997</v>
      </c>
      <c r="AB47" s="66"/>
      <c r="AC47" s="112" t="str">
        <f t="shared" si="3"/>
        <v>LOEC</v>
      </c>
      <c r="AD47" s="148" t="s">
        <v>159</v>
      </c>
      <c r="AE47" s="115" t="str">
        <f t="shared" si="4"/>
        <v>Chronic</v>
      </c>
      <c r="AF47" s="148" t="str">
        <f t="shared" si="11"/>
        <v>y</v>
      </c>
      <c r="AG47" s="65" t="str">
        <f t="shared" si="6"/>
        <v>Length and weight - males, F1</v>
      </c>
      <c r="AH47" s="115"/>
      <c r="AI47" s="117">
        <f t="shared" si="7"/>
        <v>90</v>
      </c>
      <c r="AJ47" s="115"/>
      <c r="AK47" s="66"/>
      <c r="AL47" s="187">
        <f t="shared" si="8"/>
        <v>0.29359999999999997</v>
      </c>
      <c r="AM47" s="209">
        <f t="shared" si="18" ref="AM47:AO66">AL47</f>
        <v>0.29359999999999997</v>
      </c>
      <c r="AN47" s="221">
        <f t="shared" si="18"/>
        <v>0.29359999999999997</v>
      </c>
      <c r="AO47" s="221">
        <f t="shared" si="18"/>
        <v>0.29359999999999997</v>
      </c>
      <c r="AP47" s="198"/>
      <c r="AQ47" s="65" t="s">
        <v>154</v>
      </c>
      <c r="AR47" s="145" t="s">
        <v>242</v>
      </c>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row>
    <row r="48" spans="1:96" ht="15">
      <c r="A48" s="380">
        <v>707</v>
      </c>
      <c r="B48" s="381" t="s">
        <v>249</v>
      </c>
      <c r="C48" s="54"/>
      <c r="D48" s="143" t="s">
        <v>145</v>
      </c>
      <c r="E48" s="144" t="s">
        <v>58</v>
      </c>
      <c r="F48" s="145" t="s">
        <v>60</v>
      </c>
      <c r="G48" s="55" t="s">
        <v>180</v>
      </c>
      <c r="H48" s="55" t="s">
        <v>162</v>
      </c>
      <c r="I48" s="145" t="s">
        <v>236</v>
      </c>
      <c r="J48" s="54"/>
      <c r="K48" s="170" t="s">
        <v>149</v>
      </c>
      <c r="L48" s="65" t="s">
        <v>250</v>
      </c>
      <c r="M48" s="184" t="s">
        <v>18</v>
      </c>
      <c r="N48" s="67">
        <v>90</v>
      </c>
      <c r="O48" s="67" t="s">
        <v>151</v>
      </c>
      <c r="P48" s="67" t="s">
        <v>152</v>
      </c>
      <c r="Q48" s="66"/>
      <c r="R48" s="67" t="s">
        <v>166</v>
      </c>
      <c r="S48" s="67" t="s">
        <v>166</v>
      </c>
      <c r="T48" s="169">
        <v>0.73399999999999999</v>
      </c>
      <c r="U48" s="66"/>
      <c r="V48" s="112" t="str">
        <f t="shared" si="13"/>
        <v>LOEC</v>
      </c>
      <c r="W48" s="67">
        <f>VLOOKUP(V48,'Conversion Factors'!$B$2:'Conversion Factors'!$C$13,2,FALSE)</f>
        <v>2.50</v>
      </c>
      <c r="X48" s="67">
        <f t="shared" si="0"/>
        <v>0.29359999999999997</v>
      </c>
      <c r="Y48" s="115" t="str">
        <f t="shared" si="1"/>
        <v>Chronic</v>
      </c>
      <c r="Z48" s="67">
        <f>VLOOKUP(Y48,'Conversion Factors'!$B$12:$C$13,2,FALSE)</f>
        <v>1</v>
      </c>
      <c r="AA48" s="67">
        <f t="shared" si="2"/>
        <v>0.29359999999999997</v>
      </c>
      <c r="AB48" s="66"/>
      <c r="AC48" s="112" t="str">
        <f t="shared" si="3"/>
        <v>LOEC</v>
      </c>
      <c r="AD48" s="148" t="s">
        <v>159</v>
      </c>
      <c r="AE48" s="115" t="str">
        <f t="shared" si="4"/>
        <v>Chronic</v>
      </c>
      <c r="AF48" s="148" t="str">
        <f t="shared" si="11"/>
        <v>y</v>
      </c>
      <c r="AG48" s="65" t="str">
        <f t="shared" si="6"/>
        <v>Length and weight - males, F2</v>
      </c>
      <c r="AH48" s="115"/>
      <c r="AI48" s="117">
        <f t="shared" si="7"/>
        <v>90</v>
      </c>
      <c r="AJ48" s="115"/>
      <c r="AK48" s="66"/>
      <c r="AL48" s="187">
        <f t="shared" si="8"/>
        <v>0.29359999999999997</v>
      </c>
      <c r="AM48" s="209">
        <f t="shared" si="18"/>
        <v>0.29359999999999997</v>
      </c>
      <c r="AN48" s="221">
        <f t="shared" si="18"/>
        <v>0.29359999999999997</v>
      </c>
      <c r="AO48" s="221">
        <f t="shared" si="18"/>
        <v>0.29359999999999997</v>
      </c>
      <c r="AP48" s="198"/>
      <c r="AQ48" s="65" t="s">
        <v>154</v>
      </c>
      <c r="AR48" s="145" t="s">
        <v>238</v>
      </c>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row>
    <row r="49" spans="1:96" ht="15">
      <c r="A49" s="380">
        <v>707</v>
      </c>
      <c r="B49" s="380" t="s">
        <v>251</v>
      </c>
      <c r="C49" s="54"/>
      <c r="D49" s="143" t="s">
        <v>145</v>
      </c>
      <c r="E49" s="144" t="s">
        <v>58</v>
      </c>
      <c r="F49" s="145" t="s">
        <v>60</v>
      </c>
      <c r="G49" s="55" t="s">
        <v>180</v>
      </c>
      <c r="H49" s="55" t="s">
        <v>162</v>
      </c>
      <c r="I49" s="145" t="s">
        <v>236</v>
      </c>
      <c r="J49" s="54"/>
      <c r="K49" s="170" t="s">
        <v>149</v>
      </c>
      <c r="L49" s="65" t="s">
        <v>250</v>
      </c>
      <c r="M49" s="184" t="s">
        <v>18</v>
      </c>
      <c r="N49" s="67">
        <v>30</v>
      </c>
      <c r="O49" s="67" t="s">
        <v>151</v>
      </c>
      <c r="P49" s="67" t="s">
        <v>152</v>
      </c>
      <c r="Q49" s="66"/>
      <c r="R49" s="67" t="s">
        <v>166</v>
      </c>
      <c r="S49" s="67" t="s">
        <v>166</v>
      </c>
      <c r="T49" s="169">
        <v>0.73399999999999999</v>
      </c>
      <c r="U49" s="66"/>
      <c r="V49" s="112" t="str">
        <f t="shared" si="13"/>
        <v>LOEC</v>
      </c>
      <c r="W49" s="67">
        <f>VLOOKUP(V49,'Conversion Factors'!$B$2:'Conversion Factors'!$C$13,2,FALSE)</f>
        <v>2.50</v>
      </c>
      <c r="X49" s="67">
        <f t="shared" si="0"/>
        <v>0.29359999999999997</v>
      </c>
      <c r="Y49" s="115" t="str">
        <f t="shared" si="1"/>
        <v>Chronic</v>
      </c>
      <c r="Z49" s="67">
        <f>VLOOKUP(Y49,'Conversion Factors'!$B$12:$C$13,2,FALSE)</f>
        <v>1</v>
      </c>
      <c r="AA49" s="67">
        <f t="shared" si="2"/>
        <v>0.29359999999999997</v>
      </c>
      <c r="AB49" s="66"/>
      <c r="AC49" s="112" t="str">
        <f t="shared" si="3"/>
        <v>LOEC</v>
      </c>
      <c r="AD49" s="148" t="s">
        <v>159</v>
      </c>
      <c r="AE49" s="115" t="str">
        <f t="shared" si="4"/>
        <v>Chronic</v>
      </c>
      <c r="AF49" s="148" t="str">
        <f t="shared" si="11"/>
        <v>y</v>
      </c>
      <c r="AG49" s="65" t="str">
        <f t="shared" si="6"/>
        <v>Length and weight - males, F2</v>
      </c>
      <c r="AH49" s="115"/>
      <c r="AI49" s="117">
        <f t="shared" si="7"/>
        <v>30</v>
      </c>
      <c r="AJ49" s="115"/>
      <c r="AK49" s="66"/>
      <c r="AL49" s="187">
        <f t="shared" si="8"/>
        <v>0.29359999999999997</v>
      </c>
      <c r="AM49" s="209">
        <f t="shared" si="18"/>
        <v>0.29359999999999997</v>
      </c>
      <c r="AN49" s="221">
        <f t="shared" si="18"/>
        <v>0.29359999999999997</v>
      </c>
      <c r="AO49" s="221">
        <f t="shared" si="18"/>
        <v>0.29359999999999997</v>
      </c>
      <c r="AP49" s="198"/>
      <c r="AQ49" s="65" t="s">
        <v>154</v>
      </c>
      <c r="AR49" s="145" t="s">
        <v>238</v>
      </c>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c r="CR49" s="54"/>
    </row>
    <row r="50" spans="1:96" ht="15">
      <c r="A50" s="380">
        <v>707</v>
      </c>
      <c r="B50" s="380" t="s">
        <v>252</v>
      </c>
      <c r="C50" s="54"/>
      <c r="D50" s="143" t="s">
        <v>145</v>
      </c>
      <c r="E50" s="144" t="s">
        <v>58</v>
      </c>
      <c r="F50" s="145" t="s">
        <v>60</v>
      </c>
      <c r="G50" s="55" t="s">
        <v>180</v>
      </c>
      <c r="H50" s="55" t="s">
        <v>162</v>
      </c>
      <c r="I50" s="145" t="s">
        <v>236</v>
      </c>
      <c r="J50" s="54"/>
      <c r="K50" s="170" t="s">
        <v>149</v>
      </c>
      <c r="L50" s="65" t="s">
        <v>250</v>
      </c>
      <c r="M50" s="184" t="s">
        <v>18</v>
      </c>
      <c r="N50" s="67">
        <v>90</v>
      </c>
      <c r="O50" s="67" t="s">
        <v>151</v>
      </c>
      <c r="P50" s="67" t="s">
        <v>152</v>
      </c>
      <c r="Q50" s="66"/>
      <c r="R50" s="67" t="s">
        <v>166</v>
      </c>
      <c r="S50" s="67" t="s">
        <v>166</v>
      </c>
      <c r="T50" s="169">
        <v>0.73399999999999999</v>
      </c>
      <c r="U50" s="66"/>
      <c r="V50" s="112" t="str">
        <f t="shared" si="13"/>
        <v>LOEC</v>
      </c>
      <c r="W50" s="67">
        <f>VLOOKUP(V50,'Conversion Factors'!$B$2:'Conversion Factors'!$C$13,2,FALSE)</f>
        <v>2.50</v>
      </c>
      <c r="X50" s="67">
        <f t="shared" si="0"/>
        <v>0.29359999999999997</v>
      </c>
      <c r="Y50" s="115" t="str">
        <f t="shared" si="1"/>
        <v>Chronic</v>
      </c>
      <c r="Z50" s="67">
        <f>VLOOKUP(Y50,'Conversion Factors'!$B$12:$C$13,2,FALSE)</f>
        <v>1</v>
      </c>
      <c r="AA50" s="67">
        <f t="shared" si="2"/>
        <v>0.29359999999999997</v>
      </c>
      <c r="AB50" s="66"/>
      <c r="AC50" s="112" t="str">
        <f t="shared" si="3"/>
        <v>LOEC</v>
      </c>
      <c r="AD50" s="148" t="s">
        <v>159</v>
      </c>
      <c r="AE50" s="115" t="str">
        <f t="shared" si="4"/>
        <v>Chronic</v>
      </c>
      <c r="AF50" s="148" t="str">
        <f t="shared" si="11"/>
        <v>y</v>
      </c>
      <c r="AG50" s="65" t="str">
        <f t="shared" si="6"/>
        <v>Length and weight - males, F2</v>
      </c>
      <c r="AH50" s="115"/>
      <c r="AI50" s="117">
        <f t="shared" si="7"/>
        <v>90</v>
      </c>
      <c r="AJ50" s="115"/>
      <c r="AK50" s="66"/>
      <c r="AL50" s="187">
        <f t="shared" si="8"/>
        <v>0.29359999999999997</v>
      </c>
      <c r="AM50" s="209">
        <f t="shared" si="18"/>
        <v>0.29359999999999997</v>
      </c>
      <c r="AN50" s="221">
        <f t="shared" si="18"/>
        <v>0.29359999999999997</v>
      </c>
      <c r="AO50" s="221">
        <f t="shared" si="18"/>
        <v>0.29359999999999997</v>
      </c>
      <c r="AP50" s="198"/>
      <c r="AQ50" s="65" t="s">
        <v>154</v>
      </c>
      <c r="AR50" s="145" t="s">
        <v>238</v>
      </c>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row>
    <row r="51" spans="1:96" ht="15">
      <c r="A51" s="380">
        <v>707</v>
      </c>
      <c r="B51" s="380" t="s">
        <v>253</v>
      </c>
      <c r="C51" s="54"/>
      <c r="D51" s="143" t="s">
        <v>145</v>
      </c>
      <c r="E51" s="144" t="s">
        <v>58</v>
      </c>
      <c r="F51" s="145" t="s">
        <v>60</v>
      </c>
      <c r="G51" s="55" t="s">
        <v>180</v>
      </c>
      <c r="H51" s="55" t="s">
        <v>162</v>
      </c>
      <c r="I51" s="145" t="s">
        <v>236</v>
      </c>
      <c r="J51" s="54"/>
      <c r="K51" s="170" t="s">
        <v>149</v>
      </c>
      <c r="L51" s="65" t="s">
        <v>250</v>
      </c>
      <c r="M51" s="184" t="s">
        <v>18</v>
      </c>
      <c r="N51" s="67">
        <v>180</v>
      </c>
      <c r="O51" s="67" t="s">
        <v>151</v>
      </c>
      <c r="P51" s="67" t="s">
        <v>152</v>
      </c>
      <c r="Q51" s="66"/>
      <c r="R51" s="67" t="s">
        <v>166</v>
      </c>
      <c r="S51" s="67" t="s">
        <v>166</v>
      </c>
      <c r="T51" s="169">
        <v>0.73399999999999999</v>
      </c>
      <c r="U51" s="66"/>
      <c r="V51" s="112" t="str">
        <f t="shared" si="13"/>
        <v>LOEC</v>
      </c>
      <c r="W51" s="67">
        <f>VLOOKUP(V51,'Conversion Factors'!$B$2:'Conversion Factors'!$C$13,2,FALSE)</f>
        <v>2.50</v>
      </c>
      <c r="X51" s="67">
        <f t="shared" si="0"/>
        <v>0.29359999999999997</v>
      </c>
      <c r="Y51" s="115" t="str">
        <f t="shared" si="1"/>
        <v>Chronic</v>
      </c>
      <c r="Z51" s="67">
        <f>VLOOKUP(Y51,'Conversion Factors'!$B$12:$C$13,2,FALSE)</f>
        <v>1</v>
      </c>
      <c r="AA51" s="67">
        <f t="shared" si="2"/>
        <v>0.29359999999999997</v>
      </c>
      <c r="AB51" s="66"/>
      <c r="AC51" s="112" t="str">
        <f t="shared" si="3"/>
        <v>LOEC</v>
      </c>
      <c r="AD51" s="148" t="s">
        <v>159</v>
      </c>
      <c r="AE51" s="115" t="str">
        <f t="shared" si="4"/>
        <v>Chronic</v>
      </c>
      <c r="AF51" s="148" t="str">
        <f t="shared" si="11"/>
        <v>y</v>
      </c>
      <c r="AG51" s="65" t="str">
        <f t="shared" si="6"/>
        <v>Length and weight - males, F2</v>
      </c>
      <c r="AH51" s="115"/>
      <c r="AI51" s="117">
        <f t="shared" si="7"/>
        <v>180</v>
      </c>
      <c r="AJ51" s="115"/>
      <c r="AK51" s="66"/>
      <c r="AL51" s="187">
        <f t="shared" si="8"/>
        <v>0.29359999999999997</v>
      </c>
      <c r="AM51" s="209">
        <f t="shared" si="18"/>
        <v>0.29359999999999997</v>
      </c>
      <c r="AN51" s="221">
        <f t="shared" si="18"/>
        <v>0.29359999999999997</v>
      </c>
      <c r="AO51" s="221">
        <f t="shared" si="18"/>
        <v>0.29359999999999997</v>
      </c>
      <c r="AP51" s="198"/>
      <c r="AQ51" s="65" t="s">
        <v>154</v>
      </c>
      <c r="AR51" s="145" t="s">
        <v>238</v>
      </c>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row>
    <row r="52" spans="1:96" ht="15">
      <c r="A52" s="380">
        <v>707</v>
      </c>
      <c r="B52" s="380" t="s">
        <v>254</v>
      </c>
      <c r="C52" s="54"/>
      <c r="D52" s="143" t="s">
        <v>145</v>
      </c>
      <c r="E52" s="144" t="s">
        <v>58</v>
      </c>
      <c r="F52" s="145" t="s">
        <v>60</v>
      </c>
      <c r="G52" s="55" t="s">
        <v>180</v>
      </c>
      <c r="H52" s="55" t="s">
        <v>162</v>
      </c>
      <c r="I52" s="145" t="s">
        <v>236</v>
      </c>
      <c r="J52" s="54"/>
      <c r="K52" s="170" t="s">
        <v>149</v>
      </c>
      <c r="L52" s="65" t="s">
        <v>255</v>
      </c>
      <c r="M52" s="184" t="s">
        <v>27</v>
      </c>
      <c r="N52" s="67">
        <v>180</v>
      </c>
      <c r="O52" s="67" t="s">
        <v>151</v>
      </c>
      <c r="P52" s="67" t="s">
        <v>152</v>
      </c>
      <c r="Q52" s="66"/>
      <c r="R52" s="67" t="s">
        <v>166</v>
      </c>
      <c r="S52" s="67" t="s">
        <v>166</v>
      </c>
      <c r="T52" s="169">
        <v>0.73399999999999999</v>
      </c>
      <c r="U52" s="66"/>
      <c r="V52" s="112" t="str">
        <f t="shared" si="13"/>
        <v>NOEC</v>
      </c>
      <c r="W52" s="67">
        <f>VLOOKUP(V52,'Conversion Factors'!$B$2:'Conversion Factors'!$C$13,2,FALSE)</f>
        <v>1</v>
      </c>
      <c r="X52" s="67">
        <f t="shared" si="0"/>
        <v>0.73399999999999999</v>
      </c>
      <c r="Y52" s="115" t="str">
        <f t="shared" si="1"/>
        <v>Chronic</v>
      </c>
      <c r="Z52" s="67">
        <f>VLOOKUP(Y52,'Conversion Factors'!$B$12:$C$13,2,FALSE)</f>
        <v>1</v>
      </c>
      <c r="AA52" s="67">
        <f t="shared" si="2"/>
        <v>0.73399999999999999</v>
      </c>
      <c r="AB52" s="66"/>
      <c r="AC52" s="112" t="str">
        <f t="shared" si="3"/>
        <v>NOEC</v>
      </c>
      <c r="AD52" s="148" t="s">
        <v>153</v>
      </c>
      <c r="AE52" s="115" t="str">
        <f t="shared" si="4"/>
        <v>Chronic</v>
      </c>
      <c r="AF52" s="148" t="str">
        <f t="shared" si="11"/>
        <v>y</v>
      </c>
      <c r="AG52" s="65" t="str">
        <f t="shared" si="6"/>
        <v>Length - males, F1</v>
      </c>
      <c r="AH52" s="115"/>
      <c r="AI52" s="117">
        <f t="shared" si="7"/>
        <v>180</v>
      </c>
      <c r="AJ52" s="115"/>
      <c r="AK52" s="66"/>
      <c r="AL52" s="187">
        <f t="shared" si="8"/>
        <v>0.73399999999999999</v>
      </c>
      <c r="AM52" s="209">
        <f t="shared" si="18"/>
        <v>0.73399999999999999</v>
      </c>
      <c r="AN52" s="221">
        <f t="shared" si="18"/>
        <v>0.73399999999999999</v>
      </c>
      <c r="AO52" s="221">
        <f t="shared" si="18"/>
        <v>0.73399999999999999</v>
      </c>
      <c r="AP52" s="198"/>
      <c r="AQ52" s="65" t="s">
        <v>154</v>
      </c>
      <c r="AR52" s="145" t="s">
        <v>242</v>
      </c>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row>
    <row r="53" spans="1:96" ht="15">
      <c r="A53" s="380">
        <v>707</v>
      </c>
      <c r="B53" s="380" t="s">
        <v>256</v>
      </c>
      <c r="C53" s="54"/>
      <c r="D53" s="143" t="s">
        <v>145</v>
      </c>
      <c r="E53" s="144" t="s">
        <v>58</v>
      </c>
      <c r="F53" s="145" t="s">
        <v>60</v>
      </c>
      <c r="G53" s="55" t="s">
        <v>180</v>
      </c>
      <c r="H53" s="55" t="s">
        <v>162</v>
      </c>
      <c r="I53" s="145" t="s">
        <v>236</v>
      </c>
      <c r="J53" s="54"/>
      <c r="K53" s="170" t="s">
        <v>149</v>
      </c>
      <c r="L53" s="65" t="s">
        <v>257</v>
      </c>
      <c r="M53" s="184" t="s">
        <v>27</v>
      </c>
      <c r="N53" s="67">
        <v>180</v>
      </c>
      <c r="O53" s="67" t="s">
        <v>151</v>
      </c>
      <c r="P53" s="67" t="s">
        <v>152</v>
      </c>
      <c r="Q53" s="66"/>
      <c r="R53" s="67" t="s">
        <v>166</v>
      </c>
      <c r="S53" s="67" t="s">
        <v>166</v>
      </c>
      <c r="T53" s="169">
        <v>0.73399999999999999</v>
      </c>
      <c r="U53" s="66"/>
      <c r="V53" s="112" t="str">
        <f t="shared" si="13"/>
        <v>NOEC</v>
      </c>
      <c r="W53" s="67">
        <f>VLOOKUP(V53,'Conversion Factors'!$B$2:'Conversion Factors'!$C$13,2,FALSE)</f>
        <v>1</v>
      </c>
      <c r="X53" s="67">
        <f t="shared" si="0"/>
        <v>0.73399999999999999</v>
      </c>
      <c r="Y53" s="115" t="str">
        <f t="shared" si="1"/>
        <v>Chronic</v>
      </c>
      <c r="Z53" s="67">
        <f>VLOOKUP(Y53,'Conversion Factors'!$B$12:$C$13,2,FALSE)</f>
        <v>1</v>
      </c>
      <c r="AA53" s="67">
        <f t="shared" si="2"/>
        <v>0.73399999999999999</v>
      </c>
      <c r="AB53" s="66"/>
      <c r="AC53" s="112" t="str">
        <f t="shared" si="3"/>
        <v>NOEC</v>
      </c>
      <c r="AD53" s="148" t="s">
        <v>153</v>
      </c>
      <c r="AE53" s="115" t="str">
        <f t="shared" si="4"/>
        <v>Chronic</v>
      </c>
      <c r="AF53" s="148" t="str">
        <f t="shared" si="11"/>
        <v>y</v>
      </c>
      <c r="AG53" s="65" t="str">
        <f t="shared" si="6"/>
        <v>Weight - females, F2</v>
      </c>
      <c r="AH53" s="115"/>
      <c r="AI53" s="117">
        <f t="shared" si="7"/>
        <v>180</v>
      </c>
      <c r="AJ53" s="115"/>
      <c r="AK53" s="66"/>
      <c r="AL53" s="187">
        <f t="shared" si="8"/>
        <v>0.73399999999999999</v>
      </c>
      <c r="AM53" s="209">
        <f t="shared" si="18"/>
        <v>0.73399999999999999</v>
      </c>
      <c r="AN53" s="221">
        <f t="shared" si="18"/>
        <v>0.73399999999999999</v>
      </c>
      <c r="AO53" s="221">
        <f t="shared" si="18"/>
        <v>0.73399999999999999</v>
      </c>
      <c r="AP53" s="198"/>
      <c r="AQ53" s="65" t="s">
        <v>154</v>
      </c>
      <c r="AR53" s="145" t="s">
        <v>238</v>
      </c>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4"/>
      <c r="CR53" s="54"/>
    </row>
    <row r="54" spans="1:96" ht="15">
      <c r="A54" s="53">
        <v>718</v>
      </c>
      <c r="B54" s="55" t="s">
        <v>258</v>
      </c>
      <c r="C54" s="54"/>
      <c r="D54" s="143" t="s">
        <v>145</v>
      </c>
      <c r="E54" s="144" t="s">
        <v>58</v>
      </c>
      <c r="F54" s="145" t="s">
        <v>60</v>
      </c>
      <c r="G54" s="55" t="s">
        <v>180</v>
      </c>
      <c r="H54" s="55" t="s">
        <v>162</v>
      </c>
      <c r="I54" s="145" t="s">
        <v>181</v>
      </c>
      <c r="J54" s="54"/>
      <c r="K54" s="170" t="s">
        <v>149</v>
      </c>
      <c r="L54" s="65" t="s">
        <v>259</v>
      </c>
      <c r="M54" s="184" t="s">
        <v>27</v>
      </c>
      <c r="N54" s="67">
        <v>150</v>
      </c>
      <c r="O54" s="67" t="s">
        <v>151</v>
      </c>
      <c r="P54" s="67" t="s">
        <v>152</v>
      </c>
      <c r="Q54" s="66"/>
      <c r="R54" s="67" t="s">
        <v>166</v>
      </c>
      <c r="S54" s="67" t="s">
        <v>166</v>
      </c>
      <c r="T54" s="169">
        <v>5</v>
      </c>
      <c r="U54" s="66"/>
      <c r="V54" s="112" t="str">
        <f t="shared" si="13"/>
        <v>NOEC</v>
      </c>
      <c r="W54" s="67">
        <f>VLOOKUP(V54,'Conversion Factors'!$B$2:'Conversion Factors'!$C$13,2,FALSE)</f>
        <v>1</v>
      </c>
      <c r="X54" s="67">
        <f t="shared" si="0"/>
        <v>5</v>
      </c>
      <c r="Y54" s="115" t="str">
        <f t="shared" si="1"/>
        <v>Chronic</v>
      </c>
      <c r="Z54" s="67">
        <f>VLOOKUP(Y54,'Conversion Factors'!$B$12:$C$13,2,FALSE)</f>
        <v>1</v>
      </c>
      <c r="AA54" s="67">
        <f t="shared" si="2"/>
        <v>5</v>
      </c>
      <c r="AB54" s="66"/>
      <c r="AC54" s="112" t="str">
        <f t="shared" si="3"/>
        <v>NOEC</v>
      </c>
      <c r="AD54" s="148" t="s">
        <v>153</v>
      </c>
      <c r="AE54" s="115" t="str">
        <f t="shared" si="4"/>
        <v>Chronic</v>
      </c>
      <c r="AF54" s="148" t="str">
        <f t="shared" si="11"/>
        <v>y</v>
      </c>
      <c r="AG54" s="65" t="str">
        <f t="shared" si="6"/>
        <v>Length and weight, F0 - male</v>
      </c>
      <c r="AH54" s="115"/>
      <c r="AI54" s="117">
        <f t="shared" si="7"/>
        <v>150</v>
      </c>
      <c r="AJ54" s="115"/>
      <c r="AK54" s="66"/>
      <c r="AL54" s="187">
        <f t="shared" si="8"/>
        <v>5</v>
      </c>
      <c r="AM54" s="209">
        <f t="shared" si="18"/>
        <v>5</v>
      </c>
      <c r="AN54" s="221">
        <f t="shared" si="18"/>
        <v>5</v>
      </c>
      <c r="AO54" s="221">
        <f t="shared" si="18"/>
        <v>5</v>
      </c>
      <c r="AP54" s="198"/>
      <c r="AQ54" s="65" t="s">
        <v>154</v>
      </c>
      <c r="AR54" s="145" t="s">
        <v>260</v>
      </c>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c r="CC54" s="54"/>
      <c r="CD54" s="54"/>
      <c r="CE54" s="54"/>
      <c r="CF54" s="54"/>
      <c r="CG54" s="54"/>
      <c r="CH54" s="54"/>
      <c r="CI54" s="54"/>
      <c r="CJ54" s="54"/>
      <c r="CK54" s="54"/>
      <c r="CL54" s="54"/>
      <c r="CM54" s="54"/>
      <c r="CN54" s="54"/>
      <c r="CO54" s="54"/>
      <c r="CP54" s="54"/>
      <c r="CQ54" s="54"/>
      <c r="CR54" s="54"/>
    </row>
    <row r="55" spans="1:96" s="140" customFormat="1" ht="15">
      <c r="A55" s="53">
        <v>718</v>
      </c>
      <c r="B55" s="55" t="s">
        <v>261</v>
      </c>
      <c r="C55" s="54"/>
      <c r="D55" s="143" t="s">
        <v>145</v>
      </c>
      <c r="E55" s="144" t="s">
        <v>58</v>
      </c>
      <c r="F55" s="145" t="s">
        <v>60</v>
      </c>
      <c r="G55" s="55" t="s">
        <v>180</v>
      </c>
      <c r="H55" s="55" t="s">
        <v>162</v>
      </c>
      <c r="I55" s="145" t="s">
        <v>262</v>
      </c>
      <c r="J55" s="54"/>
      <c r="K55" s="170" t="s">
        <v>182</v>
      </c>
      <c r="L55" s="65" t="s">
        <v>263</v>
      </c>
      <c r="M55" s="184" t="s">
        <v>27</v>
      </c>
      <c r="N55" s="67">
        <v>8</v>
      </c>
      <c r="O55" s="67" t="s">
        <v>151</v>
      </c>
      <c r="P55" s="67" t="s">
        <v>152</v>
      </c>
      <c r="Q55" s="66"/>
      <c r="R55" s="67" t="s">
        <v>166</v>
      </c>
      <c r="S55" s="67" t="s">
        <v>166</v>
      </c>
      <c r="T55" s="169">
        <v>5</v>
      </c>
      <c r="U55" s="66"/>
      <c r="V55" s="112" t="str">
        <f t="shared" si="13"/>
        <v>NOEC</v>
      </c>
      <c r="W55" s="67">
        <f>VLOOKUP(V55,'Conversion Factors'!$B$2:'Conversion Factors'!$C$13,2,FALSE)</f>
        <v>1</v>
      </c>
      <c r="X55" s="67">
        <f t="shared" si="0"/>
        <v>5</v>
      </c>
      <c r="Y55" s="115" t="str">
        <f t="shared" si="1"/>
        <v>Chronic</v>
      </c>
      <c r="Z55" s="67">
        <f>VLOOKUP(Y55,'Conversion Factors'!$B$12:$C$13,2,FALSE)</f>
        <v>1</v>
      </c>
      <c r="AA55" s="67">
        <f t="shared" si="2"/>
        <v>5</v>
      </c>
      <c r="AB55" s="66"/>
      <c r="AC55" s="112" t="str">
        <f t="shared" si="3"/>
        <v>NOEC</v>
      </c>
      <c r="AD55" s="148" t="s">
        <v>153</v>
      </c>
      <c r="AE55" s="115" t="str">
        <f t="shared" si="4"/>
        <v>Chronic</v>
      </c>
      <c r="AF55" s="148" t="str">
        <f t="shared" si="11"/>
        <v>y</v>
      </c>
      <c r="AG55" s="65" t="str">
        <f t="shared" si="6"/>
        <v>Mortality, F1</v>
      </c>
      <c r="AH55" s="115"/>
      <c r="AI55" s="117">
        <f t="shared" si="7"/>
        <v>8</v>
      </c>
      <c r="AJ55" s="115"/>
      <c r="AK55" s="66"/>
      <c r="AL55" s="187">
        <f t="shared" si="8"/>
        <v>5</v>
      </c>
      <c r="AM55" s="221">
        <f t="shared" si="18"/>
        <v>5</v>
      </c>
      <c r="AN55" s="221">
        <f t="shared" si="18"/>
        <v>5</v>
      </c>
      <c r="AO55" s="221">
        <f t="shared" si="18"/>
        <v>5</v>
      </c>
      <c r="AP55" s="198"/>
      <c r="AQ55" s="65" t="s">
        <v>154</v>
      </c>
      <c r="AR55" s="145" t="s">
        <v>264</v>
      </c>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c r="CR55" s="54"/>
    </row>
    <row r="56" spans="1:96" s="140" customFormat="1" ht="15">
      <c r="A56" s="167">
        <v>717</v>
      </c>
      <c r="B56" s="67" t="s">
        <v>265</v>
      </c>
      <c r="C56" s="66"/>
      <c r="D56" s="168" t="s">
        <v>145</v>
      </c>
      <c r="E56" s="169" t="s">
        <v>58</v>
      </c>
      <c r="F56" s="170" t="s">
        <v>60</v>
      </c>
      <c r="G56" s="67" t="s">
        <v>180</v>
      </c>
      <c r="H56" s="67" t="s">
        <v>162</v>
      </c>
      <c r="I56" s="170" t="s">
        <v>266</v>
      </c>
      <c r="J56" s="66"/>
      <c r="K56" s="170" t="s">
        <v>164</v>
      </c>
      <c r="L56" s="65" t="s">
        <v>267</v>
      </c>
      <c r="M56" s="184" t="s">
        <v>27</v>
      </c>
      <c r="N56" s="67">
        <v>70</v>
      </c>
      <c r="O56" s="67" t="s">
        <v>151</v>
      </c>
      <c r="P56" s="67" t="s">
        <v>152</v>
      </c>
      <c r="Q56" s="66"/>
      <c r="R56" s="67" t="s">
        <v>166</v>
      </c>
      <c r="S56" s="67" t="s">
        <v>166</v>
      </c>
      <c r="T56" s="169">
        <v>10</v>
      </c>
      <c r="U56" s="66"/>
      <c r="V56" s="112" t="str">
        <f t="shared" si="13"/>
        <v>NOEC</v>
      </c>
      <c r="W56" s="67">
        <f>VLOOKUP(V56,'Conversion Factors'!$B$2:'Conversion Factors'!$C$13,2,FALSE)</f>
        <v>1</v>
      </c>
      <c r="X56" s="67">
        <f t="shared" si="0"/>
        <v>10</v>
      </c>
      <c r="Y56" s="115" t="str">
        <f t="shared" si="1"/>
        <v>Chronic</v>
      </c>
      <c r="Z56" s="67">
        <f>VLOOKUP(Y56,'Conversion Factors'!$B$12:$C$13,2,FALSE)</f>
        <v>1</v>
      </c>
      <c r="AA56" s="67">
        <f t="shared" si="2"/>
        <v>10</v>
      </c>
      <c r="AB56" s="66"/>
      <c r="AC56" s="112" t="str">
        <f t="shared" si="3"/>
        <v>NOEC</v>
      </c>
      <c r="AD56" s="148" t="s">
        <v>153</v>
      </c>
      <c r="AE56" s="115" t="str">
        <f t="shared" si="4"/>
        <v>Chronic</v>
      </c>
      <c r="AF56" s="148" t="str">
        <f t="shared" si="11"/>
        <v>y</v>
      </c>
      <c r="AG56" s="65" t="str">
        <f t="shared" si="6"/>
        <v>Malformations - skeletal deformaties, F1</v>
      </c>
      <c r="AH56" s="115"/>
      <c r="AI56" s="117">
        <f t="shared" si="7"/>
        <v>70</v>
      </c>
      <c r="AJ56" s="115"/>
      <c r="AK56" s="66"/>
      <c r="AL56" s="187">
        <f t="shared" si="8"/>
        <v>10</v>
      </c>
      <c r="AM56" s="209">
        <f t="shared" si="18"/>
        <v>10</v>
      </c>
      <c r="AN56" s="221">
        <f t="shared" si="18"/>
        <v>10</v>
      </c>
      <c r="AO56" s="221">
        <f t="shared" si="18"/>
        <v>10</v>
      </c>
      <c r="AP56" s="198"/>
      <c r="AQ56" s="65" t="s">
        <v>154</v>
      </c>
      <c r="AR56" s="145" t="s">
        <v>268</v>
      </c>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row>
    <row r="57" spans="1:96" s="136" customFormat="1" ht="15">
      <c r="A57" s="380">
        <v>717</v>
      </c>
      <c r="B57" s="380" t="s">
        <v>269</v>
      </c>
      <c r="C57" s="66"/>
      <c r="D57" s="168" t="s">
        <v>145</v>
      </c>
      <c r="E57" s="169" t="s">
        <v>58</v>
      </c>
      <c r="F57" s="170" t="s">
        <v>60</v>
      </c>
      <c r="G57" s="67" t="s">
        <v>180</v>
      </c>
      <c r="H57" s="67" t="s">
        <v>162</v>
      </c>
      <c r="I57" s="170" t="s">
        <v>262</v>
      </c>
      <c r="J57" s="66"/>
      <c r="K57" s="170" t="s">
        <v>149</v>
      </c>
      <c r="L57" s="65" t="s">
        <v>270</v>
      </c>
      <c r="M57" s="184" t="s">
        <v>27</v>
      </c>
      <c r="N57" s="67">
        <v>70</v>
      </c>
      <c r="O57" s="67" t="s">
        <v>151</v>
      </c>
      <c r="P57" s="67" t="s">
        <v>152</v>
      </c>
      <c r="Q57" s="66"/>
      <c r="R57" s="67" t="s">
        <v>166</v>
      </c>
      <c r="S57" s="67" t="s">
        <v>166</v>
      </c>
      <c r="T57" s="169">
        <v>10</v>
      </c>
      <c r="U57" s="66"/>
      <c r="V57" s="112" t="str">
        <f t="shared" si="13"/>
        <v>NOEC</v>
      </c>
      <c r="W57" s="67">
        <f>VLOOKUP(V57,'Conversion Factors'!$B$2:'Conversion Factors'!$C$13,2,FALSE)</f>
        <v>1</v>
      </c>
      <c r="X57" s="67">
        <f t="shared" si="0"/>
        <v>10</v>
      </c>
      <c r="Y57" s="115" t="str">
        <f t="shared" si="1"/>
        <v>Chronic</v>
      </c>
      <c r="Z57" s="67">
        <f>VLOOKUP(Y57,'Conversion Factors'!$B$12:$C$13,2,FALSE)</f>
        <v>1</v>
      </c>
      <c r="AA57" s="67">
        <f t="shared" si="2"/>
        <v>10</v>
      </c>
      <c r="AB57" s="66"/>
      <c r="AC57" s="112" t="str">
        <f t="shared" si="3"/>
        <v>NOEC</v>
      </c>
      <c r="AD57" s="148" t="s">
        <v>153</v>
      </c>
      <c r="AE57" s="112" t="str">
        <f t="shared" si="4"/>
        <v>Chronic</v>
      </c>
      <c r="AF57" s="148" t="str">
        <f t="shared" si="11"/>
        <v>y</v>
      </c>
      <c r="AG57" s="65" t="str">
        <f t="shared" si="6"/>
        <v xml:space="preserve">Condition factor - F0 males </v>
      </c>
      <c r="AH57" s="115"/>
      <c r="AI57" s="117">
        <f t="shared" si="7"/>
        <v>70</v>
      </c>
      <c r="AJ57" s="115"/>
      <c r="AK57" s="66"/>
      <c r="AL57" s="187">
        <f t="shared" si="8"/>
        <v>10</v>
      </c>
      <c r="AM57" s="209">
        <f t="shared" si="18"/>
        <v>10</v>
      </c>
      <c r="AN57" s="221">
        <f t="shared" si="18"/>
        <v>10</v>
      </c>
      <c r="AO57" s="221">
        <f t="shared" si="18"/>
        <v>10</v>
      </c>
      <c r="AP57" s="198"/>
      <c r="AQ57" s="65" t="s">
        <v>154</v>
      </c>
      <c r="AR57" s="170"/>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row>
    <row r="58" spans="1:44" s="54" customFormat="1" ht="15">
      <c r="A58" s="380">
        <v>717</v>
      </c>
      <c r="B58" s="381" t="s">
        <v>271</v>
      </c>
      <c r="C58" s="68"/>
      <c r="D58" s="168" t="s">
        <v>145</v>
      </c>
      <c r="E58" s="169" t="s">
        <v>58</v>
      </c>
      <c r="F58" s="170" t="s">
        <v>60</v>
      </c>
      <c r="G58" s="67" t="s">
        <v>180</v>
      </c>
      <c r="H58" s="67" t="s">
        <v>162</v>
      </c>
      <c r="I58" s="170" t="s">
        <v>262</v>
      </c>
      <c r="J58" s="66"/>
      <c r="K58" s="170" t="s">
        <v>149</v>
      </c>
      <c r="L58" s="65" t="s">
        <v>272</v>
      </c>
      <c r="M58" s="184" t="s">
        <v>27</v>
      </c>
      <c r="N58" s="67">
        <v>40</v>
      </c>
      <c r="O58" s="67" t="s">
        <v>151</v>
      </c>
      <c r="P58" s="67" t="s">
        <v>152</v>
      </c>
      <c r="Q58" s="66"/>
      <c r="R58" s="67" t="s">
        <v>166</v>
      </c>
      <c r="S58" s="67" t="s">
        <v>166</v>
      </c>
      <c r="T58" s="169">
        <v>10</v>
      </c>
      <c r="U58" s="66"/>
      <c r="V58" s="112" t="str">
        <f t="shared" si="13"/>
        <v>NOEC</v>
      </c>
      <c r="W58" s="67">
        <f>VLOOKUP(V58,'Conversion Factors'!$B$2:'Conversion Factors'!$C$13,2,FALSE)</f>
        <v>1</v>
      </c>
      <c r="X58" s="67">
        <f t="shared" si="0"/>
        <v>10</v>
      </c>
      <c r="Y58" s="115" t="str">
        <f t="shared" si="1"/>
        <v>Chronic</v>
      </c>
      <c r="Z58" s="67">
        <f>VLOOKUP(Y58,'Conversion Factors'!$B$12:$C$13,2,FALSE)</f>
        <v>1</v>
      </c>
      <c r="AA58" s="67">
        <f t="shared" si="2"/>
        <v>10</v>
      </c>
      <c r="AB58" s="66"/>
      <c r="AC58" s="112" t="str">
        <f t="shared" si="3"/>
        <v>NOEC</v>
      </c>
      <c r="AD58" s="148" t="s">
        <v>153</v>
      </c>
      <c r="AE58" s="112" t="str">
        <f t="shared" si="4"/>
        <v>Chronic</v>
      </c>
      <c r="AF58" s="148" t="str">
        <f t="shared" si="11"/>
        <v>y</v>
      </c>
      <c r="AG58" s="65" t="str">
        <f t="shared" si="6"/>
        <v>Weight - F0 males</v>
      </c>
      <c r="AH58" s="115"/>
      <c r="AI58" s="117">
        <f t="shared" si="7"/>
        <v>40</v>
      </c>
      <c r="AJ58" s="115"/>
      <c r="AK58" s="66"/>
      <c r="AL58" s="187">
        <f t="shared" si="8"/>
        <v>10</v>
      </c>
      <c r="AM58" s="209">
        <f t="shared" si="18"/>
        <v>10</v>
      </c>
      <c r="AN58" s="221">
        <f t="shared" si="18"/>
        <v>10</v>
      </c>
      <c r="AO58" s="221">
        <f t="shared" si="18"/>
        <v>10</v>
      </c>
      <c r="AP58" s="198"/>
      <c r="AQ58" s="65" t="s">
        <v>154</v>
      </c>
      <c r="AR58" s="145" t="s">
        <v>273</v>
      </c>
    </row>
    <row r="59" spans="1:96" s="54" customFormat="1" ht="15">
      <c r="A59" s="380">
        <v>717</v>
      </c>
      <c r="B59" s="380" t="s">
        <v>274</v>
      </c>
      <c r="C59" s="66"/>
      <c r="D59" s="168" t="s">
        <v>145</v>
      </c>
      <c r="E59" s="169" t="s">
        <v>58</v>
      </c>
      <c r="F59" s="170" t="s">
        <v>60</v>
      </c>
      <c r="G59" s="67" t="s">
        <v>180</v>
      </c>
      <c r="H59" s="67" t="s">
        <v>162</v>
      </c>
      <c r="I59" s="170" t="s">
        <v>262</v>
      </c>
      <c r="J59" s="66"/>
      <c r="K59" s="170" t="s">
        <v>149</v>
      </c>
      <c r="L59" s="65" t="s">
        <v>270</v>
      </c>
      <c r="M59" s="184" t="s">
        <v>18</v>
      </c>
      <c r="N59" s="67">
        <v>70</v>
      </c>
      <c r="O59" s="67" t="s">
        <v>151</v>
      </c>
      <c r="P59" s="67" t="s">
        <v>152</v>
      </c>
      <c r="Q59" s="66"/>
      <c r="R59" s="67" t="s">
        <v>166</v>
      </c>
      <c r="S59" s="67" t="s">
        <v>166</v>
      </c>
      <c r="T59" s="169">
        <v>50</v>
      </c>
      <c r="U59" s="66"/>
      <c r="V59" s="112" t="str">
        <f t="shared" si="13"/>
        <v>LOEC</v>
      </c>
      <c r="W59" s="67">
        <f>VLOOKUP(V59,'Conversion Factors'!$B$2:'Conversion Factors'!$C$13,2,FALSE)</f>
        <v>2.50</v>
      </c>
      <c r="X59" s="67">
        <f t="shared" si="0"/>
        <v>20</v>
      </c>
      <c r="Y59" s="115" t="str">
        <f t="shared" si="1"/>
        <v>Chronic</v>
      </c>
      <c r="Z59" s="67">
        <f>VLOOKUP(Y59,'Conversion Factors'!$B$12:$C$13,2,FALSE)</f>
        <v>1</v>
      </c>
      <c r="AA59" s="67">
        <f t="shared" si="2"/>
        <v>20</v>
      </c>
      <c r="AB59" s="66"/>
      <c r="AC59" s="112" t="str">
        <f t="shared" si="3"/>
        <v>LOEC</v>
      </c>
      <c r="AD59" s="148" t="s">
        <v>159</v>
      </c>
      <c r="AE59" s="112" t="str">
        <f t="shared" si="4"/>
        <v>Chronic</v>
      </c>
      <c r="AF59" s="148" t="str">
        <f t="shared" si="11"/>
        <v>y</v>
      </c>
      <c r="AG59" s="65" t="str">
        <f t="shared" si="6"/>
        <v xml:space="preserve">Condition factor - F0 males </v>
      </c>
      <c r="AH59" s="115"/>
      <c r="AI59" s="117">
        <f t="shared" si="7"/>
        <v>70</v>
      </c>
      <c r="AJ59" s="115"/>
      <c r="AK59" s="66"/>
      <c r="AL59" s="187">
        <f t="shared" si="8"/>
        <v>20</v>
      </c>
      <c r="AM59" s="209">
        <f t="shared" si="18"/>
        <v>20</v>
      </c>
      <c r="AN59" s="221">
        <f t="shared" si="18"/>
        <v>20</v>
      </c>
      <c r="AO59" s="221">
        <f t="shared" si="18"/>
        <v>20</v>
      </c>
      <c r="AP59" s="198"/>
      <c r="AQ59" s="65" t="s">
        <v>154</v>
      </c>
      <c r="AR59" s="170"/>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c r="BT59" s="66"/>
      <c r="BU59" s="66"/>
      <c r="BV59" s="66"/>
      <c r="BW59" s="66"/>
      <c r="BX59" s="66"/>
      <c r="BY59" s="66"/>
      <c r="BZ59" s="66"/>
      <c r="CA59" s="66"/>
      <c r="CB59" s="66"/>
      <c r="CC59" s="66"/>
      <c r="CD59" s="66"/>
      <c r="CE59" s="66"/>
      <c r="CF59" s="66"/>
      <c r="CG59" s="66"/>
      <c r="CH59" s="66"/>
      <c r="CI59" s="66"/>
      <c r="CJ59" s="66"/>
      <c r="CK59" s="66"/>
      <c r="CL59" s="66"/>
      <c r="CM59" s="66"/>
      <c r="CN59" s="66"/>
      <c r="CO59" s="66"/>
      <c r="CP59" s="66"/>
      <c r="CQ59" s="66"/>
      <c r="CR59" s="66"/>
    </row>
    <row r="60" spans="1:96" ht="15">
      <c r="A60" s="380">
        <v>717</v>
      </c>
      <c r="B60" s="380" t="s">
        <v>275</v>
      </c>
      <c r="C60" s="68"/>
      <c r="D60" s="168" t="s">
        <v>145</v>
      </c>
      <c r="E60" s="169" t="s">
        <v>58</v>
      </c>
      <c r="F60" s="170" t="s">
        <v>60</v>
      </c>
      <c r="G60" s="67" t="s">
        <v>180</v>
      </c>
      <c r="H60" s="67" t="s">
        <v>162</v>
      </c>
      <c r="I60" s="170" t="s">
        <v>262</v>
      </c>
      <c r="J60" s="66"/>
      <c r="K60" s="170" t="s">
        <v>149</v>
      </c>
      <c r="L60" s="65" t="s">
        <v>272</v>
      </c>
      <c r="M60" s="184" t="s">
        <v>18</v>
      </c>
      <c r="N60" s="67">
        <v>40</v>
      </c>
      <c r="O60" s="67" t="s">
        <v>151</v>
      </c>
      <c r="P60" s="67" t="s">
        <v>152</v>
      </c>
      <c r="Q60" s="66"/>
      <c r="R60" s="67" t="s">
        <v>166</v>
      </c>
      <c r="S60" s="67" t="s">
        <v>166</v>
      </c>
      <c r="T60" s="169">
        <v>50</v>
      </c>
      <c r="U60" s="66"/>
      <c r="V60" s="112" t="str">
        <f t="shared" si="13"/>
        <v>LOEC</v>
      </c>
      <c r="W60" s="67">
        <f>VLOOKUP(V60,'Conversion Factors'!$B$2:'Conversion Factors'!$C$13,2,FALSE)</f>
        <v>2.50</v>
      </c>
      <c r="X60" s="67">
        <f t="shared" si="0"/>
        <v>20</v>
      </c>
      <c r="Y60" s="115" t="str">
        <f t="shared" si="1"/>
        <v>Chronic</v>
      </c>
      <c r="Z60" s="67">
        <f>VLOOKUP(Y60,'Conversion Factors'!$B$12:$C$13,2,FALSE)</f>
        <v>1</v>
      </c>
      <c r="AA60" s="67">
        <f t="shared" si="2"/>
        <v>20</v>
      </c>
      <c r="AB60" s="66"/>
      <c r="AC60" s="112" t="str">
        <f t="shared" si="3"/>
        <v>LOEC</v>
      </c>
      <c r="AD60" s="148" t="s">
        <v>159</v>
      </c>
      <c r="AE60" s="112" t="str">
        <f t="shared" si="4"/>
        <v>Chronic</v>
      </c>
      <c r="AF60" s="148" t="str">
        <f t="shared" si="11"/>
        <v>y</v>
      </c>
      <c r="AG60" s="65" t="str">
        <f t="shared" si="6"/>
        <v>Weight - F0 males</v>
      </c>
      <c r="AH60" s="115"/>
      <c r="AI60" s="117">
        <f t="shared" si="7"/>
        <v>40</v>
      </c>
      <c r="AJ60" s="115"/>
      <c r="AK60" s="66"/>
      <c r="AL60" s="187">
        <f t="shared" si="8"/>
        <v>20</v>
      </c>
      <c r="AM60" s="209">
        <f t="shared" si="18"/>
        <v>20</v>
      </c>
      <c r="AN60" s="221">
        <f t="shared" si="18"/>
        <v>20</v>
      </c>
      <c r="AO60" s="221">
        <f t="shared" si="18"/>
        <v>20</v>
      </c>
      <c r="AP60" s="198"/>
      <c r="AQ60" s="65" t="s">
        <v>154</v>
      </c>
      <c r="AR60" s="145"/>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c r="CC60" s="54"/>
      <c r="CD60" s="54"/>
      <c r="CE60" s="54"/>
      <c r="CF60" s="54"/>
      <c r="CG60" s="54"/>
      <c r="CH60" s="54"/>
      <c r="CI60" s="54"/>
      <c r="CJ60" s="54"/>
      <c r="CK60" s="54"/>
      <c r="CL60" s="54"/>
      <c r="CM60" s="54"/>
      <c r="CN60" s="54"/>
      <c r="CO60" s="54"/>
      <c r="CP60" s="54"/>
      <c r="CQ60" s="54"/>
      <c r="CR60" s="54"/>
    </row>
    <row r="61" spans="1:96" ht="15">
      <c r="A61" s="380">
        <v>717</v>
      </c>
      <c r="B61" s="380" t="s">
        <v>276</v>
      </c>
      <c r="C61" s="66"/>
      <c r="D61" s="168" t="s">
        <v>145</v>
      </c>
      <c r="E61" s="169" t="s">
        <v>58</v>
      </c>
      <c r="F61" s="170" t="s">
        <v>60</v>
      </c>
      <c r="G61" s="67" t="s">
        <v>180</v>
      </c>
      <c r="H61" s="67" t="s">
        <v>162</v>
      </c>
      <c r="I61" s="170" t="s">
        <v>262</v>
      </c>
      <c r="J61" s="66"/>
      <c r="K61" s="170" t="s">
        <v>149</v>
      </c>
      <c r="L61" s="65" t="s">
        <v>277</v>
      </c>
      <c r="M61" s="184" t="s">
        <v>27</v>
      </c>
      <c r="N61" s="67">
        <v>40</v>
      </c>
      <c r="O61" s="67" t="s">
        <v>151</v>
      </c>
      <c r="P61" s="67" t="s">
        <v>152</v>
      </c>
      <c r="Q61" s="66"/>
      <c r="R61" s="67" t="s">
        <v>166</v>
      </c>
      <c r="S61" s="67" t="s">
        <v>166</v>
      </c>
      <c r="T61" s="169">
        <v>50</v>
      </c>
      <c r="U61" s="66"/>
      <c r="V61" s="112" t="str">
        <f t="shared" si="13"/>
        <v>NOEC</v>
      </c>
      <c r="W61" s="67">
        <f>VLOOKUP(V61,'Conversion Factors'!$B$2:'Conversion Factors'!$C$13,2,FALSE)</f>
        <v>1</v>
      </c>
      <c r="X61" s="67">
        <f t="shared" si="0"/>
        <v>50</v>
      </c>
      <c r="Y61" s="115" t="str">
        <f t="shared" si="1"/>
        <v>Chronic</v>
      </c>
      <c r="Z61" s="67">
        <f>VLOOKUP(Y61,'Conversion Factors'!$B$12:$C$13,2,FALSE)</f>
        <v>1</v>
      </c>
      <c r="AA61" s="67">
        <f t="shared" si="2"/>
        <v>50</v>
      </c>
      <c r="AB61" s="66"/>
      <c r="AC61" s="112" t="str">
        <f t="shared" si="3"/>
        <v>NOEC</v>
      </c>
      <c r="AD61" s="148" t="s">
        <v>153</v>
      </c>
      <c r="AE61" s="112" t="str">
        <f t="shared" si="4"/>
        <v>Chronic</v>
      </c>
      <c r="AF61" s="148" t="str">
        <f t="shared" si="11"/>
        <v>y</v>
      </c>
      <c r="AG61" s="65" t="str">
        <f t="shared" si="6"/>
        <v>Condition factor - F0 females</v>
      </c>
      <c r="AH61" s="115"/>
      <c r="AI61" s="117">
        <f t="shared" si="7"/>
        <v>40</v>
      </c>
      <c r="AJ61" s="115"/>
      <c r="AK61" s="66"/>
      <c r="AL61" s="187">
        <f t="shared" si="8"/>
        <v>50</v>
      </c>
      <c r="AM61" s="209">
        <f t="shared" si="18"/>
        <v>50</v>
      </c>
      <c r="AN61" s="221">
        <f t="shared" si="18"/>
        <v>50</v>
      </c>
      <c r="AO61" s="221">
        <f t="shared" si="18"/>
        <v>50</v>
      </c>
      <c r="AP61" s="198"/>
      <c r="AQ61" s="65" t="s">
        <v>154</v>
      </c>
      <c r="AR61" s="170"/>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c r="CA61" s="66"/>
      <c r="CB61" s="66"/>
      <c r="CC61" s="66"/>
      <c r="CD61" s="66"/>
      <c r="CE61" s="66"/>
      <c r="CF61" s="66"/>
      <c r="CG61" s="66"/>
      <c r="CH61" s="66"/>
      <c r="CI61" s="66"/>
      <c r="CJ61" s="66"/>
      <c r="CK61" s="66"/>
      <c r="CL61" s="66"/>
      <c r="CM61" s="66"/>
      <c r="CN61" s="66"/>
      <c r="CO61" s="66"/>
      <c r="CP61" s="66"/>
      <c r="CQ61" s="66"/>
      <c r="CR61" s="66"/>
    </row>
    <row r="62" spans="1:96" ht="15">
      <c r="A62" s="380">
        <v>717</v>
      </c>
      <c r="B62" s="380" t="s">
        <v>278</v>
      </c>
      <c r="C62" s="66"/>
      <c r="D62" s="168" t="s">
        <v>145</v>
      </c>
      <c r="E62" s="169" t="s">
        <v>58</v>
      </c>
      <c r="F62" s="170" t="s">
        <v>60</v>
      </c>
      <c r="G62" s="67" t="s">
        <v>180</v>
      </c>
      <c r="H62" s="67" t="s">
        <v>162</v>
      </c>
      <c r="I62" s="170" t="s">
        <v>262</v>
      </c>
      <c r="J62" s="66"/>
      <c r="K62" s="170" t="s">
        <v>149</v>
      </c>
      <c r="L62" s="65" t="s">
        <v>279</v>
      </c>
      <c r="M62" s="184" t="s">
        <v>27</v>
      </c>
      <c r="N62" s="67">
        <v>70</v>
      </c>
      <c r="O62" s="67" t="s">
        <v>241</v>
      </c>
      <c r="P62" s="67" t="s">
        <v>152</v>
      </c>
      <c r="Q62" s="66"/>
      <c r="R62" s="67" t="s">
        <v>166</v>
      </c>
      <c r="S62" s="67" t="s">
        <v>166</v>
      </c>
      <c r="T62" s="169">
        <v>50</v>
      </c>
      <c r="U62" s="66"/>
      <c r="V62" s="112" t="str">
        <f t="shared" si="13"/>
        <v>NOEC</v>
      </c>
      <c r="W62" s="67">
        <f>VLOOKUP(V62,'Conversion Factors'!$B$2:'Conversion Factors'!$C$13,2,FALSE)</f>
        <v>1</v>
      </c>
      <c r="X62" s="67">
        <f t="shared" si="0"/>
        <v>50</v>
      </c>
      <c r="Y62" s="115" t="str">
        <f t="shared" si="1"/>
        <v>Chronic</v>
      </c>
      <c r="Z62" s="67">
        <f>VLOOKUP(Y62,'Conversion Factors'!$B$12:$C$13,2,FALSE)</f>
        <v>1</v>
      </c>
      <c r="AA62" s="67">
        <f t="shared" si="2"/>
        <v>50</v>
      </c>
      <c r="AB62" s="66"/>
      <c r="AC62" s="112" t="str">
        <f t="shared" si="3"/>
        <v>NOEC</v>
      </c>
      <c r="AD62" s="148" t="s">
        <v>153</v>
      </c>
      <c r="AE62" s="112" t="str">
        <f t="shared" si="4"/>
        <v>Chronic</v>
      </c>
      <c r="AF62" s="148" t="str">
        <f t="shared" si="11"/>
        <v>y</v>
      </c>
      <c r="AG62" s="65" t="str">
        <f t="shared" si="6"/>
        <v>Length and weight - F0 males</v>
      </c>
      <c r="AH62" s="115"/>
      <c r="AI62" s="117">
        <f t="shared" si="7"/>
        <v>70</v>
      </c>
      <c r="AJ62" s="115"/>
      <c r="AK62" s="66"/>
      <c r="AL62" s="187">
        <f t="shared" si="8"/>
        <v>50</v>
      </c>
      <c r="AM62" s="209">
        <f t="shared" si="18"/>
        <v>50</v>
      </c>
      <c r="AN62" s="221">
        <f t="shared" si="18"/>
        <v>50</v>
      </c>
      <c r="AO62" s="221">
        <f t="shared" si="18"/>
        <v>50</v>
      </c>
      <c r="AP62" s="198"/>
      <c r="AQ62" s="65" t="s">
        <v>154</v>
      </c>
      <c r="AR62" s="170"/>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c r="CA62" s="66"/>
      <c r="CB62" s="66"/>
      <c r="CC62" s="66"/>
      <c r="CD62" s="66"/>
      <c r="CE62" s="66"/>
      <c r="CF62" s="66"/>
      <c r="CG62" s="66"/>
      <c r="CH62" s="66"/>
      <c r="CI62" s="66"/>
      <c r="CJ62" s="66"/>
      <c r="CK62" s="66"/>
      <c r="CL62" s="66"/>
      <c r="CM62" s="66"/>
      <c r="CN62" s="66"/>
      <c r="CO62" s="66"/>
      <c r="CP62" s="66"/>
      <c r="CQ62" s="66"/>
      <c r="CR62" s="66"/>
    </row>
    <row r="63" spans="1:96" ht="15">
      <c r="A63" s="380">
        <v>717</v>
      </c>
      <c r="B63" s="380" t="s">
        <v>280</v>
      </c>
      <c r="C63" s="66"/>
      <c r="D63" s="168" t="s">
        <v>145</v>
      </c>
      <c r="E63" s="169" t="s">
        <v>58</v>
      </c>
      <c r="F63" s="170" t="s">
        <v>60</v>
      </c>
      <c r="G63" s="67" t="s">
        <v>180</v>
      </c>
      <c r="H63" s="67" t="s">
        <v>162</v>
      </c>
      <c r="I63" s="170" t="s">
        <v>262</v>
      </c>
      <c r="J63" s="66"/>
      <c r="K63" s="170" t="s">
        <v>185</v>
      </c>
      <c r="L63" s="65" t="s">
        <v>270</v>
      </c>
      <c r="M63" s="184" t="s">
        <v>27</v>
      </c>
      <c r="N63" s="67">
        <v>40</v>
      </c>
      <c r="O63" s="67" t="s">
        <v>151</v>
      </c>
      <c r="P63" s="67" t="s">
        <v>152</v>
      </c>
      <c r="Q63" s="66"/>
      <c r="R63" s="67" t="s">
        <v>166</v>
      </c>
      <c r="S63" s="67" t="s">
        <v>166</v>
      </c>
      <c r="T63" s="169">
        <v>50</v>
      </c>
      <c r="U63" s="66"/>
      <c r="V63" s="112" t="str">
        <f t="shared" si="13"/>
        <v>NOEC</v>
      </c>
      <c r="W63" s="67">
        <f>VLOOKUP(V63,'Conversion Factors'!$B$2:'Conversion Factors'!$C$13,2,FALSE)</f>
        <v>1</v>
      </c>
      <c r="X63" s="67">
        <f t="shared" si="0"/>
        <v>50</v>
      </c>
      <c r="Y63" s="115" t="str">
        <f t="shared" si="1"/>
        <v>Chronic</v>
      </c>
      <c r="Z63" s="67">
        <f>VLOOKUP(Y63,'Conversion Factors'!$B$12:$C$13,2,FALSE)</f>
        <v>1</v>
      </c>
      <c r="AA63" s="67">
        <f t="shared" si="2"/>
        <v>50</v>
      </c>
      <c r="AB63" s="66"/>
      <c r="AC63" s="112" t="str">
        <f t="shared" si="3"/>
        <v>NOEC</v>
      </c>
      <c r="AD63" s="148" t="s">
        <v>153</v>
      </c>
      <c r="AE63" s="112" t="str">
        <f t="shared" si="4"/>
        <v>Chronic</v>
      </c>
      <c r="AF63" s="148" t="str">
        <f t="shared" si="11"/>
        <v>y</v>
      </c>
      <c r="AG63" s="65" t="str">
        <f t="shared" si="6"/>
        <v xml:space="preserve">Condition factor - F0 males </v>
      </c>
      <c r="AH63" s="115"/>
      <c r="AI63" s="117">
        <f t="shared" si="7"/>
        <v>40</v>
      </c>
      <c r="AJ63" s="115"/>
      <c r="AK63" s="66"/>
      <c r="AL63" s="187">
        <f t="shared" si="8"/>
        <v>50</v>
      </c>
      <c r="AM63" s="221">
        <f t="shared" si="18"/>
        <v>50</v>
      </c>
      <c r="AN63" s="221">
        <f t="shared" si="18"/>
        <v>50</v>
      </c>
      <c r="AO63" s="221">
        <f t="shared" si="18"/>
        <v>50</v>
      </c>
      <c r="AP63" s="198"/>
      <c r="AQ63" s="65" t="s">
        <v>154</v>
      </c>
      <c r="AR63" s="170"/>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c r="BY63" s="66"/>
      <c r="BZ63" s="66"/>
      <c r="CA63" s="66"/>
      <c r="CB63" s="66"/>
      <c r="CC63" s="66"/>
      <c r="CD63" s="66"/>
      <c r="CE63" s="66"/>
      <c r="CF63" s="66"/>
      <c r="CG63" s="66"/>
      <c r="CH63" s="66"/>
      <c r="CI63" s="66"/>
      <c r="CJ63" s="66"/>
      <c r="CK63" s="66"/>
      <c r="CL63" s="66"/>
      <c r="CM63" s="66"/>
      <c r="CN63" s="66"/>
      <c r="CO63" s="66"/>
      <c r="CP63" s="66"/>
      <c r="CQ63" s="66"/>
      <c r="CR63" s="66"/>
    </row>
    <row r="64" spans="1:96" ht="15">
      <c r="A64" s="380">
        <v>718</v>
      </c>
      <c r="B64" s="380" t="s">
        <v>281</v>
      </c>
      <c r="C64" s="54"/>
      <c r="D64" s="143" t="s">
        <v>145</v>
      </c>
      <c r="E64" s="144" t="s">
        <v>58</v>
      </c>
      <c r="F64" s="145" t="s">
        <v>60</v>
      </c>
      <c r="G64" s="55" t="s">
        <v>180</v>
      </c>
      <c r="H64" s="55" t="s">
        <v>162</v>
      </c>
      <c r="I64" s="145" t="s">
        <v>181</v>
      </c>
      <c r="J64" s="54"/>
      <c r="K64" s="170" t="s">
        <v>149</v>
      </c>
      <c r="L64" s="65" t="s">
        <v>259</v>
      </c>
      <c r="M64" s="184" t="s">
        <v>18</v>
      </c>
      <c r="N64" s="67">
        <v>150</v>
      </c>
      <c r="O64" s="67" t="s">
        <v>151</v>
      </c>
      <c r="P64" s="67" t="s">
        <v>152</v>
      </c>
      <c r="Q64" s="66"/>
      <c r="R64" s="67" t="s">
        <v>166</v>
      </c>
      <c r="S64" s="67" t="s">
        <v>166</v>
      </c>
      <c r="T64" s="169">
        <v>50</v>
      </c>
      <c r="U64" s="66"/>
      <c r="V64" s="112" t="str">
        <f t="shared" si="13"/>
        <v>LOEC</v>
      </c>
      <c r="W64" s="67">
        <f>VLOOKUP(V64,'Conversion Factors'!$B$2:'Conversion Factors'!$C$13,2,FALSE)</f>
        <v>2.50</v>
      </c>
      <c r="X64" s="67">
        <f t="shared" si="0"/>
        <v>20</v>
      </c>
      <c r="Y64" s="115" t="str">
        <f t="shared" si="1"/>
        <v>Chronic</v>
      </c>
      <c r="Z64" s="67">
        <f>VLOOKUP(Y64,'Conversion Factors'!$B$12:$C$13,2,FALSE)</f>
        <v>1</v>
      </c>
      <c r="AA64" s="67">
        <f t="shared" si="2"/>
        <v>20</v>
      </c>
      <c r="AB64" s="66"/>
      <c r="AC64" s="112" t="str">
        <f t="shared" si="3"/>
        <v>LOEC</v>
      </c>
      <c r="AD64" s="148" t="s">
        <v>159</v>
      </c>
      <c r="AE64" s="115" t="str">
        <f t="shared" si="4"/>
        <v>Chronic</v>
      </c>
      <c r="AF64" s="148" t="str">
        <f t="shared" si="11"/>
        <v>y</v>
      </c>
      <c r="AG64" s="65" t="str">
        <f t="shared" si="6"/>
        <v>Length and weight, F0 - male</v>
      </c>
      <c r="AH64" s="115"/>
      <c r="AI64" s="117">
        <f t="shared" si="7"/>
        <v>150</v>
      </c>
      <c r="AJ64" s="115"/>
      <c r="AK64" s="66"/>
      <c r="AL64" s="187">
        <f t="shared" si="8"/>
        <v>20</v>
      </c>
      <c r="AM64" s="209">
        <f t="shared" si="18"/>
        <v>20</v>
      </c>
      <c r="AN64" s="221">
        <f t="shared" si="18"/>
        <v>20</v>
      </c>
      <c r="AO64" s="221">
        <f t="shared" si="18"/>
        <v>20</v>
      </c>
      <c r="AP64" s="198"/>
      <c r="AQ64" s="65" t="s">
        <v>154</v>
      </c>
      <c r="AR64" s="145"/>
      <c r="AS64" s="54"/>
      <c r="AT64" s="54"/>
      <c r="AU64" s="54"/>
      <c r="AV64" s="54"/>
      <c r="AW64" s="54"/>
      <c r="AX64" s="54"/>
      <c r="AY64" s="54"/>
      <c r="AZ64" s="54"/>
      <c r="BA64" s="54"/>
      <c r="BB64" s="54"/>
      <c r="BC64" s="54"/>
      <c r="BD64" s="54"/>
      <c r="BE64" s="54"/>
      <c r="BF64" s="54"/>
      <c r="BG64" s="54"/>
      <c r="BH64" s="54"/>
      <c r="BI64" s="54"/>
      <c r="BJ64" s="54"/>
      <c r="BK64" s="54"/>
      <c r="BL64" s="54"/>
      <c r="BM64" s="54"/>
      <c r="BN64" s="54"/>
      <c r="BO64" s="54"/>
      <c r="BP64" s="54"/>
      <c r="BQ64" s="54"/>
      <c r="BR64" s="54"/>
      <c r="BS64" s="54"/>
      <c r="BT64" s="54"/>
      <c r="BU64" s="54"/>
      <c r="BV64" s="54"/>
      <c r="BW64" s="54"/>
      <c r="BX64" s="54"/>
      <c r="BY64" s="54"/>
      <c r="BZ64" s="54"/>
      <c r="CA64" s="54"/>
      <c r="CB64" s="54"/>
      <c r="CC64" s="54"/>
      <c r="CD64" s="54"/>
      <c r="CE64" s="54"/>
      <c r="CF64" s="54"/>
      <c r="CG64" s="54"/>
      <c r="CH64" s="54"/>
      <c r="CI64" s="54"/>
      <c r="CJ64" s="54"/>
      <c r="CK64" s="54"/>
      <c r="CL64" s="54"/>
      <c r="CM64" s="54"/>
      <c r="CN64" s="54"/>
      <c r="CO64" s="54"/>
      <c r="CP64" s="54"/>
      <c r="CQ64" s="54"/>
      <c r="CR64" s="54"/>
    </row>
    <row r="65" spans="1:96" ht="15">
      <c r="A65" s="380">
        <v>718</v>
      </c>
      <c r="B65" s="380" t="s">
        <v>282</v>
      </c>
      <c r="C65" s="54"/>
      <c r="D65" s="143" t="s">
        <v>145</v>
      </c>
      <c r="E65" s="144" t="s">
        <v>58</v>
      </c>
      <c r="F65" s="145" t="s">
        <v>60</v>
      </c>
      <c r="G65" s="55" t="s">
        <v>180</v>
      </c>
      <c r="H65" s="55" t="s">
        <v>162</v>
      </c>
      <c r="I65" s="145" t="s">
        <v>262</v>
      </c>
      <c r="J65" s="54"/>
      <c r="K65" s="170" t="s">
        <v>182</v>
      </c>
      <c r="L65" s="65" t="s">
        <v>263</v>
      </c>
      <c r="M65" s="184" t="s">
        <v>18</v>
      </c>
      <c r="N65" s="67">
        <v>8</v>
      </c>
      <c r="O65" s="67" t="s">
        <v>151</v>
      </c>
      <c r="P65" s="67" t="s">
        <v>152</v>
      </c>
      <c r="Q65" s="66"/>
      <c r="R65" s="67" t="s">
        <v>166</v>
      </c>
      <c r="S65" s="67" t="s">
        <v>166</v>
      </c>
      <c r="T65" s="169">
        <v>50</v>
      </c>
      <c r="U65" s="66"/>
      <c r="V65" s="112" t="str">
        <f t="shared" si="13"/>
        <v>LOEC</v>
      </c>
      <c r="W65" s="67">
        <f>VLOOKUP(V65,'Conversion Factors'!$B$2:'Conversion Factors'!$C$13,2,FALSE)</f>
        <v>2.50</v>
      </c>
      <c r="X65" s="67">
        <f t="shared" si="0"/>
        <v>20</v>
      </c>
      <c r="Y65" s="115" t="str">
        <f t="shared" si="1"/>
        <v>Chronic</v>
      </c>
      <c r="Z65" s="67">
        <f>VLOOKUP(Y65,'Conversion Factors'!$B$12:$C$13,2,FALSE)</f>
        <v>1</v>
      </c>
      <c r="AA65" s="67">
        <f t="shared" si="2"/>
        <v>20</v>
      </c>
      <c r="AB65" s="66"/>
      <c r="AC65" s="112" t="str">
        <f t="shared" si="3"/>
        <v>LOEC</v>
      </c>
      <c r="AD65" s="148" t="s">
        <v>159</v>
      </c>
      <c r="AE65" s="115" t="str">
        <f t="shared" si="4"/>
        <v>Chronic</v>
      </c>
      <c r="AF65" s="148" t="str">
        <f t="shared" si="11"/>
        <v>y</v>
      </c>
      <c r="AG65" s="65" t="str">
        <f t="shared" si="6"/>
        <v>Mortality, F1</v>
      </c>
      <c r="AH65" s="115"/>
      <c r="AI65" s="117">
        <f t="shared" si="7"/>
        <v>8</v>
      </c>
      <c r="AJ65" s="115"/>
      <c r="AK65" s="66"/>
      <c r="AL65" s="187">
        <f t="shared" si="8"/>
        <v>20</v>
      </c>
      <c r="AM65" s="221">
        <f t="shared" si="18"/>
        <v>20</v>
      </c>
      <c r="AN65" s="221">
        <f t="shared" si="18"/>
        <v>20</v>
      </c>
      <c r="AO65" s="221">
        <f t="shared" si="18"/>
        <v>20</v>
      </c>
      <c r="AP65" s="198"/>
      <c r="AQ65" s="65" t="s">
        <v>154</v>
      </c>
      <c r="AR65" s="145" t="s">
        <v>264</v>
      </c>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c r="BT65" s="54"/>
      <c r="BU65" s="54"/>
      <c r="BV65" s="54"/>
      <c r="BW65" s="54"/>
      <c r="BX65" s="54"/>
      <c r="BY65" s="54"/>
      <c r="BZ65" s="54"/>
      <c r="CA65" s="54"/>
      <c r="CB65" s="54"/>
      <c r="CC65" s="54"/>
      <c r="CD65" s="54"/>
      <c r="CE65" s="54"/>
      <c r="CF65" s="54"/>
      <c r="CG65" s="54"/>
      <c r="CH65" s="54"/>
      <c r="CI65" s="54"/>
      <c r="CJ65" s="54"/>
      <c r="CK65" s="54"/>
      <c r="CL65" s="54"/>
      <c r="CM65" s="54"/>
      <c r="CN65" s="54"/>
      <c r="CO65" s="54"/>
      <c r="CP65" s="54"/>
      <c r="CQ65" s="54"/>
      <c r="CR65" s="54"/>
    </row>
    <row r="66" spans="1:44" s="54" customFormat="1" ht="15">
      <c r="A66" s="380">
        <v>718</v>
      </c>
      <c r="B66" s="380" t="s">
        <v>283</v>
      </c>
      <c r="D66" s="143" t="s">
        <v>145</v>
      </c>
      <c r="E66" s="144" t="s">
        <v>58</v>
      </c>
      <c r="F66" s="145" t="s">
        <v>60</v>
      </c>
      <c r="G66" s="55" t="s">
        <v>180</v>
      </c>
      <c r="H66" s="55" t="s">
        <v>162</v>
      </c>
      <c r="I66" s="145" t="s">
        <v>181</v>
      </c>
      <c r="K66" s="170" t="s">
        <v>149</v>
      </c>
      <c r="L66" s="65" t="s">
        <v>284</v>
      </c>
      <c r="M66" s="184" t="s">
        <v>27</v>
      </c>
      <c r="N66" s="67">
        <v>150</v>
      </c>
      <c r="O66" s="67" t="s">
        <v>151</v>
      </c>
      <c r="P66" s="67" t="s">
        <v>152</v>
      </c>
      <c r="Q66" s="66"/>
      <c r="R66" s="67" t="s">
        <v>166</v>
      </c>
      <c r="S66" s="67" t="s">
        <v>166</v>
      </c>
      <c r="T66" s="169">
        <v>50</v>
      </c>
      <c r="U66" s="66"/>
      <c r="V66" s="112" t="str">
        <f t="shared" si="13"/>
        <v>NOEC</v>
      </c>
      <c r="W66" s="67">
        <f>VLOOKUP(V66,'Conversion Factors'!$B$2:'Conversion Factors'!$C$13,2,FALSE)</f>
        <v>1</v>
      </c>
      <c r="X66" s="67">
        <f t="shared" si="0"/>
        <v>50</v>
      </c>
      <c r="Y66" s="115" t="str">
        <f t="shared" si="1"/>
        <v>Chronic</v>
      </c>
      <c r="Z66" s="67">
        <f>VLOOKUP(Y66,'Conversion Factors'!$B$12:$C$13,2,FALSE)</f>
        <v>1</v>
      </c>
      <c r="AA66" s="67">
        <f t="shared" si="2"/>
        <v>50</v>
      </c>
      <c r="AB66" s="66"/>
      <c r="AC66" s="112" t="str">
        <f t="shared" si="3"/>
        <v>NOEC</v>
      </c>
      <c r="AD66" s="148" t="s">
        <v>153</v>
      </c>
      <c r="AE66" s="115" t="str">
        <f t="shared" si="4"/>
        <v>Chronic</v>
      </c>
      <c r="AF66" s="148" t="str">
        <f t="shared" si="11"/>
        <v>y</v>
      </c>
      <c r="AG66" s="65" t="str">
        <f t="shared" si="6"/>
        <v>Condition factor, F0 - male</v>
      </c>
      <c r="AH66" s="115"/>
      <c r="AI66" s="117">
        <f t="shared" si="7"/>
        <v>150</v>
      </c>
      <c r="AJ66" s="115"/>
      <c r="AK66" s="66"/>
      <c r="AL66" s="187">
        <f t="shared" si="8"/>
        <v>50</v>
      </c>
      <c r="AM66" s="209">
        <f t="shared" si="18"/>
        <v>50</v>
      </c>
      <c r="AN66" s="221">
        <f t="shared" si="18"/>
        <v>50</v>
      </c>
      <c r="AO66" s="221">
        <f t="shared" si="18"/>
        <v>50</v>
      </c>
      <c r="AP66" s="198"/>
      <c r="AQ66" s="65" t="s">
        <v>154</v>
      </c>
      <c r="AR66" s="145"/>
    </row>
    <row r="67" spans="1:44" s="54" customFormat="1" ht="15">
      <c r="A67" s="380">
        <v>718</v>
      </c>
      <c r="B67" s="380" t="s">
        <v>285</v>
      </c>
      <c r="D67" s="143" t="s">
        <v>145</v>
      </c>
      <c r="E67" s="144" t="s">
        <v>58</v>
      </c>
      <c r="F67" s="145" t="s">
        <v>60</v>
      </c>
      <c r="G67" s="55" t="s">
        <v>180</v>
      </c>
      <c r="H67" s="55" t="s">
        <v>162</v>
      </c>
      <c r="I67" s="145" t="s">
        <v>181</v>
      </c>
      <c r="K67" s="170" t="s">
        <v>149</v>
      </c>
      <c r="L67" s="65" t="s">
        <v>286</v>
      </c>
      <c r="M67" s="184" t="s">
        <v>27</v>
      </c>
      <c r="N67" s="67">
        <v>150</v>
      </c>
      <c r="O67" s="67" t="s">
        <v>151</v>
      </c>
      <c r="P67" s="67" t="s">
        <v>152</v>
      </c>
      <c r="Q67" s="66"/>
      <c r="R67" s="67" t="s">
        <v>166</v>
      </c>
      <c r="S67" s="67" t="s">
        <v>166</v>
      </c>
      <c r="T67" s="169">
        <v>50</v>
      </c>
      <c r="U67" s="66"/>
      <c r="V67" s="112" t="str">
        <f t="shared" si="13"/>
        <v>NOEC</v>
      </c>
      <c r="W67" s="67">
        <f>VLOOKUP(V67,'Conversion Factors'!$B$2:'Conversion Factors'!$C$13,2,FALSE)</f>
        <v>1</v>
      </c>
      <c r="X67" s="67">
        <f t="shared" si="0"/>
        <v>50</v>
      </c>
      <c r="Y67" s="115" t="str">
        <f t="shared" si="1"/>
        <v>Chronic</v>
      </c>
      <c r="Z67" s="67">
        <f>VLOOKUP(Y67,'Conversion Factors'!$B$12:$C$13,2,FALSE)</f>
        <v>1</v>
      </c>
      <c r="AA67" s="67">
        <f t="shared" si="2"/>
        <v>50</v>
      </c>
      <c r="AB67" s="66"/>
      <c r="AC67" s="112" t="str">
        <f t="shared" si="3"/>
        <v>NOEC</v>
      </c>
      <c r="AD67" s="148" t="s">
        <v>153</v>
      </c>
      <c r="AE67" s="115" t="str">
        <f t="shared" si="4"/>
        <v>Chronic</v>
      </c>
      <c r="AF67" s="148" t="str">
        <f t="shared" si="11"/>
        <v>y</v>
      </c>
      <c r="AG67" s="65" t="str">
        <f t="shared" si="6"/>
        <v>Length, weight and condition factor, F0 - female</v>
      </c>
      <c r="AH67" s="115"/>
      <c r="AI67" s="117">
        <f t="shared" si="7"/>
        <v>150</v>
      </c>
      <c r="AJ67" s="115"/>
      <c r="AK67" s="66"/>
      <c r="AL67" s="187">
        <f t="shared" si="8"/>
        <v>50</v>
      </c>
      <c r="AM67" s="209">
        <f t="shared" si="19" ref="AM67:AO86">AL67</f>
        <v>50</v>
      </c>
      <c r="AN67" s="221">
        <f t="shared" si="19"/>
        <v>50</v>
      </c>
      <c r="AO67" s="221">
        <f t="shared" si="19"/>
        <v>50</v>
      </c>
      <c r="AP67" s="198"/>
      <c r="AQ67" s="65" t="s">
        <v>154</v>
      </c>
      <c r="AR67" s="145"/>
    </row>
    <row r="68" spans="1:96" s="54" customFormat="1" ht="15">
      <c r="A68" s="21">
        <v>3033</v>
      </c>
      <c r="B68" s="4" t="s">
        <v>287</v>
      </c>
      <c r="C68"/>
      <c r="D68" s="22" t="s">
        <v>145</v>
      </c>
      <c r="E68" s="23" t="s">
        <v>58</v>
      </c>
      <c r="F68" s="24" t="s">
        <v>60</v>
      </c>
      <c r="G68" s="4" t="s">
        <v>180</v>
      </c>
      <c r="H68" s="4" t="s">
        <v>162</v>
      </c>
      <c r="I68" s="24" t="s">
        <v>262</v>
      </c>
      <c r="J68"/>
      <c r="K68" s="43" t="s">
        <v>185</v>
      </c>
      <c r="L68" s="41" t="s">
        <v>288</v>
      </c>
      <c r="M68" s="45" t="s">
        <v>27</v>
      </c>
      <c r="N68" s="44">
        <v>120</v>
      </c>
      <c r="O68" s="44" t="s">
        <v>151</v>
      </c>
      <c r="P68" s="44" t="s">
        <v>152</v>
      </c>
      <c r="Q68" s="46"/>
      <c r="R68" s="44" t="s">
        <v>166</v>
      </c>
      <c r="S68" s="44" t="s">
        <v>166</v>
      </c>
      <c r="T68" s="43">
        <v>50</v>
      </c>
      <c r="U68" s="44"/>
      <c r="V68" s="44" t="str">
        <f t="shared" si="13"/>
        <v>NOEC</v>
      </c>
      <c r="W68" s="44">
        <f>VLOOKUP(V68,'Conversion Factors'!$B$2:'Conversion Factors'!$C$13,2,FALSE)</f>
        <v>1</v>
      </c>
      <c r="X68" s="44">
        <f t="shared" si="0"/>
        <v>50</v>
      </c>
      <c r="Y68" s="44" t="str">
        <f t="shared" si="1"/>
        <v>Chronic</v>
      </c>
      <c r="Z68" s="44">
        <f>VLOOKUP(Y68,'Conversion Factors'!$B$12:$C$13,2,FALSE)</f>
        <v>1</v>
      </c>
      <c r="AA68" s="44">
        <f t="shared" si="2"/>
        <v>50</v>
      </c>
      <c r="AB68" s="44"/>
      <c r="AC68" s="44" t="str">
        <f t="shared" si="3"/>
        <v>NOEC</v>
      </c>
      <c r="AD68" s="40" t="s">
        <v>153</v>
      </c>
      <c r="AE68" s="44" t="str">
        <f t="shared" si="4"/>
        <v>Chronic</v>
      </c>
      <c r="AF68" s="40" t="s">
        <v>153</v>
      </c>
      <c r="AG68" s="116" t="str">
        <f t="shared" si="6"/>
        <v>Body length, males</v>
      </c>
      <c r="AH68" s="44"/>
      <c r="AI68" s="44">
        <f t="shared" si="7"/>
        <v>120</v>
      </c>
      <c r="AJ68" s="44"/>
      <c r="AK68" s="44"/>
      <c r="AL68" s="189">
        <f t="shared" si="8"/>
        <v>50</v>
      </c>
      <c r="AM68" s="222">
        <f t="shared" si="19"/>
        <v>50</v>
      </c>
      <c r="AN68" s="222">
        <f t="shared" si="19"/>
        <v>50</v>
      </c>
      <c r="AO68" s="222">
        <f t="shared" si="19"/>
        <v>50</v>
      </c>
      <c r="AP68" s="48"/>
      <c r="AQ68" s="41" t="s">
        <v>154</v>
      </c>
      <c r="AR68" s="24"/>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row>
    <row r="69" spans="1:96" s="54" customFormat="1" ht="15">
      <c r="A69" s="21">
        <v>3033</v>
      </c>
      <c r="B69" s="4" t="s">
        <v>289</v>
      </c>
      <c r="C69"/>
      <c r="D69" s="22" t="s">
        <v>145</v>
      </c>
      <c r="E69" s="23" t="s">
        <v>58</v>
      </c>
      <c r="F69" s="24" t="s">
        <v>60</v>
      </c>
      <c r="G69" s="4" t="s">
        <v>180</v>
      </c>
      <c r="H69" s="4" t="s">
        <v>162</v>
      </c>
      <c r="I69" s="24" t="s">
        <v>262</v>
      </c>
      <c r="J69"/>
      <c r="K69" s="43" t="s">
        <v>149</v>
      </c>
      <c r="L69" s="41" t="s">
        <v>288</v>
      </c>
      <c r="M69" s="45" t="s">
        <v>18</v>
      </c>
      <c r="N69" s="44">
        <v>120</v>
      </c>
      <c r="O69" s="44" t="s">
        <v>151</v>
      </c>
      <c r="P69" s="44" t="s">
        <v>152</v>
      </c>
      <c r="Q69" s="46"/>
      <c r="R69" s="44" t="s">
        <v>166</v>
      </c>
      <c r="S69" s="44" t="s">
        <v>166</v>
      </c>
      <c r="T69" s="43">
        <v>100</v>
      </c>
      <c r="U69" s="44"/>
      <c r="V69" s="44" t="str">
        <f t="shared" si="13"/>
        <v>LOEC</v>
      </c>
      <c r="W69" s="44">
        <f>VLOOKUP(V69,'Conversion Factors'!$B$2:'Conversion Factors'!$C$13,2,FALSE)</f>
        <v>2.50</v>
      </c>
      <c r="X69" s="44">
        <f t="shared" si="0"/>
        <v>40</v>
      </c>
      <c r="Y69" s="44" t="str">
        <f t="shared" si="1"/>
        <v>Chronic</v>
      </c>
      <c r="Z69" s="44">
        <f>VLOOKUP(Y69,'Conversion Factors'!$B$12:$C$13,2,FALSE)</f>
        <v>1</v>
      </c>
      <c r="AA69" s="44">
        <f t="shared" si="2"/>
        <v>40</v>
      </c>
      <c r="AB69" s="44"/>
      <c r="AC69" s="44" t="str">
        <f t="shared" si="3"/>
        <v>LOEC</v>
      </c>
      <c r="AD69" s="40" t="s">
        <v>153</v>
      </c>
      <c r="AE69" s="44" t="str">
        <f t="shared" si="4"/>
        <v>Chronic</v>
      </c>
      <c r="AF69" s="40" t="s">
        <v>153</v>
      </c>
      <c r="AG69" s="116" t="str">
        <f t="shared" si="6"/>
        <v>Body length, males</v>
      </c>
      <c r="AH69" s="44"/>
      <c r="AI69" s="44">
        <f t="shared" si="7"/>
        <v>120</v>
      </c>
      <c r="AJ69" s="44"/>
      <c r="AK69" s="44"/>
      <c r="AL69" s="189">
        <f t="shared" si="8"/>
        <v>40</v>
      </c>
      <c r="AM69" s="222">
        <f t="shared" si="19"/>
        <v>40</v>
      </c>
      <c r="AN69" s="222">
        <f t="shared" si="19"/>
        <v>40</v>
      </c>
      <c r="AO69" s="222">
        <f t="shared" si="19"/>
        <v>40</v>
      </c>
      <c r="AP69" s="48"/>
      <c r="AQ69" s="41" t="s">
        <v>154</v>
      </c>
      <c r="AR69" s="24"/>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row>
    <row r="70" spans="1:96" s="54" customFormat="1" ht="15">
      <c r="A70" s="21">
        <v>3033</v>
      </c>
      <c r="B70" s="4" t="s">
        <v>290</v>
      </c>
      <c r="C70"/>
      <c r="D70" s="22" t="s">
        <v>145</v>
      </c>
      <c r="E70" s="23" t="s">
        <v>58</v>
      </c>
      <c r="F70" s="24" t="s">
        <v>60</v>
      </c>
      <c r="G70" s="4" t="s">
        <v>180</v>
      </c>
      <c r="H70" s="4" t="s">
        <v>162</v>
      </c>
      <c r="I70" s="24" t="s">
        <v>262</v>
      </c>
      <c r="J70"/>
      <c r="K70" s="43" t="s">
        <v>185</v>
      </c>
      <c r="L70" s="41" t="s">
        <v>291</v>
      </c>
      <c r="M70" s="45" t="s">
        <v>27</v>
      </c>
      <c r="N70" s="44">
        <v>120</v>
      </c>
      <c r="O70" s="44" t="s">
        <v>151</v>
      </c>
      <c r="P70" s="44" t="s">
        <v>152</v>
      </c>
      <c r="Q70" s="46"/>
      <c r="R70" s="44" t="s">
        <v>166</v>
      </c>
      <c r="S70" s="44" t="s">
        <v>166</v>
      </c>
      <c r="T70" s="43">
        <v>100</v>
      </c>
      <c r="U70" s="44"/>
      <c r="V70" s="44" t="str">
        <f t="shared" si="13"/>
        <v>NOEC</v>
      </c>
      <c r="W70" s="44">
        <f>VLOOKUP(V70,'Conversion Factors'!$B$2:'Conversion Factors'!$C$13,2,FALSE)</f>
        <v>1</v>
      </c>
      <c r="X70" s="44">
        <f t="shared" si="0"/>
        <v>100</v>
      </c>
      <c r="Y70" s="44" t="str">
        <f t="shared" si="1"/>
        <v>Chronic</v>
      </c>
      <c r="Z70" s="44">
        <f>VLOOKUP(Y70,'Conversion Factors'!$B$12:$C$13,2,FALSE)</f>
        <v>1</v>
      </c>
      <c r="AA70" s="44">
        <f t="shared" si="2"/>
        <v>100</v>
      </c>
      <c r="AB70" s="44"/>
      <c r="AC70" s="44" t="str">
        <f t="shared" si="3"/>
        <v>NOEC</v>
      </c>
      <c r="AD70" s="40" t="s">
        <v>153</v>
      </c>
      <c r="AE70" s="44" t="str">
        <f t="shared" si="4"/>
        <v>Chronic</v>
      </c>
      <c r="AF70" s="40" t="s">
        <v>153</v>
      </c>
      <c r="AG70" s="116" t="str">
        <f t="shared" si="6"/>
        <v>Body length, females</v>
      </c>
      <c r="AH70" s="44"/>
      <c r="AI70" s="44">
        <f t="shared" si="7"/>
        <v>120</v>
      </c>
      <c r="AJ70" s="44"/>
      <c r="AK70" s="44"/>
      <c r="AL70" s="189">
        <f t="shared" si="8"/>
        <v>100</v>
      </c>
      <c r="AM70" s="222">
        <f t="shared" si="19"/>
        <v>100</v>
      </c>
      <c r="AN70" s="222">
        <f t="shared" si="19"/>
        <v>100</v>
      </c>
      <c r="AO70" s="222">
        <f t="shared" si="19"/>
        <v>100</v>
      </c>
      <c r="AP70" s="48"/>
      <c r="AQ70" s="41" t="s">
        <v>154</v>
      </c>
      <c r="AR70" s="24"/>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row>
    <row r="71" spans="1:96" s="54" customFormat="1" ht="15">
      <c r="A71" s="21">
        <v>3033</v>
      </c>
      <c r="B71" s="4" t="s">
        <v>292</v>
      </c>
      <c r="C71"/>
      <c r="D71" s="22" t="s">
        <v>145</v>
      </c>
      <c r="E71" s="23" t="s">
        <v>58</v>
      </c>
      <c r="F71" s="24" t="s">
        <v>60</v>
      </c>
      <c r="G71" s="4" t="s">
        <v>180</v>
      </c>
      <c r="H71" s="4" t="s">
        <v>162</v>
      </c>
      <c r="I71" s="24" t="s">
        <v>262</v>
      </c>
      <c r="J71"/>
      <c r="K71" s="43" t="s">
        <v>190</v>
      </c>
      <c r="L71" s="41" t="s">
        <v>293</v>
      </c>
      <c r="M71" s="45" t="s">
        <v>27</v>
      </c>
      <c r="N71" s="44">
        <v>120</v>
      </c>
      <c r="O71" s="44" t="s">
        <v>151</v>
      </c>
      <c r="P71" s="44" t="s">
        <v>152</v>
      </c>
      <c r="Q71" s="46"/>
      <c r="R71" s="44" t="s">
        <v>166</v>
      </c>
      <c r="S71" s="44" t="s">
        <v>166</v>
      </c>
      <c r="T71" s="72">
        <v>100</v>
      </c>
      <c r="U71" s="44"/>
      <c r="V71" s="44" t="str">
        <f t="shared" si="20" ref="V71:V102">M71</f>
        <v>NOEC</v>
      </c>
      <c r="W71" s="44">
        <f>VLOOKUP(V71,'Conversion Factors'!$B$2:'Conversion Factors'!$C$13,2,FALSE)</f>
        <v>1</v>
      </c>
      <c r="X71" s="44">
        <f t="shared" si="21" ref="X71:X135">T71/W71</f>
        <v>100</v>
      </c>
      <c r="Y71" s="44" t="str">
        <f t="shared" si="22" ref="Y71:Y135">P71</f>
        <v>Chronic</v>
      </c>
      <c r="Z71" s="44">
        <f>VLOOKUP(Y71,'Conversion Factors'!$B$12:$C$13,2,FALSE)</f>
        <v>1</v>
      </c>
      <c r="AA71" s="44">
        <f t="shared" si="23" ref="AA71:AA135">X71/Z71</f>
        <v>100</v>
      </c>
      <c r="AB71" s="44"/>
      <c r="AC71" s="44" t="str">
        <f t="shared" si="24" ref="AC71:AC135">M71</f>
        <v>NOEC</v>
      </c>
      <c r="AD71" s="40" t="s">
        <v>153</v>
      </c>
      <c r="AE71" s="44" t="str">
        <f t="shared" si="25" ref="AE71:AE135">P71</f>
        <v>Chronic</v>
      </c>
      <c r="AF71" s="40" t="s">
        <v>153</v>
      </c>
      <c r="AG71" s="116" t="str">
        <f t="shared" si="26" ref="AG71:AG135">L71</f>
        <v># of embryos</v>
      </c>
      <c r="AH71" s="44"/>
      <c r="AI71" s="44">
        <f t="shared" si="27" ref="AI71:AI135">N71</f>
        <v>120</v>
      </c>
      <c r="AJ71" s="44"/>
      <c r="AK71" s="44"/>
      <c r="AL71" s="189">
        <f t="shared" si="28" ref="AL71:AL135">AA71</f>
        <v>100</v>
      </c>
      <c r="AM71" s="222">
        <f t="shared" si="19"/>
        <v>100</v>
      </c>
      <c r="AN71" s="222">
        <f t="shared" si="19"/>
        <v>100</v>
      </c>
      <c r="AO71" s="222">
        <f t="shared" si="19"/>
        <v>100</v>
      </c>
      <c r="AP71" s="48"/>
      <c r="AQ71" s="41" t="s">
        <v>154</v>
      </c>
      <c r="AR71" s="24"/>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row>
    <row r="72" spans="1:96" s="54" customFormat="1" ht="15">
      <c r="A72" s="21">
        <v>3033</v>
      </c>
      <c r="B72" s="4" t="s">
        <v>294</v>
      </c>
      <c r="C72"/>
      <c r="D72" s="22" t="s">
        <v>145</v>
      </c>
      <c r="E72" s="23" t="s">
        <v>58</v>
      </c>
      <c r="F72" s="24" t="s">
        <v>60</v>
      </c>
      <c r="G72" s="4" t="s">
        <v>180</v>
      </c>
      <c r="H72" s="4" t="s">
        <v>162</v>
      </c>
      <c r="I72" s="24" t="s">
        <v>262</v>
      </c>
      <c r="J72"/>
      <c r="K72" s="43" t="s">
        <v>182</v>
      </c>
      <c r="L72" s="41" t="s">
        <v>183</v>
      </c>
      <c r="M72" s="45" t="s">
        <v>27</v>
      </c>
      <c r="N72" s="44">
        <v>120</v>
      </c>
      <c r="O72" s="44" t="s">
        <v>151</v>
      </c>
      <c r="P72" s="44" t="s">
        <v>152</v>
      </c>
      <c r="Q72" s="46"/>
      <c r="R72" s="44" t="s">
        <v>166</v>
      </c>
      <c r="S72" s="44" t="s">
        <v>166</v>
      </c>
      <c r="T72" s="43">
        <v>100</v>
      </c>
      <c r="U72" s="44"/>
      <c r="V72" s="44" t="str">
        <f t="shared" si="20"/>
        <v>NOEC</v>
      </c>
      <c r="W72" s="44">
        <f>VLOOKUP(V72,'Conversion Factors'!$B$2:'Conversion Factors'!$C$13,2,FALSE)</f>
        <v>1</v>
      </c>
      <c r="X72" s="44">
        <f t="shared" si="21"/>
        <v>100</v>
      </c>
      <c r="Y72" s="44" t="str">
        <f t="shared" si="22"/>
        <v>Chronic</v>
      </c>
      <c r="Z72" s="44">
        <f>VLOOKUP(Y72,'Conversion Factors'!$B$12:$C$13,2,FALSE)</f>
        <v>1</v>
      </c>
      <c r="AA72" s="44">
        <f t="shared" si="23"/>
        <v>100</v>
      </c>
      <c r="AB72" s="44"/>
      <c r="AC72" s="44" t="str">
        <f t="shared" si="24"/>
        <v>NOEC</v>
      </c>
      <c r="AD72" s="40" t="s">
        <v>153</v>
      </c>
      <c r="AE72" s="44" t="str">
        <f t="shared" si="25"/>
        <v>Chronic</v>
      </c>
      <c r="AF72" s="40" t="s">
        <v>153</v>
      </c>
      <c r="AG72" s="116" t="str">
        <f t="shared" si="26"/>
        <v>Mortality</v>
      </c>
      <c r="AH72" s="44"/>
      <c r="AI72" s="44">
        <f t="shared" si="27"/>
        <v>120</v>
      </c>
      <c r="AJ72" s="44"/>
      <c r="AK72" s="44"/>
      <c r="AL72" s="189">
        <f t="shared" si="28"/>
        <v>100</v>
      </c>
      <c r="AM72" s="222">
        <f t="shared" si="19"/>
        <v>100</v>
      </c>
      <c r="AN72" s="222">
        <f t="shared" si="19"/>
        <v>100</v>
      </c>
      <c r="AO72" s="222">
        <f t="shared" si="19"/>
        <v>100</v>
      </c>
      <c r="AP72" s="48"/>
      <c r="AQ72" s="41" t="s">
        <v>154</v>
      </c>
      <c r="AR72" s="24"/>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row>
    <row r="73" spans="1:96" s="54" customFormat="1" ht="15">
      <c r="A73" s="380">
        <v>707</v>
      </c>
      <c r="B73" s="380" t="s">
        <v>295</v>
      </c>
      <c r="D73" s="143" t="s">
        <v>145</v>
      </c>
      <c r="E73" s="144" t="s">
        <v>58</v>
      </c>
      <c r="F73" s="145" t="s">
        <v>60</v>
      </c>
      <c r="G73" s="55" t="s">
        <v>180</v>
      </c>
      <c r="H73" s="55" t="s">
        <v>162</v>
      </c>
      <c r="I73" s="145" t="s">
        <v>236</v>
      </c>
      <c r="K73" s="170" t="s">
        <v>149</v>
      </c>
      <c r="L73" s="344" t="s">
        <v>255</v>
      </c>
      <c r="M73" s="184" t="s">
        <v>18</v>
      </c>
      <c r="N73" s="67">
        <v>180</v>
      </c>
      <c r="O73" s="67" t="s">
        <v>241</v>
      </c>
      <c r="P73" s="67" t="s">
        <v>152</v>
      </c>
      <c r="Q73" s="66"/>
      <c r="R73" s="67" t="s">
        <v>166</v>
      </c>
      <c r="S73" s="67" t="s">
        <v>166</v>
      </c>
      <c r="T73" s="169">
        <v>106.90</v>
      </c>
      <c r="U73" s="66"/>
      <c r="V73" s="112" t="str">
        <f t="shared" si="20"/>
        <v>LOEC</v>
      </c>
      <c r="W73" s="67">
        <f>VLOOKUP(V73,'Conversion Factors'!$B$2:'Conversion Factors'!$C$13,2,FALSE)</f>
        <v>2.50</v>
      </c>
      <c r="X73" s="67">
        <f t="shared" si="21"/>
        <v>42.760000000000005</v>
      </c>
      <c r="Y73" s="115" t="str">
        <f t="shared" si="22"/>
        <v>Chronic</v>
      </c>
      <c r="Z73" s="67">
        <f>VLOOKUP(Y73,'Conversion Factors'!$B$12:$C$13,2,FALSE)</f>
        <v>1</v>
      </c>
      <c r="AA73" s="67">
        <f t="shared" si="23"/>
        <v>42.760000000000005</v>
      </c>
      <c r="AB73" s="66"/>
      <c r="AC73" s="112" t="str">
        <f t="shared" si="24"/>
        <v>LOEC</v>
      </c>
      <c r="AD73" s="148" t="s">
        <v>159</v>
      </c>
      <c r="AE73" s="115" t="str">
        <f t="shared" si="25"/>
        <v>Chronic</v>
      </c>
      <c r="AF73" s="148" t="str">
        <f>IF(AE73="chronic","y","n")</f>
        <v>y</v>
      </c>
      <c r="AG73" s="65" t="str">
        <f t="shared" si="26"/>
        <v>Length - males, F1</v>
      </c>
      <c r="AH73" s="115"/>
      <c r="AI73" s="117">
        <f t="shared" si="27"/>
        <v>180</v>
      </c>
      <c r="AJ73" s="115"/>
      <c r="AK73" s="66"/>
      <c r="AL73" s="187">
        <f t="shared" si="28"/>
        <v>42.760000000000005</v>
      </c>
      <c r="AM73" s="209">
        <f t="shared" si="19"/>
        <v>42.760000000000005</v>
      </c>
      <c r="AN73" s="221">
        <f t="shared" si="19"/>
        <v>42.760000000000005</v>
      </c>
      <c r="AO73" s="221">
        <f t="shared" si="19"/>
        <v>42.760000000000005</v>
      </c>
      <c r="AP73" s="198"/>
      <c r="AQ73" s="65" t="s">
        <v>154</v>
      </c>
      <c r="AR73" s="145" t="s">
        <v>242</v>
      </c>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row>
    <row r="74" spans="1:96" s="66" customFormat="1" ht="15">
      <c r="A74" s="380">
        <v>707</v>
      </c>
      <c r="B74" s="380" t="s">
        <v>296</v>
      </c>
      <c r="C74" s="54"/>
      <c r="D74" s="143" t="s">
        <v>145</v>
      </c>
      <c r="E74" s="144" t="s">
        <v>58</v>
      </c>
      <c r="F74" s="145" t="s">
        <v>60</v>
      </c>
      <c r="G74" s="55" t="s">
        <v>180</v>
      </c>
      <c r="H74" s="55" t="s">
        <v>162</v>
      </c>
      <c r="I74" s="145" t="s">
        <v>236</v>
      </c>
      <c r="J74" s="54"/>
      <c r="K74" s="170" t="s">
        <v>149</v>
      </c>
      <c r="L74" s="65" t="s">
        <v>257</v>
      </c>
      <c r="M74" s="184" t="s">
        <v>18</v>
      </c>
      <c r="N74" s="67">
        <v>180</v>
      </c>
      <c r="O74" s="67" t="s">
        <v>241</v>
      </c>
      <c r="P74" s="67" t="s">
        <v>152</v>
      </c>
      <c r="R74" s="67" t="s">
        <v>166</v>
      </c>
      <c r="S74" s="67" t="s">
        <v>166</v>
      </c>
      <c r="T74" s="169">
        <v>106.90</v>
      </c>
      <c r="V74" s="112" t="str">
        <f t="shared" si="20"/>
        <v>LOEC</v>
      </c>
      <c r="W74" s="67">
        <f>VLOOKUP(V74,'Conversion Factors'!$B$2:'Conversion Factors'!$C$13,2,FALSE)</f>
        <v>2.50</v>
      </c>
      <c r="X74" s="67">
        <f t="shared" si="21"/>
        <v>42.760000000000005</v>
      </c>
      <c r="Y74" s="115" t="str">
        <f t="shared" si="22"/>
        <v>Chronic</v>
      </c>
      <c r="Z74" s="67">
        <f>VLOOKUP(Y74,'Conversion Factors'!$B$12:$C$13,2,FALSE)</f>
        <v>1</v>
      </c>
      <c r="AA74" s="67">
        <f t="shared" si="23"/>
        <v>42.760000000000005</v>
      </c>
      <c r="AC74" s="112" t="str">
        <f t="shared" si="24"/>
        <v>LOEC</v>
      </c>
      <c r="AD74" s="148" t="s">
        <v>159</v>
      </c>
      <c r="AE74" s="115" t="str">
        <f t="shared" si="25"/>
        <v>Chronic</v>
      </c>
      <c r="AF74" s="148" t="str">
        <f>IF(AE74="chronic","y","n")</f>
        <v>y</v>
      </c>
      <c r="AG74" s="65" t="str">
        <f t="shared" si="26"/>
        <v>Weight - females, F2</v>
      </c>
      <c r="AH74" s="115"/>
      <c r="AI74" s="117">
        <f t="shared" si="27"/>
        <v>180</v>
      </c>
      <c r="AJ74" s="115"/>
      <c r="AL74" s="187">
        <f t="shared" si="28"/>
        <v>42.760000000000005</v>
      </c>
      <c r="AM74" s="209">
        <f t="shared" si="19"/>
        <v>42.760000000000005</v>
      </c>
      <c r="AN74" s="221">
        <f t="shared" si="19"/>
        <v>42.760000000000005</v>
      </c>
      <c r="AO74" s="221">
        <f t="shared" si="19"/>
        <v>42.760000000000005</v>
      </c>
      <c r="AP74" s="198"/>
      <c r="AQ74" s="65" t="s">
        <v>154</v>
      </c>
      <c r="AR74" s="145" t="s">
        <v>238</v>
      </c>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4"/>
      <c r="BS74" s="54"/>
      <c r="BT74" s="54"/>
      <c r="BU74" s="54"/>
      <c r="BV74" s="54"/>
      <c r="BW74" s="54"/>
      <c r="BX74" s="54"/>
      <c r="BY74" s="54"/>
      <c r="BZ74" s="54"/>
      <c r="CA74" s="54"/>
      <c r="CB74" s="54"/>
      <c r="CC74" s="54"/>
      <c r="CD74" s="54"/>
      <c r="CE74" s="54"/>
      <c r="CF74" s="54"/>
      <c r="CG74" s="54"/>
      <c r="CH74" s="54"/>
      <c r="CI74" s="54"/>
      <c r="CJ74" s="54"/>
      <c r="CK74" s="54"/>
      <c r="CL74" s="54"/>
      <c r="CM74" s="54"/>
      <c r="CN74" s="54"/>
      <c r="CO74" s="54"/>
      <c r="CP74" s="54"/>
      <c r="CQ74" s="54"/>
      <c r="CR74" s="54"/>
    </row>
    <row r="75" spans="1:96" s="66" customFormat="1" ht="15">
      <c r="A75" s="380">
        <v>707</v>
      </c>
      <c r="B75" s="380" t="s">
        <v>297</v>
      </c>
      <c r="C75" s="54"/>
      <c r="D75" s="143" t="s">
        <v>145</v>
      </c>
      <c r="E75" s="144" t="s">
        <v>58</v>
      </c>
      <c r="F75" s="145" t="s">
        <v>60</v>
      </c>
      <c r="G75" s="55" t="s">
        <v>180</v>
      </c>
      <c r="H75" s="55" t="s">
        <v>162</v>
      </c>
      <c r="I75" s="145" t="s">
        <v>236</v>
      </c>
      <c r="J75" s="54"/>
      <c r="K75" s="170" t="s">
        <v>149</v>
      </c>
      <c r="L75" s="65" t="s">
        <v>250</v>
      </c>
      <c r="M75" s="184" t="s">
        <v>27</v>
      </c>
      <c r="N75" s="67">
        <v>180</v>
      </c>
      <c r="O75" s="67" t="s">
        <v>151</v>
      </c>
      <c r="P75" s="67" t="s">
        <v>152</v>
      </c>
      <c r="R75" s="67" t="s">
        <v>166</v>
      </c>
      <c r="S75" s="67" t="s">
        <v>166</v>
      </c>
      <c r="T75" s="169">
        <v>106.90</v>
      </c>
      <c r="V75" s="112" t="str">
        <f t="shared" si="20"/>
        <v>NOEC</v>
      </c>
      <c r="W75" s="67">
        <f>VLOOKUP(V75,'Conversion Factors'!$B$2:'Conversion Factors'!$C$13,2,FALSE)</f>
        <v>1</v>
      </c>
      <c r="X75" s="67">
        <f t="shared" si="21"/>
        <v>106.90</v>
      </c>
      <c r="Y75" s="115" t="str">
        <f t="shared" si="22"/>
        <v>Chronic</v>
      </c>
      <c r="Z75" s="67">
        <f>VLOOKUP(Y75,'Conversion Factors'!$B$12:$C$13,2,FALSE)</f>
        <v>1</v>
      </c>
      <c r="AA75" s="67">
        <f t="shared" si="23"/>
        <v>106.90</v>
      </c>
      <c r="AC75" s="112" t="str">
        <f t="shared" si="24"/>
        <v>NOEC</v>
      </c>
      <c r="AD75" s="148" t="s">
        <v>153</v>
      </c>
      <c r="AE75" s="115" t="str">
        <f t="shared" si="25"/>
        <v>Chronic</v>
      </c>
      <c r="AF75" s="148" t="str">
        <f>IF(AE75="chronic","y","n")</f>
        <v>y</v>
      </c>
      <c r="AG75" s="65" t="str">
        <f t="shared" si="26"/>
        <v>Length and weight - males, F2</v>
      </c>
      <c r="AH75" s="115"/>
      <c r="AI75" s="117">
        <f t="shared" si="27"/>
        <v>180</v>
      </c>
      <c r="AJ75" s="115"/>
      <c r="AL75" s="187">
        <f t="shared" si="28"/>
        <v>106.90</v>
      </c>
      <c r="AM75" s="209">
        <f t="shared" si="19"/>
        <v>106.90</v>
      </c>
      <c r="AN75" s="221">
        <f t="shared" si="19"/>
        <v>106.90</v>
      </c>
      <c r="AO75" s="221">
        <f t="shared" si="19"/>
        <v>106.90</v>
      </c>
      <c r="AP75" s="198"/>
      <c r="AQ75" s="65" t="s">
        <v>154</v>
      </c>
      <c r="AR75" s="145" t="s">
        <v>238</v>
      </c>
      <c r="AS75" s="54"/>
      <c r="AT75" s="54"/>
      <c r="AU75" s="54"/>
      <c r="AV75" s="54"/>
      <c r="AW75" s="54"/>
      <c r="AX75" s="54"/>
      <c r="AY75" s="54"/>
      <c r="AZ75" s="54"/>
      <c r="BA75" s="54"/>
      <c r="BB75" s="54"/>
      <c r="BC75" s="54"/>
      <c r="BD75" s="54"/>
      <c r="BE75" s="54"/>
      <c r="BF75" s="54"/>
      <c r="BG75" s="54"/>
      <c r="BH75" s="54"/>
      <c r="BI75" s="54"/>
      <c r="BJ75" s="54"/>
      <c r="BK75" s="54"/>
      <c r="BL75" s="54"/>
      <c r="BM75" s="54"/>
      <c r="BN75" s="54"/>
      <c r="BO75" s="54"/>
      <c r="BP75" s="54"/>
      <c r="BQ75" s="54"/>
      <c r="BR75" s="54"/>
      <c r="BS75" s="54"/>
      <c r="BT75" s="54"/>
      <c r="BU75" s="54"/>
      <c r="BV75" s="54"/>
      <c r="BW75" s="54"/>
      <c r="BX75" s="54"/>
      <c r="BY75" s="54"/>
      <c r="BZ75" s="54"/>
      <c r="CA75" s="54"/>
      <c r="CB75" s="54"/>
      <c r="CC75" s="54"/>
      <c r="CD75" s="54"/>
      <c r="CE75" s="54"/>
      <c r="CF75" s="54"/>
      <c r="CG75" s="54"/>
      <c r="CH75" s="54"/>
      <c r="CI75" s="54"/>
      <c r="CJ75" s="54"/>
      <c r="CK75" s="54"/>
      <c r="CL75" s="54"/>
      <c r="CM75" s="54"/>
      <c r="CN75" s="54"/>
      <c r="CO75" s="54"/>
      <c r="CP75" s="54"/>
      <c r="CQ75" s="54"/>
      <c r="CR75" s="54"/>
    </row>
    <row r="76" spans="1:96" s="66" customFormat="1" ht="15">
      <c r="A76" s="21">
        <v>3035</v>
      </c>
      <c r="B76" s="4" t="s">
        <v>298</v>
      </c>
      <c r="C76"/>
      <c r="D76" s="22" t="s">
        <v>145</v>
      </c>
      <c r="E76" s="23" t="s">
        <v>58</v>
      </c>
      <c r="F76" s="24" t="s">
        <v>60</v>
      </c>
      <c r="G76" s="4" t="s">
        <v>180</v>
      </c>
      <c r="H76" s="4" t="s">
        <v>162</v>
      </c>
      <c r="I76" s="24" t="s">
        <v>262</v>
      </c>
      <c r="J76"/>
      <c r="K76" s="43" t="s">
        <v>185</v>
      </c>
      <c r="L76" s="41" t="s">
        <v>299</v>
      </c>
      <c r="M76" s="45" t="s">
        <v>27</v>
      </c>
      <c r="N76" s="44">
        <v>14</v>
      </c>
      <c r="O76" s="44" t="s">
        <v>151</v>
      </c>
      <c r="P76" s="44" t="s">
        <v>152</v>
      </c>
      <c r="Q76" s="46"/>
      <c r="R76" s="44" t="s">
        <v>166</v>
      </c>
      <c r="S76" s="44" t="s">
        <v>166</v>
      </c>
      <c r="T76" s="43">
        <v>120</v>
      </c>
      <c r="U76" s="44"/>
      <c r="V76" s="44" t="str">
        <f t="shared" si="20"/>
        <v>NOEC</v>
      </c>
      <c r="W76" s="44">
        <f>VLOOKUP(V76,'Conversion Factors'!$B$2:'Conversion Factors'!$C$13,2,FALSE)</f>
        <v>1</v>
      </c>
      <c r="X76" s="44">
        <f t="shared" si="21"/>
        <v>120</v>
      </c>
      <c r="Y76" s="44" t="str">
        <f t="shared" si="22"/>
        <v>Chronic</v>
      </c>
      <c r="Z76" s="44">
        <f>VLOOKUP(Y76,'Conversion Factors'!$B$12:$C$13,2,FALSE)</f>
        <v>1</v>
      </c>
      <c r="AA76" s="44">
        <f t="shared" si="23"/>
        <v>120</v>
      </c>
      <c r="AB76" s="44"/>
      <c r="AC76" s="44" t="str">
        <f t="shared" si="24"/>
        <v>NOEC</v>
      </c>
      <c r="AD76" s="40" t="s">
        <v>153</v>
      </c>
      <c r="AE76" s="44" t="str">
        <f t="shared" si="25"/>
        <v>Chronic</v>
      </c>
      <c r="AF76" s="40" t="s">
        <v>153</v>
      </c>
      <c r="AG76" s="116" t="str">
        <f t="shared" si="26"/>
        <v>Body length</v>
      </c>
      <c r="AH76" s="44"/>
      <c r="AI76" s="44">
        <f t="shared" si="27"/>
        <v>14</v>
      </c>
      <c r="AJ76" s="44"/>
      <c r="AK76" s="44"/>
      <c r="AL76" s="189">
        <f t="shared" si="28"/>
        <v>120</v>
      </c>
      <c r="AM76" s="222">
        <f t="shared" si="19"/>
        <v>120</v>
      </c>
      <c r="AN76" s="222">
        <f t="shared" si="19"/>
        <v>120</v>
      </c>
      <c r="AO76" s="222">
        <f t="shared" si="19"/>
        <v>120</v>
      </c>
      <c r="AP76" s="48"/>
      <c r="AQ76" s="41" t="s">
        <v>154</v>
      </c>
      <c r="AR76" s="24"/>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row>
    <row r="77" spans="1:96" s="66" customFormat="1" ht="15">
      <c r="A77" s="380">
        <v>718</v>
      </c>
      <c r="B77" s="380" t="s">
        <v>300</v>
      </c>
      <c r="C77" s="54"/>
      <c r="D77" s="143" t="s">
        <v>145</v>
      </c>
      <c r="E77" s="144" t="s">
        <v>58</v>
      </c>
      <c r="F77" s="145" t="s">
        <v>60</v>
      </c>
      <c r="G77" s="55" t="s">
        <v>180</v>
      </c>
      <c r="H77" s="55" t="s">
        <v>162</v>
      </c>
      <c r="I77" s="145" t="s">
        <v>181</v>
      </c>
      <c r="J77" s="54"/>
      <c r="K77" s="170" t="s">
        <v>149</v>
      </c>
      <c r="L77" s="65" t="s">
        <v>301</v>
      </c>
      <c r="M77" s="184" t="s">
        <v>18</v>
      </c>
      <c r="N77" s="67">
        <v>150</v>
      </c>
      <c r="O77" s="67" t="s">
        <v>151</v>
      </c>
      <c r="P77" s="67" t="s">
        <v>152</v>
      </c>
      <c r="R77" s="67" t="s">
        <v>166</v>
      </c>
      <c r="S77" s="67" t="s">
        <v>166</v>
      </c>
      <c r="T77" s="169">
        <v>150</v>
      </c>
      <c r="V77" s="112" t="str">
        <f t="shared" si="20"/>
        <v>LOEC</v>
      </c>
      <c r="W77" s="67">
        <f>VLOOKUP(V77,'Conversion Factors'!$B$2:'Conversion Factors'!$C$13,2,FALSE)</f>
        <v>2.50</v>
      </c>
      <c r="X77" s="67">
        <f t="shared" si="21"/>
        <v>60</v>
      </c>
      <c r="Y77" s="115" t="str">
        <f t="shared" si="22"/>
        <v>Chronic</v>
      </c>
      <c r="Z77" s="67">
        <f>VLOOKUP(Y77,'Conversion Factors'!$B$12:$C$13,2,FALSE)</f>
        <v>1</v>
      </c>
      <c r="AA77" s="67">
        <f t="shared" si="23"/>
        <v>60</v>
      </c>
      <c r="AC77" s="112" t="str">
        <f t="shared" si="24"/>
        <v>LOEC</v>
      </c>
      <c r="AD77" s="148" t="s">
        <v>159</v>
      </c>
      <c r="AE77" s="115" t="str">
        <f t="shared" si="25"/>
        <v>Chronic</v>
      </c>
      <c r="AF77" s="148" t="str">
        <f>IF(AE77="chronic","y","n")</f>
        <v>y</v>
      </c>
      <c r="AG77" s="65" t="str">
        <f t="shared" si="26"/>
        <v>Length and weight, F0 - female</v>
      </c>
      <c r="AH77" s="115"/>
      <c r="AI77" s="117">
        <f t="shared" si="27"/>
        <v>150</v>
      </c>
      <c r="AJ77" s="115"/>
      <c r="AL77" s="187">
        <f t="shared" si="28"/>
        <v>60</v>
      </c>
      <c r="AM77" s="209">
        <f t="shared" si="19"/>
        <v>60</v>
      </c>
      <c r="AN77" s="221">
        <f t="shared" si="19"/>
        <v>60</v>
      </c>
      <c r="AO77" s="221">
        <f t="shared" si="19"/>
        <v>60</v>
      </c>
      <c r="AP77" s="198"/>
      <c r="AQ77" s="65" t="s">
        <v>154</v>
      </c>
      <c r="AR77" s="145"/>
      <c r="AS77" s="54"/>
      <c r="AT77" s="54"/>
      <c r="AU77" s="54"/>
      <c r="AV77" s="54"/>
      <c r="AW77" s="54"/>
      <c r="AX77" s="54"/>
      <c r="AY77" s="54"/>
      <c r="AZ77" s="54"/>
      <c r="BA77" s="54"/>
      <c r="BB77" s="54"/>
      <c r="BC77" s="54"/>
      <c r="BD77" s="54"/>
      <c r="BE77" s="54"/>
      <c r="BF77" s="54"/>
      <c r="BG77" s="54"/>
      <c r="BH77" s="54"/>
      <c r="BI77" s="54"/>
      <c r="BJ77" s="54"/>
      <c r="BK77" s="54"/>
      <c r="BL77" s="54"/>
      <c r="BM77" s="54"/>
      <c r="BN77" s="54"/>
      <c r="BO77" s="54"/>
      <c r="BP77" s="54"/>
      <c r="BQ77" s="54"/>
      <c r="BR77" s="54"/>
      <c r="BS77" s="54"/>
      <c r="BT77" s="54"/>
      <c r="BU77" s="54"/>
      <c r="BV77" s="54"/>
      <c r="BW77" s="54"/>
      <c r="BX77" s="54"/>
      <c r="BY77" s="54"/>
      <c r="BZ77" s="54"/>
      <c r="CA77" s="54"/>
      <c r="CB77" s="54"/>
      <c r="CC77" s="54"/>
      <c r="CD77" s="54"/>
      <c r="CE77" s="54"/>
      <c r="CF77" s="54"/>
      <c r="CG77" s="54"/>
      <c r="CH77" s="54"/>
      <c r="CI77" s="54"/>
      <c r="CJ77" s="54"/>
      <c r="CK77" s="54"/>
      <c r="CL77" s="54"/>
      <c r="CM77" s="54"/>
      <c r="CN77" s="54"/>
      <c r="CO77" s="54"/>
      <c r="CP77" s="54"/>
      <c r="CQ77" s="54"/>
      <c r="CR77" s="54"/>
    </row>
    <row r="78" spans="1:96" s="66" customFormat="1" ht="15">
      <c r="A78" s="79">
        <v>3023</v>
      </c>
      <c r="B78" s="44" t="s">
        <v>302</v>
      </c>
      <c r="C78" s="46"/>
      <c r="D78" s="71" t="s">
        <v>145</v>
      </c>
      <c r="E78" s="72" t="s">
        <v>58</v>
      </c>
      <c r="F78" s="43" t="s">
        <v>60</v>
      </c>
      <c r="G78" s="44" t="s">
        <v>180</v>
      </c>
      <c r="H78" s="44" t="s">
        <v>162</v>
      </c>
      <c r="I78" s="43" t="s">
        <v>262</v>
      </c>
      <c r="J78" s="46"/>
      <c r="K78" s="43" t="s">
        <v>149</v>
      </c>
      <c r="L78" s="41" t="s">
        <v>303</v>
      </c>
      <c r="M78" s="45" t="s">
        <v>27</v>
      </c>
      <c r="N78" s="44">
        <v>15</v>
      </c>
      <c r="O78" s="44" t="s">
        <v>151</v>
      </c>
      <c r="P78" s="44" t="s">
        <v>152</v>
      </c>
      <c r="Q78" s="46"/>
      <c r="R78" s="44" t="s">
        <v>166</v>
      </c>
      <c r="S78" s="44" t="s">
        <v>166</v>
      </c>
      <c r="T78" s="72">
        <v>200</v>
      </c>
      <c r="U78" s="46"/>
      <c r="V78" s="113" t="str">
        <f t="shared" si="20"/>
        <v>NOEC</v>
      </c>
      <c r="W78" s="44">
        <f>VLOOKUP(V78,'Conversion Factors'!$B$2:'Conversion Factors'!$C$13,2,FALSE)</f>
        <v>1</v>
      </c>
      <c r="X78" s="44">
        <f t="shared" si="21"/>
        <v>200</v>
      </c>
      <c r="Y78" s="106" t="str">
        <f t="shared" si="22"/>
        <v>Chronic</v>
      </c>
      <c r="Z78" s="44">
        <f>VLOOKUP(Y78,'Conversion Factors'!$B$12:$C$13,2,FALSE)</f>
        <v>1</v>
      </c>
      <c r="AA78" s="44">
        <f t="shared" si="23"/>
        <v>200</v>
      </c>
      <c r="AB78" s="46"/>
      <c r="AC78" s="113" t="str">
        <f t="shared" si="24"/>
        <v>NOEC</v>
      </c>
      <c r="AD78" s="40" t="s">
        <v>153</v>
      </c>
      <c r="AE78" s="106" t="str">
        <f t="shared" si="25"/>
        <v>Chronic</v>
      </c>
      <c r="AF78" s="40" t="str">
        <f>IF(AE78="chronic","y","n")</f>
        <v>y</v>
      </c>
      <c r="AG78" s="41" t="str">
        <f t="shared" si="26"/>
        <v>Length and weight</v>
      </c>
      <c r="AH78" s="106"/>
      <c r="AI78" s="42">
        <f t="shared" si="27"/>
        <v>15</v>
      </c>
      <c r="AJ78" s="106"/>
      <c r="AK78" s="46"/>
      <c r="AL78" s="200">
        <f t="shared" si="28"/>
        <v>200</v>
      </c>
      <c r="AM78" s="224">
        <f t="shared" si="19"/>
        <v>200</v>
      </c>
      <c r="AN78" s="222">
        <f t="shared" si="19"/>
        <v>200</v>
      </c>
      <c r="AO78" s="222">
        <f t="shared" si="19"/>
        <v>200</v>
      </c>
      <c r="AP78" s="88"/>
      <c r="AQ78" s="41" t="s">
        <v>154</v>
      </c>
      <c r="AR78" s="43"/>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46"/>
      <c r="BR78" s="46"/>
      <c r="BS78" s="46"/>
      <c r="BT78" s="46"/>
      <c r="BU78" s="46"/>
      <c r="BV78" s="46"/>
      <c r="BW78" s="46"/>
      <c r="BX78" s="46"/>
      <c r="BY78" s="46"/>
      <c r="BZ78" s="46"/>
      <c r="CA78" s="46"/>
      <c r="CB78" s="46"/>
      <c r="CC78" s="46"/>
      <c r="CD78" s="46"/>
      <c r="CE78" s="46"/>
      <c r="CF78" s="46"/>
      <c r="CG78" s="46"/>
      <c r="CH78" s="46"/>
      <c r="CI78" s="46"/>
      <c r="CJ78" s="46"/>
      <c r="CK78" s="46"/>
      <c r="CL78" s="46"/>
      <c r="CM78" s="46"/>
      <c r="CN78" s="46"/>
      <c r="CO78" s="46"/>
      <c r="CP78" s="46"/>
      <c r="CQ78" s="46"/>
      <c r="CR78" s="46"/>
    </row>
    <row r="79" spans="1:96" s="46" customFormat="1" ht="15">
      <c r="A79" s="21">
        <v>3033</v>
      </c>
      <c r="B79" s="4" t="s">
        <v>304</v>
      </c>
      <c r="C79"/>
      <c r="D79" s="22" t="s">
        <v>145</v>
      </c>
      <c r="E79" s="23" t="s">
        <v>58</v>
      </c>
      <c r="F79" s="24" t="s">
        <v>60</v>
      </c>
      <c r="G79" s="4" t="s">
        <v>180</v>
      </c>
      <c r="H79" s="4" t="s">
        <v>162</v>
      </c>
      <c r="I79" s="24" t="s">
        <v>262</v>
      </c>
      <c r="J79"/>
      <c r="K79" s="43" t="s">
        <v>149</v>
      </c>
      <c r="L79" s="41" t="s">
        <v>291</v>
      </c>
      <c r="M79" s="45" t="s">
        <v>18</v>
      </c>
      <c r="N79" s="44">
        <v>120</v>
      </c>
      <c r="O79" s="44" t="s">
        <v>151</v>
      </c>
      <c r="P79" s="44" t="s">
        <v>152</v>
      </c>
      <c r="R79" s="44" t="s">
        <v>166</v>
      </c>
      <c r="S79" s="44" t="s">
        <v>166</v>
      </c>
      <c r="T79" s="43">
        <v>200</v>
      </c>
      <c r="U79" s="44"/>
      <c r="V79" s="44" t="str">
        <f t="shared" si="20"/>
        <v>LOEC</v>
      </c>
      <c r="W79" s="44">
        <f>VLOOKUP(V79,'Conversion Factors'!$B$2:'Conversion Factors'!$C$13,2,FALSE)</f>
        <v>2.50</v>
      </c>
      <c r="X79" s="44">
        <f t="shared" si="21"/>
        <v>80</v>
      </c>
      <c r="Y79" s="44" t="str">
        <f t="shared" si="22"/>
        <v>Chronic</v>
      </c>
      <c r="Z79" s="44">
        <f>VLOOKUP(Y79,'Conversion Factors'!$B$12:$C$13,2,FALSE)</f>
        <v>1</v>
      </c>
      <c r="AA79" s="44">
        <f t="shared" si="23"/>
        <v>80</v>
      </c>
      <c r="AB79" s="44"/>
      <c r="AC79" s="44" t="str">
        <f t="shared" si="24"/>
        <v>LOEC</v>
      </c>
      <c r="AD79" s="40" t="s">
        <v>159</v>
      </c>
      <c r="AE79" s="44" t="str">
        <f t="shared" si="25"/>
        <v>Chronic</v>
      </c>
      <c r="AF79" s="40" t="s">
        <v>153</v>
      </c>
      <c r="AG79" s="116" t="str">
        <f t="shared" si="26"/>
        <v>Body length, females</v>
      </c>
      <c r="AH79" s="44"/>
      <c r="AI79" s="44">
        <f t="shared" si="27"/>
        <v>120</v>
      </c>
      <c r="AJ79" s="44"/>
      <c r="AK79" s="44"/>
      <c r="AL79" s="189">
        <f t="shared" si="28"/>
        <v>80</v>
      </c>
      <c r="AM79" s="222">
        <f t="shared" si="19"/>
        <v>80</v>
      </c>
      <c r="AN79" s="222">
        <f t="shared" si="19"/>
        <v>80</v>
      </c>
      <c r="AO79" s="222">
        <f t="shared" si="19"/>
        <v>80</v>
      </c>
      <c r="AP79" s="48"/>
      <c r="AQ79" s="41" t="s">
        <v>154</v>
      </c>
      <c r="AR79" s="24"/>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row>
    <row r="80" spans="1:96" s="46" customFormat="1" ht="15">
      <c r="A80" s="21">
        <v>3033</v>
      </c>
      <c r="B80" s="4" t="s">
        <v>305</v>
      </c>
      <c r="C80"/>
      <c r="D80" s="22" t="s">
        <v>145</v>
      </c>
      <c r="E80" s="23" t="s">
        <v>58</v>
      </c>
      <c r="F80" s="24" t="s">
        <v>60</v>
      </c>
      <c r="G80" s="4" t="s">
        <v>180</v>
      </c>
      <c r="H80" s="4" t="s">
        <v>162</v>
      </c>
      <c r="I80" s="24" t="s">
        <v>262</v>
      </c>
      <c r="J80"/>
      <c r="K80" s="43" t="s">
        <v>190</v>
      </c>
      <c r="L80" s="41" t="s">
        <v>293</v>
      </c>
      <c r="M80" s="45" t="s">
        <v>18</v>
      </c>
      <c r="N80" s="44">
        <v>120</v>
      </c>
      <c r="O80" s="44" t="s">
        <v>151</v>
      </c>
      <c r="P80" s="44" t="s">
        <v>152</v>
      </c>
      <c r="R80" s="44" t="s">
        <v>166</v>
      </c>
      <c r="S80" s="44" t="s">
        <v>166</v>
      </c>
      <c r="T80" s="43">
        <v>200</v>
      </c>
      <c r="U80" s="44"/>
      <c r="V80" s="44" t="str">
        <f t="shared" si="20"/>
        <v>LOEC</v>
      </c>
      <c r="W80" s="44">
        <f>VLOOKUP(V80,'Conversion Factors'!$B$2:'Conversion Factors'!$C$13,2,FALSE)</f>
        <v>2.50</v>
      </c>
      <c r="X80" s="44">
        <f t="shared" si="21"/>
        <v>80</v>
      </c>
      <c r="Y80" s="44" t="str">
        <f t="shared" si="22"/>
        <v>Chronic</v>
      </c>
      <c r="Z80" s="44">
        <f>VLOOKUP(Y80,'Conversion Factors'!$B$12:$C$13,2,FALSE)</f>
        <v>1</v>
      </c>
      <c r="AA80" s="44">
        <f t="shared" si="23"/>
        <v>80</v>
      </c>
      <c r="AB80" s="44"/>
      <c r="AC80" s="44" t="str">
        <f t="shared" si="24"/>
        <v>LOEC</v>
      </c>
      <c r="AD80" s="40" t="s">
        <v>159</v>
      </c>
      <c r="AE80" s="44" t="str">
        <f t="shared" si="25"/>
        <v>Chronic</v>
      </c>
      <c r="AF80" s="40" t="s">
        <v>153</v>
      </c>
      <c r="AG80" s="116" t="str">
        <f t="shared" si="26"/>
        <v># of embryos</v>
      </c>
      <c r="AH80" s="44"/>
      <c r="AI80" s="44">
        <f t="shared" si="27"/>
        <v>120</v>
      </c>
      <c r="AJ80" s="44"/>
      <c r="AK80" s="44"/>
      <c r="AL80" s="189">
        <f t="shared" si="28"/>
        <v>80</v>
      </c>
      <c r="AM80" s="222">
        <f t="shared" si="19"/>
        <v>80</v>
      </c>
      <c r="AN80" s="222">
        <f t="shared" si="19"/>
        <v>80</v>
      </c>
      <c r="AO80" s="222">
        <f t="shared" si="19"/>
        <v>80</v>
      </c>
      <c r="AP80" s="48"/>
      <c r="AQ80" s="41" t="s">
        <v>154</v>
      </c>
      <c r="AR80" s="24"/>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row>
    <row r="81" spans="1:96" s="46" customFormat="1" ht="15">
      <c r="A81" s="21">
        <v>3033</v>
      </c>
      <c r="B81" s="4" t="s">
        <v>306</v>
      </c>
      <c r="C81"/>
      <c r="D81" s="22" t="s">
        <v>145</v>
      </c>
      <c r="E81" s="23" t="s">
        <v>58</v>
      </c>
      <c r="F81" s="24" t="s">
        <v>60</v>
      </c>
      <c r="G81" s="4" t="s">
        <v>180</v>
      </c>
      <c r="H81" s="4" t="s">
        <v>162</v>
      </c>
      <c r="I81" s="24" t="s">
        <v>262</v>
      </c>
      <c r="J81"/>
      <c r="K81" s="43" t="s">
        <v>182</v>
      </c>
      <c r="L81" s="41" t="s">
        <v>183</v>
      </c>
      <c r="M81" s="45" t="s">
        <v>18</v>
      </c>
      <c r="N81" s="44">
        <v>120</v>
      </c>
      <c r="O81" s="44" t="s">
        <v>151</v>
      </c>
      <c r="P81" s="44" t="s">
        <v>152</v>
      </c>
      <c r="R81" s="44" t="s">
        <v>166</v>
      </c>
      <c r="S81" s="44" t="s">
        <v>166</v>
      </c>
      <c r="T81" s="43">
        <v>200</v>
      </c>
      <c r="U81" s="44"/>
      <c r="V81" s="44" t="str">
        <f t="shared" si="20"/>
        <v>LOEC</v>
      </c>
      <c r="W81" s="44">
        <f>VLOOKUP(V81,'Conversion Factors'!$B$2:'Conversion Factors'!$C$13,2,FALSE)</f>
        <v>2.50</v>
      </c>
      <c r="X81" s="44">
        <f t="shared" si="21"/>
        <v>80</v>
      </c>
      <c r="Y81" s="44" t="str">
        <f t="shared" si="22"/>
        <v>Chronic</v>
      </c>
      <c r="Z81" s="44">
        <f>VLOOKUP(Y81,'Conversion Factors'!$B$12:$C$13,2,FALSE)</f>
        <v>1</v>
      </c>
      <c r="AA81" s="44">
        <f t="shared" si="23"/>
        <v>80</v>
      </c>
      <c r="AB81" s="44"/>
      <c r="AC81" s="44" t="str">
        <f t="shared" si="24"/>
        <v>LOEC</v>
      </c>
      <c r="AD81" s="40" t="s">
        <v>159</v>
      </c>
      <c r="AE81" s="44" t="str">
        <f t="shared" si="25"/>
        <v>Chronic</v>
      </c>
      <c r="AF81" s="40" t="s">
        <v>153</v>
      </c>
      <c r="AG81" s="116" t="str">
        <f t="shared" si="26"/>
        <v>Mortality</v>
      </c>
      <c r="AH81" s="44"/>
      <c r="AI81" s="44">
        <f t="shared" si="27"/>
        <v>120</v>
      </c>
      <c r="AJ81" s="44"/>
      <c r="AK81" s="44"/>
      <c r="AL81" s="189">
        <f t="shared" si="28"/>
        <v>80</v>
      </c>
      <c r="AM81" s="222">
        <f t="shared" si="19"/>
        <v>80</v>
      </c>
      <c r="AN81" s="222">
        <f t="shared" si="19"/>
        <v>80</v>
      </c>
      <c r="AO81" s="222">
        <f t="shared" si="19"/>
        <v>80</v>
      </c>
      <c r="AP81" s="48"/>
      <c r="AQ81" s="41" t="s">
        <v>154</v>
      </c>
      <c r="AR81" s="24"/>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row>
    <row r="82" spans="1:96" s="46" customFormat="1" ht="15">
      <c r="A82" s="21">
        <v>3033</v>
      </c>
      <c r="B82" s="4" t="s">
        <v>307</v>
      </c>
      <c r="C82"/>
      <c r="D82" s="143" t="s">
        <v>145</v>
      </c>
      <c r="E82" s="144" t="s">
        <v>58</v>
      </c>
      <c r="F82" s="145" t="s">
        <v>60</v>
      </c>
      <c r="G82" s="55" t="s">
        <v>180</v>
      </c>
      <c r="H82" s="55" t="s">
        <v>162</v>
      </c>
      <c r="I82" s="145" t="s">
        <v>262</v>
      </c>
      <c r="J82" s="54"/>
      <c r="K82" s="170" t="s">
        <v>164</v>
      </c>
      <c r="L82" s="65" t="s">
        <v>308</v>
      </c>
      <c r="M82" s="184" t="s">
        <v>27</v>
      </c>
      <c r="N82" s="67">
        <v>120</v>
      </c>
      <c r="O82" s="67" t="s">
        <v>151</v>
      </c>
      <c r="P82" s="67" t="s">
        <v>152</v>
      </c>
      <c r="Q82" s="66"/>
      <c r="R82" s="67" t="s">
        <v>166</v>
      </c>
      <c r="S82" s="67" t="s">
        <v>166</v>
      </c>
      <c r="T82" s="170">
        <v>200</v>
      </c>
      <c r="U82" s="44"/>
      <c r="V82" s="112" t="str">
        <f t="shared" si="20"/>
        <v>NOEC</v>
      </c>
      <c r="W82" s="67">
        <f>VLOOKUP(V82,'Conversion Factors'!$B$2:'Conversion Factors'!$C$13,2,FALSE)</f>
        <v>1</v>
      </c>
      <c r="X82" s="67">
        <f t="shared" si="21"/>
        <v>200</v>
      </c>
      <c r="Y82" s="67" t="str">
        <f t="shared" si="22"/>
        <v>Chronic</v>
      </c>
      <c r="Z82" s="67">
        <f>VLOOKUP(Y82,'Conversion Factors'!$B$12:$C$13,2,FALSE)</f>
        <v>1</v>
      </c>
      <c r="AA82" s="67">
        <f t="shared" si="23"/>
        <v>200</v>
      </c>
      <c r="AB82" s="67"/>
      <c r="AC82" s="67" t="str">
        <f t="shared" si="24"/>
        <v>NOEC</v>
      </c>
      <c r="AD82" s="148" t="s">
        <v>153</v>
      </c>
      <c r="AE82" s="67" t="str">
        <f t="shared" si="25"/>
        <v>Chronic</v>
      </c>
      <c r="AF82" s="148" t="s">
        <v>153</v>
      </c>
      <c r="AG82" s="173" t="str">
        <f t="shared" si="26"/>
        <v>Malformation rate of 96hpf F1 embryos of exposed parents (F0)</v>
      </c>
      <c r="AH82" s="44"/>
      <c r="AI82" s="44">
        <f t="shared" si="27"/>
        <v>120</v>
      </c>
      <c r="AJ82" s="44"/>
      <c r="AK82" s="44"/>
      <c r="AL82" s="189">
        <f t="shared" si="28"/>
        <v>200</v>
      </c>
      <c r="AM82" s="222">
        <f t="shared" si="19"/>
        <v>200</v>
      </c>
      <c r="AN82" s="222">
        <f t="shared" si="19"/>
        <v>200</v>
      </c>
      <c r="AO82" s="222">
        <f t="shared" si="19"/>
        <v>200</v>
      </c>
      <c r="AP82" s="70"/>
      <c r="AQ82" s="65" t="s">
        <v>154</v>
      </c>
      <c r="AR82" s="145" t="s">
        <v>309</v>
      </c>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row>
    <row r="83" spans="1:96" s="46" customFormat="1" ht="15">
      <c r="A83" s="21">
        <v>3033</v>
      </c>
      <c r="B83" s="4" t="s">
        <v>310</v>
      </c>
      <c r="C83"/>
      <c r="D83" s="22" t="s">
        <v>145</v>
      </c>
      <c r="E83" s="23" t="s">
        <v>58</v>
      </c>
      <c r="F83" s="24" t="s">
        <v>60</v>
      </c>
      <c r="G83" s="4" t="s">
        <v>180</v>
      </c>
      <c r="H83" s="4" t="s">
        <v>162</v>
      </c>
      <c r="I83" s="24" t="s">
        <v>262</v>
      </c>
      <c r="J83"/>
      <c r="K83" s="43" t="s">
        <v>149</v>
      </c>
      <c r="L83" s="41" t="s">
        <v>311</v>
      </c>
      <c r="M83" s="45" t="s">
        <v>27</v>
      </c>
      <c r="N83" s="44">
        <v>120</v>
      </c>
      <c r="O83" s="44" t="s">
        <v>151</v>
      </c>
      <c r="P83" s="44" t="s">
        <v>152</v>
      </c>
      <c r="R83" s="44" t="s">
        <v>166</v>
      </c>
      <c r="S83" s="44" t="s">
        <v>166</v>
      </c>
      <c r="T83" s="43">
        <v>200</v>
      </c>
      <c r="U83" s="44"/>
      <c r="V83" s="44" t="str">
        <f t="shared" si="20"/>
        <v>NOEC</v>
      </c>
      <c r="W83" s="44">
        <f>VLOOKUP(V83,'Conversion Factors'!$B$2:'Conversion Factors'!$C$13,2,FALSE)</f>
        <v>1</v>
      </c>
      <c r="X83" s="44">
        <f t="shared" si="21"/>
        <v>200</v>
      </c>
      <c r="Y83" s="44" t="str">
        <f t="shared" si="22"/>
        <v>Chronic</v>
      </c>
      <c r="Z83" s="44">
        <f>VLOOKUP(Y83,'Conversion Factors'!$B$12:$C$13,2,FALSE)</f>
        <v>1</v>
      </c>
      <c r="AA83" s="44">
        <f t="shared" si="23"/>
        <v>200</v>
      </c>
      <c r="AB83" s="44"/>
      <c r="AC83" s="44" t="str">
        <f t="shared" si="24"/>
        <v>NOEC</v>
      </c>
      <c r="AD83" s="40" t="s">
        <v>153</v>
      </c>
      <c r="AE83" s="44" t="str">
        <f t="shared" si="25"/>
        <v>Chronic</v>
      </c>
      <c r="AF83" s="40" t="s">
        <v>153</v>
      </c>
      <c r="AG83" s="116" t="str">
        <f t="shared" si="26"/>
        <v>Body weight, females</v>
      </c>
      <c r="AH83" s="44"/>
      <c r="AI83" s="44">
        <f t="shared" si="27"/>
        <v>120</v>
      </c>
      <c r="AJ83" s="44"/>
      <c r="AK83" s="44"/>
      <c r="AL83" s="189">
        <f t="shared" si="28"/>
        <v>200</v>
      </c>
      <c r="AM83" s="222">
        <f t="shared" si="19"/>
        <v>200</v>
      </c>
      <c r="AN83" s="222">
        <f t="shared" si="19"/>
        <v>200</v>
      </c>
      <c r="AO83" s="222">
        <f t="shared" si="19"/>
        <v>200</v>
      </c>
      <c r="AP83" s="48"/>
      <c r="AQ83" s="41" t="s">
        <v>154</v>
      </c>
      <c r="AR83" s="24"/>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row>
    <row r="84" spans="1:96" s="66" customFormat="1" ht="15">
      <c r="A84" s="21">
        <v>3033</v>
      </c>
      <c r="B84" s="4" t="s">
        <v>312</v>
      </c>
      <c r="C84"/>
      <c r="D84" s="22" t="s">
        <v>145</v>
      </c>
      <c r="E84" s="23" t="s">
        <v>58</v>
      </c>
      <c r="F84" s="24" t="s">
        <v>60</v>
      </c>
      <c r="G84" s="4" t="s">
        <v>180</v>
      </c>
      <c r="H84" s="4" t="s">
        <v>162</v>
      </c>
      <c r="I84" s="24" t="s">
        <v>262</v>
      </c>
      <c r="J84"/>
      <c r="K84" s="43" t="s">
        <v>149</v>
      </c>
      <c r="L84" s="41" t="s">
        <v>313</v>
      </c>
      <c r="M84" s="45" t="s">
        <v>27</v>
      </c>
      <c r="N84" s="44">
        <v>120</v>
      </c>
      <c r="O84" s="44" t="s">
        <v>151</v>
      </c>
      <c r="P84" s="44" t="s">
        <v>152</v>
      </c>
      <c r="Q84" s="46"/>
      <c r="R84" s="44" t="s">
        <v>166</v>
      </c>
      <c r="S84" s="44" t="s">
        <v>166</v>
      </c>
      <c r="T84" s="43">
        <v>200</v>
      </c>
      <c r="U84" s="44"/>
      <c r="V84" s="44" t="str">
        <f t="shared" si="20"/>
        <v>NOEC</v>
      </c>
      <c r="W84" s="44">
        <f>VLOOKUP(V84,'Conversion Factors'!$B$2:'Conversion Factors'!$C$13,2,FALSE)</f>
        <v>1</v>
      </c>
      <c r="X84" s="44">
        <f t="shared" si="21"/>
        <v>200</v>
      </c>
      <c r="Y84" s="44" t="str">
        <f t="shared" si="22"/>
        <v>Chronic</v>
      </c>
      <c r="Z84" s="44">
        <f>VLOOKUP(Y84,'Conversion Factors'!$B$12:$C$13,2,FALSE)</f>
        <v>1</v>
      </c>
      <c r="AA84" s="44">
        <f t="shared" si="23"/>
        <v>200</v>
      </c>
      <c r="AB84" s="44"/>
      <c r="AC84" s="44" t="str">
        <f t="shared" si="24"/>
        <v>NOEC</v>
      </c>
      <c r="AD84" s="40" t="s">
        <v>153</v>
      </c>
      <c r="AE84" s="44" t="str">
        <f t="shared" si="25"/>
        <v>Chronic</v>
      </c>
      <c r="AF84" s="40" t="s">
        <v>153</v>
      </c>
      <c r="AG84" s="116" t="str">
        <f t="shared" si="26"/>
        <v>Body weight, males</v>
      </c>
      <c r="AH84" s="44"/>
      <c r="AI84" s="44">
        <f t="shared" si="27"/>
        <v>120</v>
      </c>
      <c r="AJ84" s="44"/>
      <c r="AK84" s="44"/>
      <c r="AL84" s="189">
        <f t="shared" si="28"/>
        <v>200</v>
      </c>
      <c r="AM84" s="222">
        <f t="shared" si="19"/>
        <v>200</v>
      </c>
      <c r="AN84" s="222">
        <f t="shared" si="19"/>
        <v>200</v>
      </c>
      <c r="AO84" s="222">
        <f t="shared" si="19"/>
        <v>200</v>
      </c>
      <c r="AP84" s="48"/>
      <c r="AQ84" s="41" t="s">
        <v>154</v>
      </c>
      <c r="AR84" s="2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row>
    <row r="85" spans="1:96" s="54" customFormat="1" ht="15">
      <c r="A85" s="21">
        <v>3033</v>
      </c>
      <c r="B85" s="4" t="s">
        <v>314</v>
      </c>
      <c r="C85"/>
      <c r="D85" s="143" t="s">
        <v>145</v>
      </c>
      <c r="E85" s="144" t="s">
        <v>58</v>
      </c>
      <c r="F85" s="145" t="s">
        <v>60</v>
      </c>
      <c r="G85" s="55" t="s">
        <v>180</v>
      </c>
      <c r="H85" s="55" t="s">
        <v>162</v>
      </c>
      <c r="I85" s="145" t="s">
        <v>262</v>
      </c>
      <c r="K85" s="170" t="s">
        <v>149</v>
      </c>
      <c r="L85" s="65" t="s">
        <v>315</v>
      </c>
      <c r="M85" s="184" t="s">
        <v>27</v>
      </c>
      <c r="N85" s="67">
        <v>120</v>
      </c>
      <c r="O85" s="67" t="s">
        <v>151</v>
      </c>
      <c r="P85" s="67" t="s">
        <v>152</v>
      </c>
      <c r="Q85" s="66"/>
      <c r="R85" s="67" t="s">
        <v>166</v>
      </c>
      <c r="S85" s="67" t="s">
        <v>166</v>
      </c>
      <c r="T85" s="170">
        <v>200</v>
      </c>
      <c r="U85" s="44"/>
      <c r="V85" s="112" t="str">
        <f t="shared" si="20"/>
        <v>NOEC</v>
      </c>
      <c r="W85" s="67">
        <f>VLOOKUP(V85,'Conversion Factors'!$B$2:'Conversion Factors'!$C$13,2,FALSE)</f>
        <v>1</v>
      </c>
      <c r="X85" s="67">
        <f t="shared" si="21"/>
        <v>200</v>
      </c>
      <c r="Y85" s="67" t="str">
        <f t="shared" si="22"/>
        <v>Chronic</v>
      </c>
      <c r="Z85" s="67">
        <f>VLOOKUP(Y85,'Conversion Factors'!$B$12:$C$13,2,FALSE)</f>
        <v>1</v>
      </c>
      <c r="AA85" s="67">
        <f t="shared" si="23"/>
        <v>200</v>
      </c>
      <c r="AB85" s="67"/>
      <c r="AC85" s="67" t="str">
        <f t="shared" si="24"/>
        <v>NOEC</v>
      </c>
      <c r="AD85" s="148" t="s">
        <v>153</v>
      </c>
      <c r="AE85" s="67" t="str">
        <f t="shared" si="25"/>
        <v>Chronic</v>
      </c>
      <c r="AF85" s="148" t="s">
        <v>153</v>
      </c>
      <c r="AG85" s="173" t="str">
        <f t="shared" si="26"/>
        <v>Length of 96hpf F1 embryos of exposed parents (F0)</v>
      </c>
      <c r="AH85" s="44"/>
      <c r="AI85" s="44">
        <f t="shared" si="27"/>
        <v>120</v>
      </c>
      <c r="AJ85" s="44"/>
      <c r="AK85" s="44"/>
      <c r="AL85" s="189">
        <f t="shared" si="28"/>
        <v>200</v>
      </c>
      <c r="AM85" s="222">
        <f t="shared" si="19"/>
        <v>200</v>
      </c>
      <c r="AN85" s="222">
        <f t="shared" si="19"/>
        <v>200</v>
      </c>
      <c r="AO85" s="222">
        <f t="shared" si="19"/>
        <v>200</v>
      </c>
      <c r="AP85" s="70"/>
      <c r="AQ85" s="65" t="s">
        <v>154</v>
      </c>
      <c r="AR85" s="145" t="s">
        <v>309</v>
      </c>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row>
    <row r="86" spans="1:96" s="54" customFormat="1" ht="15">
      <c r="A86" s="21">
        <v>3033</v>
      </c>
      <c r="B86" s="4" t="s">
        <v>316</v>
      </c>
      <c r="C86"/>
      <c r="D86" s="143" t="s">
        <v>145</v>
      </c>
      <c r="E86" s="144" t="s">
        <v>58</v>
      </c>
      <c r="F86" s="145" t="s">
        <v>60</v>
      </c>
      <c r="G86" s="55" t="s">
        <v>180</v>
      </c>
      <c r="H86" s="55" t="s">
        <v>162</v>
      </c>
      <c r="I86" s="145" t="s">
        <v>262</v>
      </c>
      <c r="K86" s="170" t="s">
        <v>182</v>
      </c>
      <c r="L86" s="65" t="s">
        <v>317</v>
      </c>
      <c r="M86" s="184" t="s">
        <v>27</v>
      </c>
      <c r="N86" s="67">
        <v>120</v>
      </c>
      <c r="O86" s="67" t="s">
        <v>151</v>
      </c>
      <c r="P86" s="67" t="s">
        <v>152</v>
      </c>
      <c r="Q86" s="66"/>
      <c r="R86" s="67" t="s">
        <v>166</v>
      </c>
      <c r="S86" s="67" t="s">
        <v>166</v>
      </c>
      <c r="T86" s="170">
        <v>200</v>
      </c>
      <c r="U86" s="44"/>
      <c r="V86" s="112" t="str">
        <f t="shared" si="20"/>
        <v>NOEC</v>
      </c>
      <c r="W86" s="67">
        <f>VLOOKUP(V86,'Conversion Factors'!$B$2:'Conversion Factors'!$C$13,2,FALSE)</f>
        <v>1</v>
      </c>
      <c r="X86" s="67">
        <f t="shared" si="21"/>
        <v>200</v>
      </c>
      <c r="Y86" s="67" t="str">
        <f t="shared" si="22"/>
        <v>Chronic</v>
      </c>
      <c r="Z86" s="67">
        <f>VLOOKUP(Y86,'Conversion Factors'!$B$12:$C$13,2,FALSE)</f>
        <v>1</v>
      </c>
      <c r="AA86" s="67">
        <f t="shared" si="23"/>
        <v>200</v>
      </c>
      <c r="AB86" s="67"/>
      <c r="AC86" s="67" t="str">
        <f t="shared" si="24"/>
        <v>NOEC</v>
      </c>
      <c r="AD86" s="148" t="s">
        <v>153</v>
      </c>
      <c r="AE86" s="67" t="str">
        <f t="shared" si="25"/>
        <v>Chronic</v>
      </c>
      <c r="AF86" s="148" t="s">
        <v>153</v>
      </c>
      <c r="AG86" s="173" t="str">
        <f t="shared" si="26"/>
        <v>96hpf F1 embryos of exposed parents (F0)</v>
      </c>
      <c r="AH86" s="44"/>
      <c r="AI86" s="44">
        <f t="shared" si="27"/>
        <v>120</v>
      </c>
      <c r="AJ86" s="44"/>
      <c r="AK86" s="44"/>
      <c r="AL86" s="189">
        <f t="shared" si="28"/>
        <v>200</v>
      </c>
      <c r="AM86" s="222">
        <f t="shared" si="19"/>
        <v>200</v>
      </c>
      <c r="AN86" s="222">
        <f t="shared" si="19"/>
        <v>200</v>
      </c>
      <c r="AO86" s="222">
        <f t="shared" si="19"/>
        <v>200</v>
      </c>
      <c r="AP86" s="70"/>
      <c r="AQ86" s="65" t="s">
        <v>154</v>
      </c>
      <c r="AR86" s="145" t="s">
        <v>309</v>
      </c>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row>
    <row r="87" spans="1:44" ht="15">
      <c r="A87" s="21">
        <v>3033</v>
      </c>
      <c r="B87" s="4" t="s">
        <v>318</v>
      </c>
      <c r="D87" s="143" t="s">
        <v>145</v>
      </c>
      <c r="E87" s="144" t="s">
        <v>58</v>
      </c>
      <c r="F87" s="145" t="s">
        <v>60</v>
      </c>
      <c r="G87" s="55" t="s">
        <v>180</v>
      </c>
      <c r="H87" s="55" t="s">
        <v>162</v>
      </c>
      <c r="I87" s="145" t="s">
        <v>262</v>
      </c>
      <c r="J87" s="54"/>
      <c r="K87" s="170" t="s">
        <v>190</v>
      </c>
      <c r="L87" s="65" t="s">
        <v>319</v>
      </c>
      <c r="M87" s="184" t="s">
        <v>27</v>
      </c>
      <c r="N87" s="67">
        <v>120</v>
      </c>
      <c r="O87" s="67" t="s">
        <v>151</v>
      </c>
      <c r="P87" s="67" t="s">
        <v>152</v>
      </c>
      <c r="Q87" s="66"/>
      <c r="R87" s="67" t="s">
        <v>166</v>
      </c>
      <c r="S87" s="67" t="s">
        <v>166</v>
      </c>
      <c r="T87" s="170">
        <v>200</v>
      </c>
      <c r="U87" s="44"/>
      <c r="V87" s="112" t="str">
        <f t="shared" si="20"/>
        <v>NOEC</v>
      </c>
      <c r="W87" s="67">
        <f>VLOOKUP(V87,'Conversion Factors'!$B$2:'Conversion Factors'!$C$13,2,FALSE)</f>
        <v>1</v>
      </c>
      <c r="X87" s="67">
        <f t="shared" si="21"/>
        <v>200</v>
      </c>
      <c r="Y87" s="67" t="str">
        <f t="shared" si="22"/>
        <v>Chronic</v>
      </c>
      <c r="Z87" s="67">
        <f>VLOOKUP(Y87,'Conversion Factors'!$B$12:$C$13,2,FALSE)</f>
        <v>1</v>
      </c>
      <c r="AA87" s="67">
        <f t="shared" si="23"/>
        <v>200</v>
      </c>
      <c r="AB87" s="67"/>
      <c r="AC87" s="67" t="str">
        <f t="shared" si="24"/>
        <v>NOEC</v>
      </c>
      <c r="AD87" s="148" t="s">
        <v>153</v>
      </c>
      <c r="AE87" s="67" t="str">
        <f t="shared" si="25"/>
        <v>Chronic</v>
      </c>
      <c r="AF87" s="148" t="s">
        <v>153</v>
      </c>
      <c r="AG87" s="173" t="str">
        <f t="shared" si="26"/>
        <v>Fertilisation rate of 12hpf F1 embryos of exposed parents (F0)</v>
      </c>
      <c r="AH87" s="44"/>
      <c r="AI87" s="44">
        <f t="shared" si="27"/>
        <v>120</v>
      </c>
      <c r="AJ87" s="44"/>
      <c r="AK87" s="44"/>
      <c r="AL87" s="189">
        <f t="shared" si="28"/>
        <v>200</v>
      </c>
      <c r="AM87" s="222">
        <f t="shared" si="29" ref="AM87:AO106">AL87</f>
        <v>200</v>
      </c>
      <c r="AN87" s="222">
        <f t="shared" si="29"/>
        <v>200</v>
      </c>
      <c r="AO87" s="222">
        <f t="shared" si="29"/>
        <v>200</v>
      </c>
      <c r="AP87" s="70"/>
      <c r="AQ87" s="65" t="s">
        <v>154</v>
      </c>
      <c r="AR87" s="145" t="s">
        <v>309</v>
      </c>
    </row>
    <row r="88" spans="1:44" ht="15">
      <c r="A88" s="21">
        <v>3033</v>
      </c>
      <c r="B88" s="4" t="s">
        <v>320</v>
      </c>
      <c r="D88" s="143" t="s">
        <v>145</v>
      </c>
      <c r="E88" s="144" t="s">
        <v>58</v>
      </c>
      <c r="F88" s="145" t="s">
        <v>60</v>
      </c>
      <c r="G88" s="55" t="s">
        <v>180</v>
      </c>
      <c r="H88" s="55" t="s">
        <v>162</v>
      </c>
      <c r="I88" s="145" t="s">
        <v>262</v>
      </c>
      <c r="J88" s="54"/>
      <c r="K88" s="170" t="s">
        <v>190</v>
      </c>
      <c r="L88" s="65" t="s">
        <v>321</v>
      </c>
      <c r="M88" s="184" t="s">
        <v>27</v>
      </c>
      <c r="N88" s="67">
        <v>120</v>
      </c>
      <c r="O88" s="67" t="s">
        <v>151</v>
      </c>
      <c r="P88" s="67" t="s">
        <v>152</v>
      </c>
      <c r="Q88" s="66"/>
      <c r="R88" s="67" t="s">
        <v>166</v>
      </c>
      <c r="S88" s="67" t="s">
        <v>166</v>
      </c>
      <c r="T88" s="170">
        <v>200</v>
      </c>
      <c r="U88" s="44"/>
      <c r="V88" s="112" t="str">
        <f t="shared" si="20"/>
        <v>NOEC</v>
      </c>
      <c r="W88" s="67">
        <f>VLOOKUP(V88,'Conversion Factors'!$B$2:'Conversion Factors'!$C$13,2,FALSE)</f>
        <v>1</v>
      </c>
      <c r="X88" s="67">
        <f t="shared" si="21"/>
        <v>200</v>
      </c>
      <c r="Y88" s="67" t="str">
        <f t="shared" si="22"/>
        <v>Chronic</v>
      </c>
      <c r="Z88" s="67">
        <f>VLOOKUP(Y88,'Conversion Factors'!$B$12:$C$13,2,FALSE)</f>
        <v>1</v>
      </c>
      <c r="AA88" s="67">
        <f t="shared" si="23"/>
        <v>200</v>
      </c>
      <c r="AB88" s="67"/>
      <c r="AC88" s="67" t="str">
        <f t="shared" si="24"/>
        <v>NOEC</v>
      </c>
      <c r="AD88" s="148" t="s">
        <v>153</v>
      </c>
      <c r="AE88" s="67" t="str">
        <f t="shared" si="25"/>
        <v>Chronic</v>
      </c>
      <c r="AF88" s="148" t="s">
        <v>153</v>
      </c>
      <c r="AG88" s="173" t="str">
        <f t="shared" si="26"/>
        <v>Hatchability of 72hpf F1 embryos of exposed parents (F0)</v>
      </c>
      <c r="AH88" s="44"/>
      <c r="AI88" s="44">
        <f t="shared" si="27"/>
        <v>120</v>
      </c>
      <c r="AJ88" s="44"/>
      <c r="AK88" s="44"/>
      <c r="AL88" s="189">
        <f t="shared" si="28"/>
        <v>200</v>
      </c>
      <c r="AM88" s="222">
        <f t="shared" si="29"/>
        <v>200</v>
      </c>
      <c r="AN88" s="222">
        <f t="shared" si="29"/>
        <v>200</v>
      </c>
      <c r="AO88" s="222">
        <f t="shared" si="29"/>
        <v>200</v>
      </c>
      <c r="AP88" s="70"/>
      <c r="AQ88" s="65" t="s">
        <v>154</v>
      </c>
      <c r="AR88" s="145" t="s">
        <v>309</v>
      </c>
    </row>
    <row r="89" spans="1:96" ht="15">
      <c r="A89" s="380">
        <v>717</v>
      </c>
      <c r="B89" s="380" t="s">
        <v>322</v>
      </c>
      <c r="C89" s="66"/>
      <c r="D89" s="168" t="s">
        <v>145</v>
      </c>
      <c r="E89" s="169" t="s">
        <v>58</v>
      </c>
      <c r="F89" s="170" t="s">
        <v>60</v>
      </c>
      <c r="G89" s="67" t="s">
        <v>180</v>
      </c>
      <c r="H89" s="67" t="s">
        <v>162</v>
      </c>
      <c r="I89" s="170" t="s">
        <v>262</v>
      </c>
      <c r="J89" s="66"/>
      <c r="K89" s="170" t="s">
        <v>149</v>
      </c>
      <c r="L89" s="65" t="s">
        <v>277</v>
      </c>
      <c r="M89" s="184" t="s">
        <v>18</v>
      </c>
      <c r="N89" s="67">
        <v>40</v>
      </c>
      <c r="O89" s="67" t="s">
        <v>151</v>
      </c>
      <c r="P89" s="67" t="s">
        <v>152</v>
      </c>
      <c r="Q89" s="66"/>
      <c r="R89" s="67" t="s">
        <v>166</v>
      </c>
      <c r="S89" s="67" t="s">
        <v>166</v>
      </c>
      <c r="T89" s="169">
        <v>250</v>
      </c>
      <c r="U89" s="66"/>
      <c r="V89" s="112" t="str">
        <f t="shared" si="20"/>
        <v>LOEC</v>
      </c>
      <c r="W89" s="67">
        <f>VLOOKUP(V89,'Conversion Factors'!$B$2:'Conversion Factors'!$C$13,2,FALSE)</f>
        <v>2.50</v>
      </c>
      <c r="X89" s="67">
        <f t="shared" si="21"/>
        <v>100</v>
      </c>
      <c r="Y89" s="115" t="str">
        <f t="shared" si="22"/>
        <v>Chronic</v>
      </c>
      <c r="Z89" s="67">
        <f>VLOOKUP(Y89,'Conversion Factors'!$B$12:$C$13,2,FALSE)</f>
        <v>1</v>
      </c>
      <c r="AA89" s="67">
        <f t="shared" si="23"/>
        <v>100</v>
      </c>
      <c r="AB89" s="66"/>
      <c r="AC89" s="112" t="str">
        <f t="shared" si="24"/>
        <v>LOEC</v>
      </c>
      <c r="AD89" s="148" t="s">
        <v>159</v>
      </c>
      <c r="AE89" s="112" t="str">
        <f t="shared" si="25"/>
        <v>Chronic</v>
      </c>
      <c r="AF89" s="148" t="str">
        <f t="shared" si="30" ref="AF89:AF95">IF(AE89="chronic","y","n")</f>
        <v>y</v>
      </c>
      <c r="AG89" s="65" t="str">
        <f t="shared" si="26"/>
        <v>Condition factor - F0 females</v>
      </c>
      <c r="AH89" s="115"/>
      <c r="AI89" s="117">
        <f t="shared" si="27"/>
        <v>40</v>
      </c>
      <c r="AJ89" s="115"/>
      <c r="AK89" s="66"/>
      <c r="AL89" s="187">
        <f t="shared" si="28"/>
        <v>100</v>
      </c>
      <c r="AM89" s="209">
        <f t="shared" si="29"/>
        <v>100</v>
      </c>
      <c r="AN89" s="221">
        <f t="shared" si="29"/>
        <v>100</v>
      </c>
      <c r="AO89" s="221">
        <f t="shared" si="29"/>
        <v>100</v>
      </c>
      <c r="AP89" s="198"/>
      <c r="AQ89" s="65" t="s">
        <v>154</v>
      </c>
      <c r="AR89" s="170"/>
      <c r="AS89" s="66"/>
      <c r="AT89" s="66"/>
      <c r="AU89" s="66"/>
      <c r="AV89" s="66"/>
      <c r="AW89" s="66"/>
      <c r="AX89" s="66"/>
      <c r="AY89" s="66"/>
      <c r="AZ89" s="66"/>
      <c r="BA89" s="66"/>
      <c r="BB89" s="66"/>
      <c r="BC89" s="66"/>
      <c r="BD89" s="66"/>
      <c r="BE89" s="66"/>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c r="CG89" s="66"/>
      <c r="CH89" s="66"/>
      <c r="CI89" s="66"/>
      <c r="CJ89" s="66"/>
      <c r="CK89" s="66"/>
      <c r="CL89" s="66"/>
      <c r="CM89" s="66"/>
      <c r="CN89" s="66"/>
      <c r="CO89" s="66"/>
      <c r="CP89" s="66"/>
      <c r="CQ89" s="66"/>
      <c r="CR89" s="66"/>
    </row>
    <row r="90" spans="1:96" ht="15">
      <c r="A90" s="380">
        <v>717</v>
      </c>
      <c r="B90" s="380" t="s">
        <v>323</v>
      </c>
      <c r="C90" s="66"/>
      <c r="D90" s="168" t="s">
        <v>145</v>
      </c>
      <c r="E90" s="169" t="s">
        <v>58</v>
      </c>
      <c r="F90" s="170" t="s">
        <v>60</v>
      </c>
      <c r="G90" s="67" t="s">
        <v>180</v>
      </c>
      <c r="H90" s="67" t="s">
        <v>162</v>
      </c>
      <c r="I90" s="170" t="s">
        <v>262</v>
      </c>
      <c r="J90" s="66"/>
      <c r="K90" s="170" t="s">
        <v>149</v>
      </c>
      <c r="L90" s="65" t="s">
        <v>279</v>
      </c>
      <c r="M90" s="184" t="s">
        <v>18</v>
      </c>
      <c r="N90" s="67">
        <v>70</v>
      </c>
      <c r="O90" s="67" t="s">
        <v>151</v>
      </c>
      <c r="P90" s="67" t="s">
        <v>152</v>
      </c>
      <c r="Q90" s="66"/>
      <c r="R90" s="67" t="s">
        <v>166</v>
      </c>
      <c r="S90" s="67" t="s">
        <v>166</v>
      </c>
      <c r="T90" s="169">
        <v>250</v>
      </c>
      <c r="U90" s="66"/>
      <c r="V90" s="112" t="str">
        <f t="shared" si="20"/>
        <v>LOEC</v>
      </c>
      <c r="W90" s="67">
        <f>VLOOKUP(V90,'Conversion Factors'!$B$2:'Conversion Factors'!$C$13,2,FALSE)</f>
        <v>2.50</v>
      </c>
      <c r="X90" s="67">
        <f t="shared" si="21"/>
        <v>100</v>
      </c>
      <c r="Y90" s="115" t="str">
        <f t="shared" si="22"/>
        <v>Chronic</v>
      </c>
      <c r="Z90" s="67">
        <f>VLOOKUP(Y90,'Conversion Factors'!$B$12:$C$13,2,FALSE)</f>
        <v>1</v>
      </c>
      <c r="AA90" s="67">
        <f t="shared" si="23"/>
        <v>100</v>
      </c>
      <c r="AB90" s="66"/>
      <c r="AC90" s="112" t="str">
        <f t="shared" si="24"/>
        <v>LOEC</v>
      </c>
      <c r="AD90" s="148" t="s">
        <v>159</v>
      </c>
      <c r="AE90" s="112" t="str">
        <f t="shared" si="25"/>
        <v>Chronic</v>
      </c>
      <c r="AF90" s="148" t="str">
        <f t="shared" si="30"/>
        <v>y</v>
      </c>
      <c r="AG90" s="65" t="str">
        <f t="shared" si="26"/>
        <v>Length and weight - F0 males</v>
      </c>
      <c r="AH90" s="115"/>
      <c r="AI90" s="117">
        <f t="shared" si="27"/>
        <v>70</v>
      </c>
      <c r="AJ90" s="115"/>
      <c r="AK90" s="66"/>
      <c r="AL90" s="187">
        <f t="shared" si="28"/>
        <v>100</v>
      </c>
      <c r="AM90" s="209">
        <f t="shared" si="29"/>
        <v>100</v>
      </c>
      <c r="AN90" s="221">
        <f t="shared" si="29"/>
        <v>100</v>
      </c>
      <c r="AO90" s="221">
        <f t="shared" si="29"/>
        <v>100</v>
      </c>
      <c r="AP90" s="198"/>
      <c r="AQ90" s="65" t="s">
        <v>154</v>
      </c>
      <c r="AR90" s="170"/>
      <c r="AS90" s="66"/>
      <c r="AT90" s="66"/>
      <c r="AU90" s="66"/>
      <c r="AV90" s="66"/>
      <c r="AW90" s="66"/>
      <c r="AX90" s="66"/>
      <c r="AY90" s="66"/>
      <c r="AZ90" s="66"/>
      <c r="BA90" s="66"/>
      <c r="BB90" s="66"/>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c r="CG90" s="66"/>
      <c r="CH90" s="66"/>
      <c r="CI90" s="66"/>
      <c r="CJ90" s="66"/>
      <c r="CK90" s="66"/>
      <c r="CL90" s="66"/>
      <c r="CM90" s="66"/>
      <c r="CN90" s="66"/>
      <c r="CO90" s="66"/>
      <c r="CP90" s="66"/>
      <c r="CQ90" s="66"/>
      <c r="CR90" s="66"/>
    </row>
    <row r="91" spans="1:96" ht="15">
      <c r="A91" s="380">
        <v>717</v>
      </c>
      <c r="B91" s="380" t="s">
        <v>324</v>
      </c>
      <c r="C91" s="66"/>
      <c r="D91" s="168" t="s">
        <v>145</v>
      </c>
      <c r="E91" s="169" t="s">
        <v>58</v>
      </c>
      <c r="F91" s="170" t="s">
        <v>60</v>
      </c>
      <c r="G91" s="67" t="s">
        <v>180</v>
      </c>
      <c r="H91" s="67" t="s">
        <v>162</v>
      </c>
      <c r="I91" s="170" t="s">
        <v>262</v>
      </c>
      <c r="J91" s="66"/>
      <c r="K91" s="170" t="s">
        <v>185</v>
      </c>
      <c r="L91" s="65" t="s">
        <v>270</v>
      </c>
      <c r="M91" s="184" t="s">
        <v>18</v>
      </c>
      <c r="N91" s="67">
        <v>40</v>
      </c>
      <c r="O91" s="67" t="s">
        <v>151</v>
      </c>
      <c r="P91" s="67" t="s">
        <v>152</v>
      </c>
      <c r="Q91" s="66"/>
      <c r="R91" s="67" t="s">
        <v>166</v>
      </c>
      <c r="S91" s="67" t="s">
        <v>166</v>
      </c>
      <c r="T91" s="169">
        <v>250</v>
      </c>
      <c r="U91" s="66"/>
      <c r="V91" s="112" t="str">
        <f t="shared" si="20"/>
        <v>LOEC</v>
      </c>
      <c r="W91" s="67">
        <f>VLOOKUP(V91,'Conversion Factors'!$B$2:'Conversion Factors'!$C$13,2,FALSE)</f>
        <v>2.50</v>
      </c>
      <c r="X91" s="67">
        <f t="shared" si="21"/>
        <v>100</v>
      </c>
      <c r="Y91" s="115" t="str">
        <f t="shared" si="22"/>
        <v>Chronic</v>
      </c>
      <c r="Z91" s="67">
        <f>VLOOKUP(Y91,'Conversion Factors'!$B$12:$C$13,2,FALSE)</f>
        <v>1</v>
      </c>
      <c r="AA91" s="67">
        <f t="shared" si="23"/>
        <v>100</v>
      </c>
      <c r="AB91" s="66"/>
      <c r="AC91" s="112" t="str">
        <f t="shared" si="24"/>
        <v>LOEC</v>
      </c>
      <c r="AD91" s="148" t="s">
        <v>159</v>
      </c>
      <c r="AE91" s="112" t="str">
        <f t="shared" si="25"/>
        <v>Chronic</v>
      </c>
      <c r="AF91" s="148" t="str">
        <f t="shared" si="30"/>
        <v>y</v>
      </c>
      <c r="AG91" s="65" t="str">
        <f t="shared" si="26"/>
        <v xml:space="preserve">Condition factor - F0 males </v>
      </c>
      <c r="AH91" s="115"/>
      <c r="AI91" s="117">
        <f t="shared" si="27"/>
        <v>40</v>
      </c>
      <c r="AJ91" s="115"/>
      <c r="AK91" s="66"/>
      <c r="AL91" s="187">
        <f t="shared" si="28"/>
        <v>100</v>
      </c>
      <c r="AM91" s="221">
        <f t="shared" si="29"/>
        <v>100</v>
      </c>
      <c r="AN91" s="221">
        <f t="shared" si="29"/>
        <v>100</v>
      </c>
      <c r="AO91" s="221">
        <f t="shared" si="29"/>
        <v>100</v>
      </c>
      <c r="AP91" s="198"/>
      <c r="AQ91" s="65" t="s">
        <v>154</v>
      </c>
      <c r="AR91" s="170"/>
      <c r="AS91" s="66"/>
      <c r="AT91" s="66"/>
      <c r="AU91" s="66"/>
      <c r="AV91" s="66"/>
      <c r="AW91" s="66"/>
      <c r="AX91" s="66"/>
      <c r="AY91" s="66"/>
      <c r="AZ91" s="66"/>
      <c r="BA91" s="66"/>
      <c r="BB91" s="66"/>
      <c r="BC91" s="66"/>
      <c r="BD91" s="66"/>
      <c r="BE91" s="66"/>
      <c r="BF91" s="66"/>
      <c r="BG91" s="66"/>
      <c r="BH91" s="66"/>
      <c r="BI91" s="66"/>
      <c r="BJ91" s="66"/>
      <c r="BK91" s="66"/>
      <c r="BL91" s="66"/>
      <c r="BM91" s="66"/>
      <c r="BN91" s="66"/>
      <c r="BO91" s="66"/>
      <c r="BP91" s="66"/>
      <c r="BQ91" s="66"/>
      <c r="BR91" s="66"/>
      <c r="BS91" s="66"/>
      <c r="BT91" s="66"/>
      <c r="BU91" s="66"/>
      <c r="BV91" s="66"/>
      <c r="BW91" s="66"/>
      <c r="BX91" s="66"/>
      <c r="BY91" s="66"/>
      <c r="BZ91" s="66"/>
      <c r="CA91" s="66"/>
      <c r="CB91" s="66"/>
      <c r="CC91" s="66"/>
      <c r="CD91" s="66"/>
      <c r="CE91" s="66"/>
      <c r="CF91" s="66"/>
      <c r="CG91" s="66"/>
      <c r="CH91" s="66"/>
      <c r="CI91" s="66"/>
      <c r="CJ91" s="66"/>
      <c r="CK91" s="66"/>
      <c r="CL91" s="66"/>
      <c r="CM91" s="66"/>
      <c r="CN91" s="66"/>
      <c r="CO91" s="66"/>
      <c r="CP91" s="66"/>
      <c r="CQ91" s="66"/>
      <c r="CR91" s="66"/>
    </row>
    <row r="92" spans="1:96" ht="15">
      <c r="A92" s="380">
        <v>717</v>
      </c>
      <c r="B92" s="380" t="s">
        <v>325</v>
      </c>
      <c r="C92" s="66"/>
      <c r="D92" s="168" t="s">
        <v>145</v>
      </c>
      <c r="E92" s="169" t="s">
        <v>58</v>
      </c>
      <c r="F92" s="170" t="s">
        <v>60</v>
      </c>
      <c r="G92" s="67" t="s">
        <v>180</v>
      </c>
      <c r="H92" s="67" t="s">
        <v>162</v>
      </c>
      <c r="I92" s="170" t="s">
        <v>262</v>
      </c>
      <c r="J92" s="66"/>
      <c r="K92" s="170" t="s">
        <v>149</v>
      </c>
      <c r="L92" s="65" t="s">
        <v>326</v>
      </c>
      <c r="M92" s="184" t="s">
        <v>27</v>
      </c>
      <c r="N92" s="67">
        <v>40</v>
      </c>
      <c r="O92" s="67" t="s">
        <v>151</v>
      </c>
      <c r="P92" s="67" t="s">
        <v>152</v>
      </c>
      <c r="Q92" s="66"/>
      <c r="R92" s="67" t="s">
        <v>166</v>
      </c>
      <c r="S92" s="67" t="s">
        <v>166</v>
      </c>
      <c r="T92" s="169">
        <v>250</v>
      </c>
      <c r="U92" s="66"/>
      <c r="V92" s="112" t="str">
        <f t="shared" si="20"/>
        <v>NOEC</v>
      </c>
      <c r="W92" s="67">
        <f>VLOOKUP(V92,'Conversion Factors'!$B$2:'Conversion Factors'!$C$13,2,FALSE)</f>
        <v>1</v>
      </c>
      <c r="X92" s="67">
        <f t="shared" si="21"/>
        <v>250</v>
      </c>
      <c r="Y92" s="115" t="str">
        <f t="shared" si="22"/>
        <v>Chronic</v>
      </c>
      <c r="Z92" s="67">
        <f>VLOOKUP(Y92,'Conversion Factors'!$B$12:$C$13,2,FALSE)</f>
        <v>1</v>
      </c>
      <c r="AA92" s="67">
        <f t="shared" si="23"/>
        <v>250</v>
      </c>
      <c r="AB92" s="66"/>
      <c r="AC92" s="112" t="str">
        <f t="shared" si="24"/>
        <v>NOEC</v>
      </c>
      <c r="AD92" s="148" t="s">
        <v>153</v>
      </c>
      <c r="AE92" s="112" t="str">
        <f t="shared" si="25"/>
        <v>Chronic</v>
      </c>
      <c r="AF92" s="148" t="str">
        <f t="shared" si="30"/>
        <v>y</v>
      </c>
      <c r="AG92" s="65" t="str">
        <f t="shared" si="26"/>
        <v>Length and weight - F0 females</v>
      </c>
      <c r="AH92" s="115"/>
      <c r="AI92" s="117">
        <f t="shared" si="27"/>
        <v>40</v>
      </c>
      <c r="AJ92" s="115"/>
      <c r="AK92" s="66"/>
      <c r="AL92" s="187">
        <f t="shared" si="28"/>
        <v>250</v>
      </c>
      <c r="AM92" s="209">
        <f t="shared" si="29"/>
        <v>250</v>
      </c>
      <c r="AN92" s="221">
        <f t="shared" si="29"/>
        <v>250</v>
      </c>
      <c r="AO92" s="221">
        <f t="shared" si="29"/>
        <v>250</v>
      </c>
      <c r="AP92" s="198"/>
      <c r="AQ92" s="65" t="s">
        <v>154</v>
      </c>
      <c r="AR92" s="170"/>
      <c r="AS92" s="66"/>
      <c r="AT92" s="66"/>
      <c r="AU92" s="66"/>
      <c r="AV92" s="66"/>
      <c r="AW92" s="66"/>
      <c r="AX92" s="66"/>
      <c r="AY92" s="66"/>
      <c r="AZ92" s="66"/>
      <c r="BA92" s="66"/>
      <c r="BB92" s="66"/>
      <c r="BC92" s="66"/>
      <c r="BD92" s="66"/>
      <c r="BE92" s="66"/>
      <c r="BF92" s="66"/>
      <c r="BG92" s="66"/>
      <c r="BH92" s="66"/>
      <c r="BI92" s="66"/>
      <c r="BJ92" s="66"/>
      <c r="BK92" s="66"/>
      <c r="BL92" s="66"/>
      <c r="BM92" s="66"/>
      <c r="BN92" s="66"/>
      <c r="BO92" s="66"/>
      <c r="BP92" s="66"/>
      <c r="BQ92" s="66"/>
      <c r="BR92" s="66"/>
      <c r="BS92" s="66"/>
      <c r="BT92" s="66"/>
      <c r="BU92" s="66"/>
      <c r="BV92" s="66"/>
      <c r="BW92" s="66"/>
      <c r="BX92" s="66"/>
      <c r="BY92" s="66"/>
      <c r="BZ92" s="66"/>
      <c r="CA92" s="66"/>
      <c r="CB92" s="66"/>
      <c r="CC92" s="66"/>
      <c r="CD92" s="66"/>
      <c r="CE92" s="66"/>
      <c r="CF92" s="66"/>
      <c r="CG92" s="66"/>
      <c r="CH92" s="66"/>
      <c r="CI92" s="66"/>
      <c r="CJ92" s="66"/>
      <c r="CK92" s="66"/>
      <c r="CL92" s="66"/>
      <c r="CM92" s="66"/>
      <c r="CN92" s="66"/>
      <c r="CO92" s="66"/>
      <c r="CP92" s="66"/>
      <c r="CQ92" s="66"/>
      <c r="CR92" s="66"/>
    </row>
    <row r="93" spans="1:96" ht="15">
      <c r="A93" s="380">
        <v>717</v>
      </c>
      <c r="B93" s="380" t="s">
        <v>327</v>
      </c>
      <c r="C93" s="66"/>
      <c r="D93" s="168" t="s">
        <v>145</v>
      </c>
      <c r="E93" s="169" t="s">
        <v>58</v>
      </c>
      <c r="F93" s="170" t="s">
        <v>60</v>
      </c>
      <c r="G93" s="67" t="s">
        <v>180</v>
      </c>
      <c r="H93" s="67" t="s">
        <v>162</v>
      </c>
      <c r="I93" s="170" t="s">
        <v>262</v>
      </c>
      <c r="J93" s="66"/>
      <c r="K93" s="170" t="s">
        <v>149</v>
      </c>
      <c r="L93" s="65" t="s">
        <v>326</v>
      </c>
      <c r="M93" s="184" t="s">
        <v>27</v>
      </c>
      <c r="N93" s="67">
        <v>70</v>
      </c>
      <c r="O93" s="67" t="s">
        <v>151</v>
      </c>
      <c r="P93" s="67" t="s">
        <v>152</v>
      </c>
      <c r="Q93" s="66"/>
      <c r="R93" s="67" t="s">
        <v>166</v>
      </c>
      <c r="S93" s="67" t="s">
        <v>166</v>
      </c>
      <c r="T93" s="169">
        <v>250</v>
      </c>
      <c r="U93" s="66"/>
      <c r="V93" s="112" t="str">
        <f t="shared" si="20"/>
        <v>NOEC</v>
      </c>
      <c r="W93" s="67">
        <f>VLOOKUP(V93,'Conversion Factors'!$B$2:'Conversion Factors'!$C$13,2,FALSE)</f>
        <v>1</v>
      </c>
      <c r="X93" s="67">
        <f t="shared" si="21"/>
        <v>250</v>
      </c>
      <c r="Y93" s="115" t="str">
        <f t="shared" si="22"/>
        <v>Chronic</v>
      </c>
      <c r="Z93" s="67">
        <f>VLOOKUP(Y93,'Conversion Factors'!$B$12:$C$13,2,FALSE)</f>
        <v>1</v>
      </c>
      <c r="AA93" s="67">
        <f t="shared" si="23"/>
        <v>250</v>
      </c>
      <c r="AB93" s="66"/>
      <c r="AC93" s="112" t="str">
        <f t="shared" si="24"/>
        <v>NOEC</v>
      </c>
      <c r="AD93" s="148" t="s">
        <v>153</v>
      </c>
      <c r="AE93" s="112" t="str">
        <f t="shared" si="25"/>
        <v>Chronic</v>
      </c>
      <c r="AF93" s="148" t="str">
        <f t="shared" si="30"/>
        <v>y</v>
      </c>
      <c r="AG93" s="65" t="str">
        <f t="shared" si="26"/>
        <v>Length and weight - F0 females</v>
      </c>
      <c r="AH93" s="115"/>
      <c r="AI93" s="117">
        <f t="shared" si="27"/>
        <v>70</v>
      </c>
      <c r="AJ93" s="115"/>
      <c r="AK93" s="66"/>
      <c r="AL93" s="187">
        <f t="shared" si="28"/>
        <v>250</v>
      </c>
      <c r="AM93" s="209">
        <f t="shared" si="29"/>
        <v>250</v>
      </c>
      <c r="AN93" s="221">
        <f t="shared" si="29"/>
        <v>250</v>
      </c>
      <c r="AO93" s="221">
        <f t="shared" si="29"/>
        <v>250</v>
      </c>
      <c r="AP93" s="198"/>
      <c r="AQ93" s="65" t="s">
        <v>154</v>
      </c>
      <c r="AR93" s="170"/>
      <c r="AS93" s="66"/>
      <c r="AT93" s="66"/>
      <c r="AU93" s="66"/>
      <c r="AV93" s="66"/>
      <c r="AW93" s="66"/>
      <c r="AX93" s="66"/>
      <c r="AY93" s="66"/>
      <c r="AZ93" s="66"/>
      <c r="BA93" s="66"/>
      <c r="BB93" s="66"/>
      <c r="BC93" s="66"/>
      <c r="BD93" s="66"/>
      <c r="BE93" s="66"/>
      <c r="BF93" s="66"/>
      <c r="BG93" s="66"/>
      <c r="BH93" s="66"/>
      <c r="BI93" s="66"/>
      <c r="BJ93" s="66"/>
      <c r="BK93" s="66"/>
      <c r="BL93" s="66"/>
      <c r="BM93" s="66"/>
      <c r="BN93" s="66"/>
      <c r="BO93" s="66"/>
      <c r="BP93" s="66"/>
      <c r="BQ93" s="66"/>
      <c r="BR93" s="66"/>
      <c r="BS93" s="66"/>
      <c r="BT93" s="66"/>
      <c r="BU93" s="66"/>
      <c r="BV93" s="66"/>
      <c r="BW93" s="66"/>
      <c r="BX93" s="66"/>
      <c r="BY93" s="66"/>
      <c r="BZ93" s="66"/>
      <c r="CA93" s="66"/>
      <c r="CB93" s="66"/>
      <c r="CC93" s="66"/>
      <c r="CD93" s="66"/>
      <c r="CE93" s="66"/>
      <c r="CF93" s="66"/>
      <c r="CG93" s="66"/>
      <c r="CH93" s="66"/>
      <c r="CI93" s="66"/>
      <c r="CJ93" s="66"/>
      <c r="CK93" s="66"/>
      <c r="CL93" s="66"/>
      <c r="CM93" s="66"/>
      <c r="CN93" s="66"/>
      <c r="CO93" s="66"/>
      <c r="CP93" s="66"/>
      <c r="CQ93" s="66"/>
      <c r="CR93" s="66"/>
    </row>
    <row r="94" spans="1:96" ht="15">
      <c r="A94" s="380">
        <v>717</v>
      </c>
      <c r="B94" s="380" t="s">
        <v>328</v>
      </c>
      <c r="C94" s="66"/>
      <c r="D94" s="168" t="s">
        <v>145</v>
      </c>
      <c r="E94" s="169" t="s">
        <v>58</v>
      </c>
      <c r="F94" s="170" t="s">
        <v>60</v>
      </c>
      <c r="G94" s="67" t="s">
        <v>180</v>
      </c>
      <c r="H94" s="67" t="s">
        <v>162</v>
      </c>
      <c r="I94" s="170" t="s">
        <v>262</v>
      </c>
      <c r="J94" s="66"/>
      <c r="K94" s="170" t="s">
        <v>185</v>
      </c>
      <c r="L94" s="65" t="s">
        <v>329</v>
      </c>
      <c r="M94" s="184" t="s">
        <v>27</v>
      </c>
      <c r="N94" s="67">
        <v>40</v>
      </c>
      <c r="O94" s="67" t="s">
        <v>151</v>
      </c>
      <c r="P94" s="67" t="s">
        <v>152</v>
      </c>
      <c r="Q94" s="66"/>
      <c r="R94" s="67" t="s">
        <v>166</v>
      </c>
      <c r="S94" s="67" t="s">
        <v>166</v>
      </c>
      <c r="T94" s="169">
        <v>250</v>
      </c>
      <c r="U94" s="66"/>
      <c r="V94" s="112" t="str">
        <f t="shared" si="20"/>
        <v>NOEC</v>
      </c>
      <c r="W94" s="67">
        <f>VLOOKUP(V94,'Conversion Factors'!$B$2:'Conversion Factors'!$C$13,2,FALSE)</f>
        <v>1</v>
      </c>
      <c r="X94" s="67">
        <f t="shared" si="21"/>
        <v>250</v>
      </c>
      <c r="Y94" s="115" t="str">
        <f t="shared" si="22"/>
        <v>Chronic</v>
      </c>
      <c r="Z94" s="67">
        <f>VLOOKUP(Y94,'Conversion Factors'!$B$12:$C$13,2,FALSE)</f>
        <v>1</v>
      </c>
      <c r="AA94" s="67">
        <f t="shared" si="23"/>
        <v>250</v>
      </c>
      <c r="AB94" s="66"/>
      <c r="AC94" s="112" t="str">
        <f t="shared" si="24"/>
        <v>NOEC</v>
      </c>
      <c r="AD94" s="148" t="s">
        <v>153</v>
      </c>
      <c r="AE94" s="112" t="str">
        <f t="shared" si="25"/>
        <v>Chronic</v>
      </c>
      <c r="AF94" s="148" t="str">
        <f t="shared" si="30"/>
        <v>y</v>
      </c>
      <c r="AG94" s="65" t="str">
        <f t="shared" si="26"/>
        <v>Length - F0 males</v>
      </c>
      <c r="AH94" s="115"/>
      <c r="AI94" s="117">
        <f t="shared" si="27"/>
        <v>40</v>
      </c>
      <c r="AJ94" s="115"/>
      <c r="AK94" s="66"/>
      <c r="AL94" s="187">
        <f t="shared" si="28"/>
        <v>250</v>
      </c>
      <c r="AM94" s="221">
        <f t="shared" si="29"/>
        <v>250</v>
      </c>
      <c r="AN94" s="221">
        <f t="shared" si="29"/>
        <v>250</v>
      </c>
      <c r="AO94" s="221">
        <f t="shared" si="29"/>
        <v>250</v>
      </c>
      <c r="AP94" s="198"/>
      <c r="AQ94" s="65" t="s">
        <v>154</v>
      </c>
      <c r="AR94" s="170"/>
      <c r="AS94" s="66"/>
      <c r="AT94" s="66"/>
      <c r="AU94" s="66"/>
      <c r="AV94" s="66"/>
      <c r="AW94" s="66"/>
      <c r="AX94" s="66"/>
      <c r="AY94" s="66"/>
      <c r="AZ94" s="66"/>
      <c r="BA94" s="66"/>
      <c r="BB94" s="66"/>
      <c r="BC94" s="66"/>
      <c r="BD94" s="66"/>
      <c r="BE94" s="66"/>
      <c r="BF94" s="66"/>
      <c r="BG94" s="66"/>
      <c r="BH94" s="66"/>
      <c r="BI94" s="66"/>
      <c r="BJ94" s="66"/>
      <c r="BK94" s="66"/>
      <c r="BL94" s="66"/>
      <c r="BM94" s="66"/>
      <c r="BN94" s="66"/>
      <c r="BO94" s="66"/>
      <c r="BP94" s="66"/>
      <c r="BQ94" s="66"/>
      <c r="BR94" s="66"/>
      <c r="BS94" s="66"/>
      <c r="BT94" s="66"/>
      <c r="BU94" s="66"/>
      <c r="BV94" s="66"/>
      <c r="BW94" s="66"/>
      <c r="BX94" s="66"/>
      <c r="BY94" s="66"/>
      <c r="BZ94" s="66"/>
      <c r="CA94" s="66"/>
      <c r="CB94" s="66"/>
      <c r="CC94" s="66"/>
      <c r="CD94" s="66"/>
      <c r="CE94" s="66"/>
      <c r="CF94" s="66"/>
      <c r="CG94" s="66"/>
      <c r="CH94" s="66"/>
      <c r="CI94" s="66"/>
      <c r="CJ94" s="66"/>
      <c r="CK94" s="66"/>
      <c r="CL94" s="66"/>
      <c r="CM94" s="66"/>
      <c r="CN94" s="66"/>
      <c r="CO94" s="66"/>
      <c r="CP94" s="66"/>
      <c r="CQ94" s="66"/>
      <c r="CR94" s="66"/>
    </row>
    <row r="95" spans="1:96" ht="15">
      <c r="A95" s="380">
        <v>718</v>
      </c>
      <c r="B95" s="380" t="s">
        <v>330</v>
      </c>
      <c r="C95" s="54"/>
      <c r="D95" s="143" t="s">
        <v>145</v>
      </c>
      <c r="E95" s="144" t="s">
        <v>58</v>
      </c>
      <c r="F95" s="145" t="s">
        <v>60</v>
      </c>
      <c r="G95" s="55" t="s">
        <v>180</v>
      </c>
      <c r="H95" s="55" t="s">
        <v>162</v>
      </c>
      <c r="I95" s="145" t="s">
        <v>181</v>
      </c>
      <c r="J95" s="54"/>
      <c r="K95" s="170" t="s">
        <v>149</v>
      </c>
      <c r="L95" s="65" t="s">
        <v>284</v>
      </c>
      <c r="M95" s="184" t="s">
        <v>18</v>
      </c>
      <c r="N95" s="67">
        <v>150</v>
      </c>
      <c r="O95" s="67" t="s">
        <v>151</v>
      </c>
      <c r="P95" s="67" t="s">
        <v>152</v>
      </c>
      <c r="Q95" s="66"/>
      <c r="R95" s="67" t="s">
        <v>166</v>
      </c>
      <c r="S95" s="67" t="s">
        <v>166</v>
      </c>
      <c r="T95" s="169">
        <v>250</v>
      </c>
      <c r="U95" s="66"/>
      <c r="V95" s="112" t="str">
        <f t="shared" si="20"/>
        <v>LOEC</v>
      </c>
      <c r="W95" s="67">
        <f>VLOOKUP(V95,'Conversion Factors'!$B$2:'Conversion Factors'!$C$13,2,FALSE)</f>
        <v>2.50</v>
      </c>
      <c r="X95" s="67">
        <f t="shared" si="21"/>
        <v>100</v>
      </c>
      <c r="Y95" s="115" t="str">
        <f t="shared" si="22"/>
        <v>Chronic</v>
      </c>
      <c r="Z95" s="67">
        <f>VLOOKUP(Y95,'Conversion Factors'!$B$12:$C$13,2,FALSE)</f>
        <v>1</v>
      </c>
      <c r="AA95" s="67">
        <f t="shared" si="23"/>
        <v>100</v>
      </c>
      <c r="AB95" s="66"/>
      <c r="AC95" s="112" t="str">
        <f t="shared" si="24"/>
        <v>LOEC</v>
      </c>
      <c r="AD95" s="148" t="s">
        <v>159</v>
      </c>
      <c r="AE95" s="115" t="str">
        <f t="shared" si="25"/>
        <v>Chronic</v>
      </c>
      <c r="AF95" s="148" t="str">
        <f t="shared" si="30"/>
        <v>y</v>
      </c>
      <c r="AG95" s="65" t="str">
        <f t="shared" si="26"/>
        <v>Condition factor, F0 - male</v>
      </c>
      <c r="AH95" s="115"/>
      <c r="AI95" s="117">
        <f t="shared" si="27"/>
        <v>150</v>
      </c>
      <c r="AJ95" s="115"/>
      <c r="AK95" s="66"/>
      <c r="AL95" s="187">
        <f t="shared" si="28"/>
        <v>100</v>
      </c>
      <c r="AM95" s="209">
        <f t="shared" si="29"/>
        <v>100</v>
      </c>
      <c r="AN95" s="221">
        <f t="shared" si="29"/>
        <v>100</v>
      </c>
      <c r="AO95" s="221">
        <f t="shared" si="29"/>
        <v>100</v>
      </c>
      <c r="AP95" s="198"/>
      <c r="AQ95" s="65" t="s">
        <v>154</v>
      </c>
      <c r="AR95" s="145"/>
      <c r="AS95" s="54"/>
      <c r="AT95" s="54"/>
      <c r="AU95" s="54"/>
      <c r="AV95" s="54"/>
      <c r="AW95" s="54"/>
      <c r="AX95" s="54"/>
      <c r="AY95" s="54"/>
      <c r="AZ95" s="54"/>
      <c r="BA95" s="54"/>
      <c r="BB95" s="54"/>
      <c r="BC95" s="54"/>
      <c r="BD95" s="54"/>
      <c r="BE95" s="54"/>
      <c r="BF95" s="54"/>
      <c r="BG95" s="54"/>
      <c r="BH95" s="54"/>
      <c r="BI95" s="54"/>
      <c r="BJ95" s="54"/>
      <c r="BK95" s="54"/>
      <c r="BL95" s="54"/>
      <c r="BM95" s="54"/>
      <c r="BN95" s="54"/>
      <c r="BO95" s="54"/>
      <c r="BP95" s="54"/>
      <c r="BQ95" s="54"/>
      <c r="BR95" s="54"/>
      <c r="BS95" s="54"/>
      <c r="BT95" s="54"/>
      <c r="BU95" s="54"/>
      <c r="BV95" s="54"/>
      <c r="BW95" s="54"/>
      <c r="BX95" s="54"/>
      <c r="BY95" s="54"/>
      <c r="BZ95" s="54"/>
      <c r="CA95" s="54"/>
      <c r="CB95" s="54"/>
      <c r="CC95" s="54"/>
      <c r="CD95" s="54"/>
      <c r="CE95" s="54"/>
      <c r="CF95" s="54"/>
      <c r="CG95" s="54"/>
      <c r="CH95" s="54"/>
      <c r="CI95" s="54"/>
      <c r="CJ95" s="54"/>
      <c r="CK95" s="54"/>
      <c r="CL95" s="54"/>
      <c r="CM95" s="54"/>
      <c r="CN95" s="54"/>
      <c r="CO95" s="54"/>
      <c r="CP95" s="54"/>
      <c r="CQ95" s="54"/>
      <c r="CR95" s="54"/>
    </row>
    <row r="96" spans="1:96" ht="15">
      <c r="A96" s="137">
        <v>3038</v>
      </c>
      <c r="B96" s="149" t="s">
        <v>331</v>
      </c>
      <c r="C96" s="140"/>
      <c r="D96" s="174" t="s">
        <v>145</v>
      </c>
      <c r="E96" s="175" t="s">
        <v>58</v>
      </c>
      <c r="F96" s="176" t="s">
        <v>60</v>
      </c>
      <c r="G96" s="177" t="s">
        <v>180</v>
      </c>
      <c r="H96" s="177" t="s">
        <v>162</v>
      </c>
      <c r="I96" s="176" t="s">
        <v>332</v>
      </c>
      <c r="J96" s="136"/>
      <c r="K96" s="180" t="s">
        <v>164</v>
      </c>
      <c r="L96" s="194" t="s">
        <v>333</v>
      </c>
      <c r="M96" s="195" t="s">
        <v>18</v>
      </c>
      <c r="N96" s="151">
        <v>120</v>
      </c>
      <c r="O96" s="151" t="s">
        <v>151</v>
      </c>
      <c r="P96" s="151" t="s">
        <v>152</v>
      </c>
      <c r="Q96" s="193"/>
      <c r="R96" s="151">
        <v>4.9999999999999998E-07</v>
      </c>
      <c r="S96" s="151">
        <v>500.13</v>
      </c>
      <c r="T96" s="180">
        <v>250</v>
      </c>
      <c r="U96" s="141"/>
      <c r="V96" s="150" t="str">
        <f t="shared" si="20"/>
        <v>LOEC</v>
      </c>
      <c r="W96" s="151">
        <f>VLOOKUP(V96,'Conversion Factors'!$B$2:'Conversion Factors'!$C$13,2,FALSE)</f>
        <v>2.50</v>
      </c>
      <c r="X96" s="151">
        <f t="shared" si="21"/>
        <v>100</v>
      </c>
      <c r="Y96" s="151" t="str">
        <f t="shared" si="22"/>
        <v>Chronic</v>
      </c>
      <c r="Z96" s="151">
        <f>VLOOKUP(Y96,'Conversion Factors'!$B$12:$C$13,2,FALSE)</f>
        <v>1</v>
      </c>
      <c r="AA96" s="151">
        <f t="shared" si="23"/>
        <v>100</v>
      </c>
      <c r="AB96" s="151"/>
      <c r="AC96" s="151" t="str">
        <f t="shared" si="24"/>
        <v>LOEC</v>
      </c>
      <c r="AD96" s="348" t="s">
        <v>159</v>
      </c>
      <c r="AE96" s="151" t="str">
        <f t="shared" si="25"/>
        <v>Chronic</v>
      </c>
      <c r="AF96" s="348" t="s">
        <v>153</v>
      </c>
      <c r="AG96" s="349" t="str">
        <f t="shared" si="26"/>
        <v>Swim bladder inflation / bent spine</v>
      </c>
      <c r="AH96" s="141"/>
      <c r="AI96" s="141">
        <f t="shared" si="27"/>
        <v>120</v>
      </c>
      <c r="AJ96" s="141"/>
      <c r="AK96" s="141"/>
      <c r="AL96" s="199">
        <f t="shared" si="28"/>
        <v>100</v>
      </c>
      <c r="AM96" s="223">
        <f t="shared" si="29"/>
        <v>100</v>
      </c>
      <c r="AN96" s="222">
        <f t="shared" si="29"/>
        <v>100</v>
      </c>
      <c r="AO96" s="222">
        <f t="shared" si="29"/>
        <v>100</v>
      </c>
      <c r="AP96" s="350"/>
      <c r="AQ96" s="194" t="s">
        <v>154</v>
      </c>
      <c r="AR96" s="176" t="s">
        <v>334</v>
      </c>
      <c r="AS96" s="140"/>
      <c r="AT96" s="140"/>
      <c r="AU96" s="140"/>
      <c r="AV96" s="140"/>
      <c r="AW96" s="140"/>
      <c r="AX96" s="140"/>
      <c r="AY96" s="140"/>
      <c r="AZ96" s="140"/>
      <c r="BA96" s="140"/>
      <c r="BB96" s="140"/>
      <c r="BC96" s="140"/>
      <c r="BD96" s="140"/>
      <c r="BE96" s="140"/>
      <c r="BF96" s="140"/>
      <c r="BG96" s="140"/>
      <c r="BH96" s="140"/>
      <c r="BI96" s="140"/>
      <c r="BJ96" s="140"/>
      <c r="BK96" s="140"/>
      <c r="BL96" s="140"/>
      <c r="BM96" s="140"/>
      <c r="BN96" s="140"/>
      <c r="BO96" s="140"/>
      <c r="BP96" s="140"/>
      <c r="BQ96" s="140"/>
      <c r="BR96" s="140"/>
      <c r="BS96" s="140"/>
      <c r="BT96" s="140"/>
      <c r="BU96" s="140"/>
      <c r="BV96" s="140"/>
      <c r="BW96" s="140"/>
      <c r="BX96" s="140"/>
      <c r="BY96" s="140"/>
      <c r="BZ96" s="140"/>
      <c r="CA96" s="140"/>
      <c r="CB96" s="140"/>
      <c r="CC96" s="140"/>
      <c r="CD96" s="140"/>
      <c r="CE96" s="140"/>
      <c r="CF96" s="140"/>
      <c r="CG96" s="140"/>
      <c r="CH96" s="140"/>
      <c r="CI96" s="140"/>
      <c r="CJ96" s="140"/>
      <c r="CK96" s="140"/>
      <c r="CL96" s="140"/>
      <c r="CM96" s="140"/>
      <c r="CN96" s="140"/>
      <c r="CO96" s="140"/>
      <c r="CP96" s="140"/>
      <c r="CQ96" s="140"/>
      <c r="CR96" s="140"/>
    </row>
    <row r="97" spans="1:96" ht="15">
      <c r="A97" s="137">
        <v>3038</v>
      </c>
      <c r="B97" s="149" t="s">
        <v>335</v>
      </c>
      <c r="C97" s="140"/>
      <c r="D97" s="174" t="s">
        <v>145</v>
      </c>
      <c r="E97" s="175" t="s">
        <v>58</v>
      </c>
      <c r="F97" s="176" t="s">
        <v>60</v>
      </c>
      <c r="G97" s="177" t="s">
        <v>180</v>
      </c>
      <c r="H97" s="177" t="s">
        <v>162</v>
      </c>
      <c r="I97" s="176" t="s">
        <v>332</v>
      </c>
      <c r="J97" s="136"/>
      <c r="K97" s="180" t="s">
        <v>182</v>
      </c>
      <c r="L97" s="194" t="s">
        <v>183</v>
      </c>
      <c r="M97" s="195" t="s">
        <v>18</v>
      </c>
      <c r="N97" s="151">
        <v>120</v>
      </c>
      <c r="O97" s="151" t="s">
        <v>151</v>
      </c>
      <c r="P97" s="151" t="s">
        <v>152</v>
      </c>
      <c r="Q97" s="193"/>
      <c r="R97" s="151">
        <v>4.9999999999999998E-07</v>
      </c>
      <c r="S97" s="151">
        <v>500.13</v>
      </c>
      <c r="T97" s="180">
        <v>250</v>
      </c>
      <c r="U97" s="141"/>
      <c r="V97" s="150" t="str">
        <f t="shared" si="20"/>
        <v>LOEC</v>
      </c>
      <c r="W97" s="151">
        <f>VLOOKUP(V97,'Conversion Factors'!$B$2:'Conversion Factors'!$C$13,2,FALSE)</f>
        <v>2.50</v>
      </c>
      <c r="X97" s="151">
        <f t="shared" si="21"/>
        <v>100</v>
      </c>
      <c r="Y97" s="151" t="str">
        <f t="shared" si="22"/>
        <v>Chronic</v>
      </c>
      <c r="Z97" s="151">
        <f>VLOOKUP(Y97,'Conversion Factors'!$B$12:$C$13,2,FALSE)</f>
        <v>1</v>
      </c>
      <c r="AA97" s="151">
        <f t="shared" si="23"/>
        <v>100</v>
      </c>
      <c r="AB97" s="151"/>
      <c r="AC97" s="151" t="str">
        <f t="shared" si="24"/>
        <v>LOEC</v>
      </c>
      <c r="AD97" s="348" t="s">
        <v>159</v>
      </c>
      <c r="AE97" s="151" t="str">
        <f t="shared" si="25"/>
        <v>Chronic</v>
      </c>
      <c r="AF97" s="348" t="s">
        <v>153</v>
      </c>
      <c r="AG97" s="349" t="str">
        <f t="shared" si="26"/>
        <v>Mortality</v>
      </c>
      <c r="AH97" s="141"/>
      <c r="AI97" s="141">
        <f t="shared" si="27"/>
        <v>120</v>
      </c>
      <c r="AJ97" s="141"/>
      <c r="AK97" s="141"/>
      <c r="AL97" s="199">
        <f t="shared" si="28"/>
        <v>100</v>
      </c>
      <c r="AM97" s="222">
        <f t="shared" si="29"/>
        <v>100</v>
      </c>
      <c r="AN97" s="222">
        <f t="shared" si="29"/>
        <v>100</v>
      </c>
      <c r="AO97" s="222">
        <f t="shared" si="29"/>
        <v>100</v>
      </c>
      <c r="AP97" s="350"/>
      <c r="AQ97" s="194" t="s">
        <v>154</v>
      </c>
      <c r="AR97" s="176" t="s">
        <v>334</v>
      </c>
      <c r="AS97" s="140"/>
      <c r="AT97" s="140"/>
      <c r="AU97" s="140"/>
      <c r="AV97" s="140"/>
      <c r="AW97" s="140"/>
      <c r="AX97" s="140"/>
      <c r="AY97" s="140"/>
      <c r="AZ97" s="140"/>
      <c r="BA97" s="140"/>
      <c r="BB97" s="140"/>
      <c r="BC97" s="140"/>
      <c r="BD97" s="140"/>
      <c r="BE97" s="140"/>
      <c r="BF97" s="140"/>
      <c r="BG97" s="140"/>
      <c r="BH97" s="140"/>
      <c r="BI97" s="140"/>
      <c r="BJ97" s="140"/>
      <c r="BK97" s="140"/>
      <c r="BL97" s="140"/>
      <c r="BM97" s="140"/>
      <c r="BN97" s="140"/>
      <c r="BO97" s="140"/>
      <c r="BP97" s="140"/>
      <c r="BQ97" s="140"/>
      <c r="BR97" s="140"/>
      <c r="BS97" s="140"/>
      <c r="BT97" s="140"/>
      <c r="BU97" s="140"/>
      <c r="BV97" s="140"/>
      <c r="BW97" s="140"/>
      <c r="BX97" s="140"/>
      <c r="BY97" s="140"/>
      <c r="BZ97" s="140"/>
      <c r="CA97" s="140"/>
      <c r="CB97" s="140"/>
      <c r="CC97" s="140"/>
      <c r="CD97" s="140"/>
      <c r="CE97" s="140"/>
      <c r="CF97" s="140"/>
      <c r="CG97" s="140"/>
      <c r="CH97" s="140"/>
      <c r="CI97" s="140"/>
      <c r="CJ97" s="140"/>
      <c r="CK97" s="140"/>
      <c r="CL97" s="140"/>
      <c r="CM97" s="140"/>
      <c r="CN97" s="140"/>
      <c r="CO97" s="140"/>
      <c r="CP97" s="140"/>
      <c r="CQ97" s="140"/>
      <c r="CR97" s="140"/>
    </row>
    <row r="98" spans="1:96" ht="15">
      <c r="A98" s="380">
        <v>707</v>
      </c>
      <c r="B98" s="380" t="s">
        <v>336</v>
      </c>
      <c r="C98" s="54"/>
      <c r="D98" s="143" t="s">
        <v>145</v>
      </c>
      <c r="E98" s="144" t="s">
        <v>58</v>
      </c>
      <c r="F98" s="145" t="s">
        <v>60</v>
      </c>
      <c r="G98" s="55" t="s">
        <v>180</v>
      </c>
      <c r="H98" s="55" t="s">
        <v>162</v>
      </c>
      <c r="I98" s="145" t="s">
        <v>236</v>
      </c>
      <c r="J98" s="54"/>
      <c r="K98" s="170" t="s">
        <v>149</v>
      </c>
      <c r="L98" s="65" t="s">
        <v>240</v>
      </c>
      <c r="M98" s="184" t="s">
        <v>27</v>
      </c>
      <c r="N98" s="67">
        <v>90</v>
      </c>
      <c r="O98" s="67" t="s">
        <v>151</v>
      </c>
      <c r="P98" s="67" t="s">
        <v>152</v>
      </c>
      <c r="Q98" s="66"/>
      <c r="R98" s="67" t="s">
        <v>166</v>
      </c>
      <c r="S98" s="67" t="s">
        <v>166</v>
      </c>
      <c r="T98" s="169">
        <v>267.60000000000002</v>
      </c>
      <c r="U98" s="66"/>
      <c r="V98" s="112" t="str">
        <f t="shared" si="20"/>
        <v>NOEC</v>
      </c>
      <c r="W98" s="67">
        <f>VLOOKUP(V98,'Conversion Factors'!$B$2:'Conversion Factors'!$C$13,2,FALSE)</f>
        <v>1</v>
      </c>
      <c r="X98" s="67">
        <f t="shared" si="21"/>
        <v>267.60000000000002</v>
      </c>
      <c r="Y98" s="115" t="str">
        <f t="shared" si="22"/>
        <v>Chronic</v>
      </c>
      <c r="Z98" s="67">
        <f>VLOOKUP(Y98,'Conversion Factors'!$B$12:$C$13,2,FALSE)</f>
        <v>1</v>
      </c>
      <c r="AA98" s="67">
        <f t="shared" si="23"/>
        <v>267.60000000000002</v>
      </c>
      <c r="AB98" s="66"/>
      <c r="AC98" s="112" t="str">
        <f t="shared" si="24"/>
        <v>NOEC</v>
      </c>
      <c r="AD98" s="148" t="s">
        <v>153</v>
      </c>
      <c r="AE98" s="115" t="str">
        <f t="shared" si="25"/>
        <v>Chronic</v>
      </c>
      <c r="AF98" s="148" t="str">
        <f>IF(AE98="chronic","y","n")</f>
        <v>y</v>
      </c>
      <c r="AG98" s="65" t="str">
        <f t="shared" si="26"/>
        <v>Length and weight - females, F1</v>
      </c>
      <c r="AH98" s="115"/>
      <c r="AI98" s="117">
        <f t="shared" si="27"/>
        <v>90</v>
      </c>
      <c r="AJ98" s="115"/>
      <c r="AK98" s="66"/>
      <c r="AL98" s="187">
        <f t="shared" si="28"/>
        <v>267.60000000000002</v>
      </c>
      <c r="AM98" s="209">
        <f t="shared" si="29"/>
        <v>267.60000000000002</v>
      </c>
      <c r="AN98" s="221">
        <f t="shared" si="29"/>
        <v>267.60000000000002</v>
      </c>
      <c r="AO98" s="221">
        <f t="shared" si="29"/>
        <v>267.60000000000002</v>
      </c>
      <c r="AP98" s="198"/>
      <c r="AQ98" s="65" t="s">
        <v>154</v>
      </c>
      <c r="AR98" s="145" t="s">
        <v>242</v>
      </c>
      <c r="AS98" s="68"/>
      <c r="AT98" s="68"/>
      <c r="AU98" s="68"/>
      <c r="AV98" s="68"/>
      <c r="AW98" s="68"/>
      <c r="AX98" s="68"/>
      <c r="AY98" s="68"/>
      <c r="AZ98" s="68"/>
      <c r="BA98" s="68"/>
      <c r="BB98" s="68"/>
      <c r="BC98" s="68"/>
      <c r="BD98" s="68"/>
      <c r="BE98" s="68"/>
      <c r="BF98" s="68"/>
      <c r="BG98" s="68"/>
      <c r="BH98" s="68"/>
      <c r="BI98" s="68"/>
      <c r="BJ98" s="68"/>
      <c r="BK98" s="68"/>
      <c r="BL98" s="68"/>
      <c r="BM98" s="68"/>
      <c r="BN98" s="68"/>
      <c r="BO98" s="68"/>
      <c r="BP98" s="68"/>
      <c r="BQ98" s="68"/>
      <c r="BR98" s="68"/>
      <c r="BS98" s="68"/>
      <c r="BT98" s="68"/>
      <c r="BU98" s="68"/>
      <c r="BV98" s="68"/>
      <c r="BW98" s="68"/>
      <c r="BX98" s="68"/>
      <c r="BY98" s="68"/>
      <c r="BZ98" s="68"/>
      <c r="CA98" s="68"/>
      <c r="CB98" s="68"/>
      <c r="CC98" s="68"/>
      <c r="CD98" s="68"/>
      <c r="CE98" s="68"/>
      <c r="CF98" s="68"/>
      <c r="CG98" s="68"/>
      <c r="CH98" s="68"/>
      <c r="CI98" s="68"/>
      <c r="CJ98" s="68"/>
      <c r="CK98" s="68"/>
      <c r="CL98" s="68"/>
      <c r="CM98" s="68"/>
      <c r="CN98" s="68"/>
      <c r="CO98" s="68"/>
      <c r="CP98" s="68"/>
      <c r="CQ98" s="68"/>
      <c r="CR98" s="68"/>
    </row>
    <row r="99" spans="1:96" ht="15">
      <c r="A99" s="380">
        <v>707</v>
      </c>
      <c r="B99" s="380" t="s">
        <v>337</v>
      </c>
      <c r="C99" s="54"/>
      <c r="D99" s="143" t="s">
        <v>145</v>
      </c>
      <c r="E99" s="144" t="s">
        <v>58</v>
      </c>
      <c r="F99" s="145" t="s">
        <v>60</v>
      </c>
      <c r="G99" s="55" t="s">
        <v>180</v>
      </c>
      <c r="H99" s="55" t="s">
        <v>162</v>
      </c>
      <c r="I99" s="145" t="s">
        <v>236</v>
      </c>
      <c r="J99" s="54"/>
      <c r="K99" s="170" t="s">
        <v>149</v>
      </c>
      <c r="L99" s="65" t="s">
        <v>338</v>
      </c>
      <c r="M99" s="184" t="s">
        <v>27</v>
      </c>
      <c r="N99" s="67">
        <v>180</v>
      </c>
      <c r="O99" s="67" t="s">
        <v>151</v>
      </c>
      <c r="P99" s="67" t="s">
        <v>152</v>
      </c>
      <c r="Q99" s="66"/>
      <c r="R99" s="67" t="s">
        <v>166</v>
      </c>
      <c r="S99" s="67" t="s">
        <v>166</v>
      </c>
      <c r="T99" s="169">
        <v>267.60000000000002</v>
      </c>
      <c r="U99" s="66"/>
      <c r="V99" s="112" t="str">
        <f t="shared" si="20"/>
        <v>NOEC</v>
      </c>
      <c r="W99" s="67">
        <f>VLOOKUP(V99,'Conversion Factors'!$B$2:'Conversion Factors'!$C$13,2,FALSE)</f>
        <v>1</v>
      </c>
      <c r="X99" s="67">
        <f t="shared" si="21"/>
        <v>267.60000000000002</v>
      </c>
      <c r="Y99" s="115" t="str">
        <f t="shared" si="22"/>
        <v>Chronic</v>
      </c>
      <c r="Z99" s="67">
        <f>VLOOKUP(Y99,'Conversion Factors'!$B$12:$C$13,2,FALSE)</f>
        <v>1</v>
      </c>
      <c r="AA99" s="67">
        <f t="shared" si="23"/>
        <v>267.60000000000002</v>
      </c>
      <c r="AB99" s="66"/>
      <c r="AC99" s="112" t="str">
        <f t="shared" si="24"/>
        <v>NOEC</v>
      </c>
      <c r="AD99" s="148" t="s">
        <v>153</v>
      </c>
      <c r="AE99" s="115" t="str">
        <f t="shared" si="25"/>
        <v>Chronic</v>
      </c>
      <c r="AF99" s="148" t="str">
        <f>IF(AE99="chronic","y","n")</f>
        <v>y</v>
      </c>
      <c r="AG99" s="65" t="str">
        <f t="shared" si="26"/>
        <v>Weight - males, F1</v>
      </c>
      <c r="AH99" s="115"/>
      <c r="AI99" s="117">
        <f t="shared" si="27"/>
        <v>180</v>
      </c>
      <c r="AJ99" s="115"/>
      <c r="AK99" s="66"/>
      <c r="AL99" s="187">
        <f t="shared" si="28"/>
        <v>267.60000000000002</v>
      </c>
      <c r="AM99" s="209">
        <f t="shared" si="29"/>
        <v>267.60000000000002</v>
      </c>
      <c r="AN99" s="221">
        <f t="shared" si="29"/>
        <v>267.60000000000002</v>
      </c>
      <c r="AO99" s="221">
        <f t="shared" si="29"/>
        <v>267.60000000000002</v>
      </c>
      <c r="AP99" s="198"/>
      <c r="AQ99" s="65" t="s">
        <v>154</v>
      </c>
      <c r="AR99" s="145" t="s">
        <v>242</v>
      </c>
      <c r="AS99" s="68"/>
      <c r="AT99" s="68"/>
      <c r="AU99" s="68"/>
      <c r="AV99" s="68"/>
      <c r="AW99" s="68"/>
      <c r="AX99" s="68"/>
      <c r="AY99" s="68"/>
      <c r="AZ99" s="68"/>
      <c r="BA99" s="68"/>
      <c r="BB99" s="68"/>
      <c r="BC99" s="68"/>
      <c r="BD99" s="68"/>
      <c r="BE99" s="68"/>
      <c r="BF99" s="68"/>
      <c r="BG99" s="68"/>
      <c r="BH99" s="68"/>
      <c r="BI99" s="68"/>
      <c r="BJ99" s="68"/>
      <c r="BK99" s="68"/>
      <c r="BL99" s="68"/>
      <c r="BM99" s="68"/>
      <c r="BN99" s="68"/>
      <c r="BO99" s="68"/>
      <c r="BP99" s="68"/>
      <c r="BQ99" s="68"/>
      <c r="BR99" s="68"/>
      <c r="BS99" s="68"/>
      <c r="BT99" s="68"/>
      <c r="BU99" s="68"/>
      <c r="BV99" s="68"/>
      <c r="BW99" s="68"/>
      <c r="BX99" s="68"/>
      <c r="BY99" s="68"/>
      <c r="BZ99" s="68"/>
      <c r="CA99" s="68"/>
      <c r="CB99" s="68"/>
      <c r="CC99" s="68"/>
      <c r="CD99" s="68"/>
      <c r="CE99" s="68"/>
      <c r="CF99" s="68"/>
      <c r="CG99" s="68"/>
      <c r="CH99" s="68"/>
      <c r="CI99" s="68"/>
      <c r="CJ99" s="68"/>
      <c r="CK99" s="68"/>
      <c r="CL99" s="68"/>
      <c r="CM99" s="68"/>
      <c r="CN99" s="68"/>
      <c r="CO99" s="68"/>
      <c r="CP99" s="68"/>
      <c r="CQ99" s="68"/>
      <c r="CR99" s="68"/>
    </row>
    <row r="100" spans="1:44" ht="15">
      <c r="A100" s="21">
        <v>3035</v>
      </c>
      <c r="B100" s="4" t="s">
        <v>339</v>
      </c>
      <c r="D100" s="22" t="s">
        <v>145</v>
      </c>
      <c r="E100" s="23" t="s">
        <v>58</v>
      </c>
      <c r="F100" s="24" t="s">
        <v>60</v>
      </c>
      <c r="G100" s="4" t="s">
        <v>180</v>
      </c>
      <c r="H100" s="4" t="s">
        <v>162</v>
      </c>
      <c r="I100" s="24" t="s">
        <v>262</v>
      </c>
      <c r="K100" s="43" t="s">
        <v>185</v>
      </c>
      <c r="L100" s="41" t="s">
        <v>299</v>
      </c>
      <c r="M100" s="45" t="s">
        <v>18</v>
      </c>
      <c r="N100" s="44">
        <v>14</v>
      </c>
      <c r="O100" s="44" t="s">
        <v>151</v>
      </c>
      <c r="P100" s="44" t="s">
        <v>152</v>
      </c>
      <c r="Q100" s="46"/>
      <c r="R100" s="44" t="s">
        <v>166</v>
      </c>
      <c r="S100" s="44" t="s">
        <v>166</v>
      </c>
      <c r="T100" s="43">
        <v>330</v>
      </c>
      <c r="U100" s="44"/>
      <c r="V100" s="44" t="str">
        <f t="shared" si="20"/>
        <v>LOEC</v>
      </c>
      <c r="W100" s="44">
        <f>VLOOKUP(V100,'Conversion Factors'!$B$2:'Conversion Factors'!$C$13,2,FALSE)</f>
        <v>2.50</v>
      </c>
      <c r="X100" s="44">
        <f t="shared" si="21"/>
        <v>132</v>
      </c>
      <c r="Y100" s="44" t="str">
        <f t="shared" si="22"/>
        <v>Chronic</v>
      </c>
      <c r="Z100" s="44">
        <f>VLOOKUP(Y100,'Conversion Factors'!$B$12:$C$13,2,FALSE)</f>
        <v>1</v>
      </c>
      <c r="AA100" s="44">
        <f t="shared" si="23"/>
        <v>132</v>
      </c>
      <c r="AB100" s="44"/>
      <c r="AC100" s="44" t="str">
        <f t="shared" si="24"/>
        <v>LOEC</v>
      </c>
      <c r="AD100" s="40" t="s">
        <v>159</v>
      </c>
      <c r="AE100" s="44" t="str">
        <f t="shared" si="25"/>
        <v>Chronic</v>
      </c>
      <c r="AF100" s="40" t="s">
        <v>153</v>
      </c>
      <c r="AG100" s="116" t="str">
        <f t="shared" si="26"/>
        <v>Body length</v>
      </c>
      <c r="AH100" s="44"/>
      <c r="AI100" s="44">
        <f t="shared" si="27"/>
        <v>14</v>
      </c>
      <c r="AJ100" s="44"/>
      <c r="AK100" s="44"/>
      <c r="AL100" s="189">
        <f t="shared" si="28"/>
        <v>132</v>
      </c>
      <c r="AM100" s="222">
        <f t="shared" si="29"/>
        <v>132</v>
      </c>
      <c r="AN100" s="222">
        <f t="shared" si="29"/>
        <v>132</v>
      </c>
      <c r="AO100" s="222">
        <f t="shared" si="29"/>
        <v>132</v>
      </c>
      <c r="AP100" s="48"/>
      <c r="AQ100" s="41" t="s">
        <v>154</v>
      </c>
      <c r="AR100" s="24"/>
    </row>
    <row r="101" spans="1:44" ht="15">
      <c r="A101" s="21">
        <v>3035</v>
      </c>
      <c r="B101" s="4" t="s">
        <v>340</v>
      </c>
      <c r="D101" s="22" t="s">
        <v>145</v>
      </c>
      <c r="E101" s="23" t="s">
        <v>58</v>
      </c>
      <c r="F101" s="24" t="s">
        <v>60</v>
      </c>
      <c r="G101" s="4" t="s">
        <v>180</v>
      </c>
      <c r="H101" s="4" t="s">
        <v>162</v>
      </c>
      <c r="I101" s="24" t="s">
        <v>262</v>
      </c>
      <c r="K101" s="24" t="s">
        <v>164</v>
      </c>
      <c r="L101" s="1" t="s">
        <v>341</v>
      </c>
      <c r="M101" s="34" t="s">
        <v>27</v>
      </c>
      <c r="N101" s="4">
        <v>14</v>
      </c>
      <c r="O101" s="4" t="s">
        <v>151</v>
      </c>
      <c r="P101" s="4" t="s">
        <v>152</v>
      </c>
      <c r="R101" s="4" t="s">
        <v>166</v>
      </c>
      <c r="S101" s="4" t="s">
        <v>166</v>
      </c>
      <c r="T101" s="43">
        <v>330</v>
      </c>
      <c r="U101" s="60"/>
      <c r="V101" s="44" t="str">
        <f t="shared" si="20"/>
        <v>NOEC</v>
      </c>
      <c r="W101" s="44">
        <f>VLOOKUP(V101,'Conversion Factors'!$B$2:'Conversion Factors'!$C$13,2,FALSE)</f>
        <v>1</v>
      </c>
      <c r="X101" s="44">
        <f t="shared" si="21"/>
        <v>330</v>
      </c>
      <c r="Y101" s="44" t="str">
        <f t="shared" si="22"/>
        <v>Chronic</v>
      </c>
      <c r="Z101" s="44">
        <f>VLOOKUP(Y101,'Conversion Factors'!$B$12:$C$13,2,FALSE)</f>
        <v>1</v>
      </c>
      <c r="AA101" s="44">
        <f t="shared" si="23"/>
        <v>330</v>
      </c>
      <c r="AB101" s="60"/>
      <c r="AC101" s="44" t="str">
        <f t="shared" si="24"/>
        <v>NOEC</v>
      </c>
      <c r="AD101" s="40" t="s">
        <v>153</v>
      </c>
      <c r="AE101" s="44" t="str">
        <f t="shared" si="25"/>
        <v>Chronic</v>
      </c>
      <c r="AF101" s="40" t="s">
        <v>153</v>
      </c>
      <c r="AG101" s="116" t="str">
        <f t="shared" si="26"/>
        <v>Malformation</v>
      </c>
      <c r="AH101" s="44"/>
      <c r="AI101" s="44">
        <f t="shared" si="27"/>
        <v>14</v>
      </c>
      <c r="AJ101" s="60"/>
      <c r="AK101" s="60"/>
      <c r="AL101" s="189">
        <f t="shared" si="28"/>
        <v>330</v>
      </c>
      <c r="AM101" s="222">
        <f t="shared" si="29"/>
        <v>330</v>
      </c>
      <c r="AN101" s="222">
        <f t="shared" si="29"/>
        <v>330</v>
      </c>
      <c r="AO101" s="222">
        <f t="shared" si="29"/>
        <v>330</v>
      </c>
      <c r="AP101" s="35"/>
      <c r="AQ101" s="49" t="s">
        <v>154</v>
      </c>
      <c r="AR101" s="24"/>
    </row>
    <row r="102" spans="1:44" ht="15">
      <c r="A102" s="21">
        <v>3035</v>
      </c>
      <c r="B102" s="4" t="s">
        <v>342</v>
      </c>
      <c r="D102" s="22" t="s">
        <v>145</v>
      </c>
      <c r="E102" s="23" t="s">
        <v>58</v>
      </c>
      <c r="F102" s="24" t="s">
        <v>60</v>
      </c>
      <c r="G102" s="4" t="s">
        <v>180</v>
      </c>
      <c r="H102" s="4" t="s">
        <v>162</v>
      </c>
      <c r="I102" s="24" t="s">
        <v>262</v>
      </c>
      <c r="K102" s="43" t="s">
        <v>182</v>
      </c>
      <c r="L102" s="41" t="s">
        <v>183</v>
      </c>
      <c r="M102" s="45" t="s">
        <v>27</v>
      </c>
      <c r="N102" s="44">
        <v>14</v>
      </c>
      <c r="O102" s="44" t="s">
        <v>151</v>
      </c>
      <c r="P102" s="44" t="s">
        <v>152</v>
      </c>
      <c r="Q102" s="46"/>
      <c r="R102" s="44" t="s">
        <v>166</v>
      </c>
      <c r="S102" s="44" t="s">
        <v>166</v>
      </c>
      <c r="T102" s="43">
        <v>330</v>
      </c>
      <c r="U102" s="44"/>
      <c r="V102" s="44" t="str">
        <f t="shared" si="20"/>
        <v>NOEC</v>
      </c>
      <c r="W102" s="44">
        <f>VLOOKUP(V102,'Conversion Factors'!$B$2:'Conversion Factors'!$C$13,2,FALSE)</f>
        <v>1</v>
      </c>
      <c r="X102" s="44">
        <f t="shared" si="21"/>
        <v>330</v>
      </c>
      <c r="Y102" s="44" t="str">
        <f t="shared" si="22"/>
        <v>Chronic</v>
      </c>
      <c r="Z102" s="44">
        <f>VLOOKUP(Y102,'Conversion Factors'!$B$12:$C$13,2,FALSE)</f>
        <v>1</v>
      </c>
      <c r="AA102" s="44">
        <f t="shared" si="23"/>
        <v>330</v>
      </c>
      <c r="AB102" s="44"/>
      <c r="AC102" s="44" t="str">
        <f t="shared" si="24"/>
        <v>NOEC</v>
      </c>
      <c r="AD102" s="40" t="s">
        <v>153</v>
      </c>
      <c r="AE102" s="44" t="str">
        <f t="shared" si="25"/>
        <v>Chronic</v>
      </c>
      <c r="AF102" s="40" t="s">
        <v>153</v>
      </c>
      <c r="AG102" s="116" t="str">
        <f t="shared" si="26"/>
        <v>Mortality</v>
      </c>
      <c r="AH102" s="44"/>
      <c r="AI102" s="44">
        <f t="shared" si="27"/>
        <v>14</v>
      </c>
      <c r="AJ102" s="44"/>
      <c r="AK102" s="44"/>
      <c r="AL102" s="189">
        <f t="shared" si="28"/>
        <v>330</v>
      </c>
      <c r="AM102" s="222">
        <f t="shared" si="29"/>
        <v>330</v>
      </c>
      <c r="AN102" s="222">
        <f t="shared" si="29"/>
        <v>330</v>
      </c>
      <c r="AO102" s="222">
        <f t="shared" si="29"/>
        <v>330</v>
      </c>
      <c r="AP102" s="48"/>
      <c r="AQ102" s="41" t="s">
        <v>154</v>
      </c>
      <c r="AR102" s="24"/>
    </row>
    <row r="103" spans="1:96" ht="15">
      <c r="A103" s="79">
        <v>3023</v>
      </c>
      <c r="B103" s="44" t="s">
        <v>343</v>
      </c>
      <c r="C103" s="46"/>
      <c r="D103" s="71" t="s">
        <v>145</v>
      </c>
      <c r="E103" s="72" t="s">
        <v>58</v>
      </c>
      <c r="F103" s="43" t="s">
        <v>60</v>
      </c>
      <c r="G103" s="44" t="s">
        <v>180</v>
      </c>
      <c r="H103" s="44" t="s">
        <v>162</v>
      </c>
      <c r="I103" s="43" t="s">
        <v>262</v>
      </c>
      <c r="J103" s="46"/>
      <c r="K103" s="43" t="s">
        <v>149</v>
      </c>
      <c r="L103" s="41" t="s">
        <v>303</v>
      </c>
      <c r="M103" s="45" t="s">
        <v>18</v>
      </c>
      <c r="N103" s="44">
        <v>15</v>
      </c>
      <c r="O103" s="44" t="s">
        <v>151</v>
      </c>
      <c r="P103" s="44" t="s">
        <v>152</v>
      </c>
      <c r="Q103" s="46"/>
      <c r="R103" s="44" t="s">
        <v>166</v>
      </c>
      <c r="S103" s="44" t="s">
        <v>166</v>
      </c>
      <c r="T103" s="72">
        <v>400</v>
      </c>
      <c r="U103" s="46"/>
      <c r="V103" s="113" t="str">
        <f t="shared" si="31" ref="V103:V116">M103</f>
        <v>LOEC</v>
      </c>
      <c r="W103" s="44">
        <f>VLOOKUP(V103,'Conversion Factors'!$B$2:'Conversion Factors'!$C$13,2,FALSE)</f>
        <v>2.50</v>
      </c>
      <c r="X103" s="44">
        <f t="shared" si="21"/>
        <v>160</v>
      </c>
      <c r="Y103" s="106" t="str">
        <f t="shared" si="22"/>
        <v>Chronic</v>
      </c>
      <c r="Z103" s="44">
        <f>VLOOKUP(Y103,'Conversion Factors'!$B$12:$C$13,2,FALSE)</f>
        <v>1</v>
      </c>
      <c r="AA103" s="44">
        <f t="shared" si="23"/>
        <v>160</v>
      </c>
      <c r="AB103" s="46"/>
      <c r="AC103" s="113" t="str">
        <f t="shared" si="24"/>
        <v>LOEC</v>
      </c>
      <c r="AD103" s="40" t="s">
        <v>159</v>
      </c>
      <c r="AE103" s="106" t="str">
        <f t="shared" si="25"/>
        <v>Chronic</v>
      </c>
      <c r="AF103" s="40" t="str">
        <f>IF(AE103="chronic","y","n")</f>
        <v>y</v>
      </c>
      <c r="AG103" s="41" t="str">
        <f t="shared" si="26"/>
        <v>Length and weight</v>
      </c>
      <c r="AH103" s="106"/>
      <c r="AI103" s="42">
        <f t="shared" si="27"/>
        <v>15</v>
      </c>
      <c r="AJ103" s="106"/>
      <c r="AK103" s="46"/>
      <c r="AL103" s="200">
        <f t="shared" si="28"/>
        <v>160</v>
      </c>
      <c r="AM103" s="224">
        <f t="shared" si="29"/>
        <v>160</v>
      </c>
      <c r="AN103" s="222">
        <f t="shared" si="29"/>
        <v>160</v>
      </c>
      <c r="AO103" s="222">
        <f t="shared" si="29"/>
        <v>160</v>
      </c>
      <c r="AP103" s="88"/>
      <c r="AQ103" s="41" t="s">
        <v>154</v>
      </c>
      <c r="AR103" s="43"/>
      <c r="AS103" s="46"/>
      <c r="AT103" s="46"/>
      <c r="AU103" s="46"/>
      <c r="AV103" s="46"/>
      <c r="AW103" s="46"/>
      <c r="AX103" s="46"/>
      <c r="AY103" s="46"/>
      <c r="AZ103" s="46"/>
      <c r="BA103" s="46"/>
      <c r="BB103" s="46"/>
      <c r="BC103" s="46"/>
      <c r="BD103" s="46"/>
      <c r="BE103" s="46"/>
      <c r="BF103" s="46"/>
      <c r="BG103" s="46"/>
      <c r="BH103" s="46"/>
      <c r="BI103" s="46"/>
      <c r="BJ103" s="46"/>
      <c r="BK103" s="46"/>
      <c r="BL103" s="46"/>
      <c r="BM103" s="46"/>
      <c r="BN103" s="46"/>
      <c r="BO103" s="46"/>
      <c r="BP103" s="46"/>
      <c r="BQ103" s="46"/>
      <c r="BR103" s="46"/>
      <c r="BS103" s="46"/>
      <c r="BT103" s="46"/>
      <c r="BU103" s="46"/>
      <c r="BV103" s="46"/>
      <c r="BW103" s="46"/>
      <c r="BX103" s="46"/>
      <c r="BY103" s="46"/>
      <c r="BZ103" s="46"/>
      <c r="CA103" s="46"/>
      <c r="CB103" s="46"/>
      <c r="CC103" s="46"/>
      <c r="CD103" s="46"/>
      <c r="CE103" s="46"/>
      <c r="CF103" s="46"/>
      <c r="CG103" s="46"/>
      <c r="CH103" s="46"/>
      <c r="CI103" s="46"/>
      <c r="CJ103" s="46"/>
      <c r="CK103" s="46"/>
      <c r="CL103" s="46"/>
      <c r="CM103" s="46"/>
      <c r="CN103" s="46"/>
      <c r="CO103" s="46"/>
      <c r="CP103" s="46"/>
      <c r="CQ103" s="46"/>
      <c r="CR103" s="46"/>
    </row>
    <row r="104" spans="1:96" s="140" customFormat="1" ht="15">
      <c r="A104" s="21">
        <v>3035</v>
      </c>
      <c r="B104" s="4" t="s">
        <v>344</v>
      </c>
      <c r="C104"/>
      <c r="D104" s="22" t="s">
        <v>145</v>
      </c>
      <c r="E104" s="23" t="s">
        <v>58</v>
      </c>
      <c r="F104" s="24" t="s">
        <v>60</v>
      </c>
      <c r="G104" s="4" t="s">
        <v>180</v>
      </c>
      <c r="H104" s="4" t="s">
        <v>162</v>
      </c>
      <c r="I104" s="24" t="s">
        <v>262</v>
      </c>
      <c r="J104"/>
      <c r="K104" s="24" t="s">
        <v>164</v>
      </c>
      <c r="L104" s="1" t="s">
        <v>341</v>
      </c>
      <c r="M104" s="34" t="s">
        <v>18</v>
      </c>
      <c r="N104" s="4">
        <v>14</v>
      </c>
      <c r="O104" s="4" t="s">
        <v>151</v>
      </c>
      <c r="P104" s="4" t="s">
        <v>152</v>
      </c>
      <c r="Q104"/>
      <c r="R104" s="4" t="s">
        <v>166</v>
      </c>
      <c r="S104" s="4" t="s">
        <v>166</v>
      </c>
      <c r="T104" s="43">
        <v>640</v>
      </c>
      <c r="U104" s="60"/>
      <c r="V104" s="44" t="str">
        <f t="shared" si="31"/>
        <v>LOEC</v>
      </c>
      <c r="W104" s="44">
        <f>VLOOKUP(V104,'Conversion Factors'!$B$2:'Conversion Factors'!$C$13,2,FALSE)</f>
        <v>2.50</v>
      </c>
      <c r="X104" s="44">
        <f t="shared" si="21"/>
        <v>256</v>
      </c>
      <c r="Y104" s="44" t="str">
        <f t="shared" si="22"/>
        <v>Chronic</v>
      </c>
      <c r="Z104" s="44">
        <f>VLOOKUP(Y104,'Conversion Factors'!$B$12:$C$13,2,FALSE)</f>
        <v>1</v>
      </c>
      <c r="AA104" s="44">
        <f t="shared" si="23"/>
        <v>256</v>
      </c>
      <c r="AB104" s="60"/>
      <c r="AC104" s="44" t="str">
        <f t="shared" si="24"/>
        <v>LOEC</v>
      </c>
      <c r="AD104" s="40" t="s">
        <v>159</v>
      </c>
      <c r="AE104" s="44" t="str">
        <f t="shared" si="25"/>
        <v>Chronic</v>
      </c>
      <c r="AF104" s="40" t="s">
        <v>153</v>
      </c>
      <c r="AG104" s="116" t="str">
        <f t="shared" si="26"/>
        <v>Malformation</v>
      </c>
      <c r="AH104" s="44"/>
      <c r="AI104" s="44">
        <f t="shared" si="27"/>
        <v>14</v>
      </c>
      <c r="AJ104" s="60"/>
      <c r="AK104" s="60"/>
      <c r="AL104" s="189">
        <f t="shared" si="28"/>
        <v>256</v>
      </c>
      <c r="AM104" s="222">
        <f t="shared" si="29"/>
        <v>256</v>
      </c>
      <c r="AN104" s="222">
        <f t="shared" si="29"/>
        <v>256</v>
      </c>
      <c r="AO104" s="222">
        <f t="shared" si="29"/>
        <v>256</v>
      </c>
      <c r="AP104" s="35"/>
      <c r="AQ104" s="49" t="s">
        <v>154</v>
      </c>
      <c r="AR104" s="2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row>
    <row r="105" spans="1:44" ht="15">
      <c r="A105" s="21">
        <v>3035</v>
      </c>
      <c r="B105" s="4" t="s">
        <v>345</v>
      </c>
      <c r="D105" s="22" t="s">
        <v>145</v>
      </c>
      <c r="E105" s="23" t="s">
        <v>58</v>
      </c>
      <c r="F105" s="24" t="s">
        <v>60</v>
      </c>
      <c r="G105" s="4" t="s">
        <v>180</v>
      </c>
      <c r="H105" s="4" t="s">
        <v>162</v>
      </c>
      <c r="I105" s="24" t="s">
        <v>262</v>
      </c>
      <c r="K105" s="43" t="s">
        <v>182</v>
      </c>
      <c r="L105" s="41" t="s">
        <v>183</v>
      </c>
      <c r="M105" s="45" t="s">
        <v>18</v>
      </c>
      <c r="N105" s="44">
        <v>14</v>
      </c>
      <c r="O105" s="44" t="s">
        <v>151</v>
      </c>
      <c r="P105" s="44" t="s">
        <v>152</v>
      </c>
      <c r="Q105" s="46"/>
      <c r="R105" s="44" t="s">
        <v>166</v>
      </c>
      <c r="S105" s="44" t="s">
        <v>166</v>
      </c>
      <c r="T105" s="43">
        <v>640</v>
      </c>
      <c r="U105" s="44"/>
      <c r="V105" s="44" t="str">
        <f t="shared" si="31"/>
        <v>LOEC</v>
      </c>
      <c r="W105" s="44">
        <f>VLOOKUP(V105,'Conversion Factors'!$B$2:'Conversion Factors'!$C$13,2,FALSE)</f>
        <v>2.50</v>
      </c>
      <c r="X105" s="44">
        <f t="shared" si="21"/>
        <v>256</v>
      </c>
      <c r="Y105" s="44" t="str">
        <f t="shared" si="22"/>
        <v>Chronic</v>
      </c>
      <c r="Z105" s="44">
        <f>VLOOKUP(Y105,'Conversion Factors'!$B$12:$C$13,2,FALSE)</f>
        <v>1</v>
      </c>
      <c r="AA105" s="44">
        <f t="shared" si="23"/>
        <v>256</v>
      </c>
      <c r="AB105" s="44"/>
      <c r="AC105" s="44" t="str">
        <f t="shared" si="24"/>
        <v>LOEC</v>
      </c>
      <c r="AD105" s="40" t="s">
        <v>159</v>
      </c>
      <c r="AE105" s="44" t="str">
        <f t="shared" si="25"/>
        <v>Chronic</v>
      </c>
      <c r="AF105" s="40" t="s">
        <v>153</v>
      </c>
      <c r="AG105" s="116" t="str">
        <f t="shared" si="26"/>
        <v>Mortality</v>
      </c>
      <c r="AH105" s="44"/>
      <c r="AI105" s="44">
        <f t="shared" si="27"/>
        <v>14</v>
      </c>
      <c r="AJ105" s="44"/>
      <c r="AK105" s="44"/>
      <c r="AL105" s="189">
        <f t="shared" si="28"/>
        <v>256</v>
      </c>
      <c r="AM105" s="222">
        <f t="shared" si="29"/>
        <v>256</v>
      </c>
      <c r="AN105" s="222">
        <f t="shared" si="29"/>
        <v>256</v>
      </c>
      <c r="AO105" s="222">
        <f t="shared" si="29"/>
        <v>256</v>
      </c>
      <c r="AP105" s="48"/>
      <c r="AQ105" s="41" t="s">
        <v>154</v>
      </c>
      <c r="AR105" s="24"/>
    </row>
    <row r="106" spans="1:44" ht="15">
      <c r="A106" s="21">
        <v>3035</v>
      </c>
      <c r="B106" s="4" t="s">
        <v>346</v>
      </c>
      <c r="D106" s="22" t="s">
        <v>145</v>
      </c>
      <c r="E106" s="23" t="s">
        <v>58</v>
      </c>
      <c r="F106" s="24" t="s">
        <v>60</v>
      </c>
      <c r="G106" s="4" t="s">
        <v>180</v>
      </c>
      <c r="H106" s="4" t="s">
        <v>162</v>
      </c>
      <c r="I106" s="24" t="s">
        <v>262</v>
      </c>
      <c r="K106" s="43" t="s">
        <v>185</v>
      </c>
      <c r="L106" s="41" t="s">
        <v>347</v>
      </c>
      <c r="M106" s="45" t="s">
        <v>27</v>
      </c>
      <c r="N106" s="44">
        <v>14</v>
      </c>
      <c r="O106" s="44" t="s">
        <v>151</v>
      </c>
      <c r="P106" s="44" t="s">
        <v>152</v>
      </c>
      <c r="Q106" s="46"/>
      <c r="R106" s="44" t="s">
        <v>166</v>
      </c>
      <c r="S106" s="44" t="s">
        <v>166</v>
      </c>
      <c r="T106" s="43">
        <v>640</v>
      </c>
      <c r="U106" s="44"/>
      <c r="V106" s="44" t="str">
        <f t="shared" si="31"/>
        <v>NOEC</v>
      </c>
      <c r="W106" s="44">
        <f>VLOOKUP(V106,'Conversion Factors'!$B$2:'Conversion Factors'!$C$13,2,FALSE)</f>
        <v>1</v>
      </c>
      <c r="X106" s="44">
        <f t="shared" si="21"/>
        <v>640</v>
      </c>
      <c r="Y106" s="44" t="str">
        <f t="shared" si="22"/>
        <v>Chronic</v>
      </c>
      <c r="Z106" s="44">
        <f>VLOOKUP(Y106,'Conversion Factors'!$B$12:$C$13,2,FALSE)</f>
        <v>1</v>
      </c>
      <c r="AA106" s="44">
        <f t="shared" si="23"/>
        <v>640</v>
      </c>
      <c r="AB106" s="44"/>
      <c r="AC106" s="44" t="str">
        <f t="shared" si="24"/>
        <v>NOEC</v>
      </c>
      <c r="AD106" s="40" t="s">
        <v>153</v>
      </c>
      <c r="AE106" s="44" t="str">
        <f t="shared" si="25"/>
        <v>Chronic</v>
      </c>
      <c r="AF106" s="40" t="s">
        <v>153</v>
      </c>
      <c r="AG106" s="116" t="str">
        <f t="shared" si="26"/>
        <v>Body weight</v>
      </c>
      <c r="AH106" s="44"/>
      <c r="AI106" s="44">
        <f t="shared" si="27"/>
        <v>14</v>
      </c>
      <c r="AJ106" s="44"/>
      <c r="AK106" s="44"/>
      <c r="AL106" s="189">
        <f t="shared" si="28"/>
        <v>640</v>
      </c>
      <c r="AM106" s="222">
        <f t="shared" si="29"/>
        <v>640</v>
      </c>
      <c r="AN106" s="222">
        <f t="shared" si="29"/>
        <v>640</v>
      </c>
      <c r="AO106" s="222">
        <f t="shared" si="29"/>
        <v>640</v>
      </c>
      <c r="AP106" s="48"/>
      <c r="AQ106" s="41" t="s">
        <v>154</v>
      </c>
      <c r="AR106" s="24"/>
    </row>
    <row r="107" spans="1:96" s="54" customFormat="1" ht="15">
      <c r="A107" s="21">
        <v>3034</v>
      </c>
      <c r="B107" s="4" t="s">
        <v>348</v>
      </c>
      <c r="C107"/>
      <c r="D107" s="22" t="s">
        <v>145</v>
      </c>
      <c r="E107" s="23" t="s">
        <v>58</v>
      </c>
      <c r="F107" s="24" t="s">
        <v>60</v>
      </c>
      <c r="G107" s="4" t="s">
        <v>180</v>
      </c>
      <c r="H107" s="4" t="s">
        <v>162</v>
      </c>
      <c r="I107" s="24" t="s">
        <v>262</v>
      </c>
      <c r="J107"/>
      <c r="K107" s="43" t="s">
        <v>185</v>
      </c>
      <c r="L107" s="41" t="s">
        <v>299</v>
      </c>
      <c r="M107" s="45" t="s">
        <v>27</v>
      </c>
      <c r="N107" s="44">
        <v>7</v>
      </c>
      <c r="O107" s="44" t="s">
        <v>151</v>
      </c>
      <c r="P107" s="44" t="s">
        <v>152</v>
      </c>
      <c r="Q107" s="46"/>
      <c r="R107" s="44">
        <v>1.5999999999999999E-05</v>
      </c>
      <c r="S107" s="44">
        <v>500.13</v>
      </c>
      <c r="T107" s="43">
        <v>8002</v>
      </c>
      <c r="U107" s="44"/>
      <c r="V107" s="44" t="str">
        <f t="shared" si="31"/>
        <v>NOEC</v>
      </c>
      <c r="W107" s="44">
        <f>VLOOKUP(V107,'Conversion Factors'!$B$2:'Conversion Factors'!$C$13,2,FALSE)</f>
        <v>1</v>
      </c>
      <c r="X107" s="44">
        <f t="shared" si="21"/>
        <v>8002</v>
      </c>
      <c r="Y107" s="44" t="str">
        <f t="shared" si="22"/>
        <v>Chronic</v>
      </c>
      <c r="Z107" s="44">
        <f>VLOOKUP(Y107,'Conversion Factors'!$B$12:$C$13,2,FALSE)</f>
        <v>1</v>
      </c>
      <c r="AA107" s="44">
        <f t="shared" si="23"/>
        <v>8002</v>
      </c>
      <c r="AB107" s="44"/>
      <c r="AC107" s="44" t="str">
        <f t="shared" si="24"/>
        <v>NOEC</v>
      </c>
      <c r="AD107" s="40" t="s">
        <v>153</v>
      </c>
      <c r="AE107" s="44" t="str">
        <f t="shared" si="25"/>
        <v>Chronic</v>
      </c>
      <c r="AF107" s="40" t="s">
        <v>153</v>
      </c>
      <c r="AG107" s="116" t="str">
        <f t="shared" si="26"/>
        <v>Body length</v>
      </c>
      <c r="AH107" s="44"/>
      <c r="AI107" s="44">
        <f t="shared" si="27"/>
        <v>7</v>
      </c>
      <c r="AJ107" s="44"/>
      <c r="AK107" s="44"/>
      <c r="AL107" s="189">
        <f t="shared" si="28"/>
        <v>8002</v>
      </c>
      <c r="AM107" s="222">
        <f t="shared" si="32" ref="AM107:AO127">AL107</f>
        <v>8002</v>
      </c>
      <c r="AN107" s="222">
        <f t="shared" si="32"/>
        <v>8002</v>
      </c>
      <c r="AO107" s="222">
        <f t="shared" si="32"/>
        <v>8002</v>
      </c>
      <c r="AP107" s="48"/>
      <c r="AQ107" s="41" t="s">
        <v>154</v>
      </c>
      <c r="AR107" s="24"/>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row>
    <row r="108" spans="1:96" s="54" customFormat="1" ht="15">
      <c r="A108" s="21">
        <v>3034</v>
      </c>
      <c r="B108" s="4" t="s">
        <v>349</v>
      </c>
      <c r="C108"/>
      <c r="D108" s="22" t="s">
        <v>145</v>
      </c>
      <c r="E108" s="23" t="s">
        <v>58</v>
      </c>
      <c r="F108" s="24" t="s">
        <v>60</v>
      </c>
      <c r="G108" s="4" t="s">
        <v>180</v>
      </c>
      <c r="H108" s="4" t="s">
        <v>162</v>
      </c>
      <c r="I108" s="24" t="s">
        <v>262</v>
      </c>
      <c r="J108"/>
      <c r="K108" s="43" t="s">
        <v>185</v>
      </c>
      <c r="L108" s="41" t="s">
        <v>299</v>
      </c>
      <c r="M108" s="45" t="s">
        <v>18</v>
      </c>
      <c r="N108" s="44">
        <v>7</v>
      </c>
      <c r="O108" s="44" t="s">
        <v>151</v>
      </c>
      <c r="P108" s="44" t="s">
        <v>152</v>
      </c>
      <c r="Q108" s="46"/>
      <c r="R108" s="44">
        <v>3.1999999999999999E-05</v>
      </c>
      <c r="S108" s="44">
        <v>500.13</v>
      </c>
      <c r="T108" s="43">
        <v>16004</v>
      </c>
      <c r="U108" s="44"/>
      <c r="V108" s="44" t="str">
        <f t="shared" si="31"/>
        <v>LOEC</v>
      </c>
      <c r="W108" s="44">
        <f>VLOOKUP(V108,'Conversion Factors'!$B$2:'Conversion Factors'!$C$13,2,FALSE)</f>
        <v>2.50</v>
      </c>
      <c r="X108" s="44">
        <f t="shared" si="21"/>
        <v>6401.60</v>
      </c>
      <c r="Y108" s="44" t="str">
        <f t="shared" si="22"/>
        <v>Chronic</v>
      </c>
      <c r="Z108" s="44">
        <f>VLOOKUP(Y108,'Conversion Factors'!$B$12:$C$13,2,FALSE)</f>
        <v>1</v>
      </c>
      <c r="AA108" s="44">
        <f t="shared" si="23"/>
        <v>6401.60</v>
      </c>
      <c r="AB108" s="44"/>
      <c r="AC108" s="44" t="str">
        <f t="shared" si="24"/>
        <v>LOEC</v>
      </c>
      <c r="AD108" s="40" t="s">
        <v>159</v>
      </c>
      <c r="AE108" s="44" t="str">
        <f t="shared" si="25"/>
        <v>Chronic</v>
      </c>
      <c r="AF108" s="40" t="s">
        <v>153</v>
      </c>
      <c r="AG108" s="116" t="str">
        <f t="shared" si="26"/>
        <v>Body length</v>
      </c>
      <c r="AH108" s="44"/>
      <c r="AI108" s="44">
        <f t="shared" si="27"/>
        <v>7</v>
      </c>
      <c r="AJ108" s="44"/>
      <c r="AK108" s="44"/>
      <c r="AL108" s="189">
        <f t="shared" si="28"/>
        <v>6401.60</v>
      </c>
      <c r="AM108" s="222">
        <f t="shared" si="32"/>
        <v>6401.60</v>
      </c>
      <c r="AN108" s="222">
        <f t="shared" si="32"/>
        <v>6401.60</v>
      </c>
      <c r="AO108" s="222">
        <f t="shared" si="32"/>
        <v>6401.60</v>
      </c>
      <c r="AP108" s="48"/>
      <c r="AQ108" s="41" t="s">
        <v>154</v>
      </c>
      <c r="AR108" s="24"/>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row>
    <row r="109" spans="1:44" ht="15" hidden="1">
      <c r="A109" s="242">
        <v>706</v>
      </c>
      <c r="B109" s="243" t="s">
        <v>350</v>
      </c>
      <c r="C109" s="240"/>
      <c r="D109" s="244" t="s">
        <v>145</v>
      </c>
      <c r="E109" s="245" t="s">
        <v>32</v>
      </c>
      <c r="F109" s="246" t="s">
        <v>21</v>
      </c>
      <c r="G109" s="243" t="s">
        <v>161</v>
      </c>
      <c r="H109" s="243" t="s">
        <v>162</v>
      </c>
      <c r="I109" s="246" t="s">
        <v>189</v>
      </c>
      <c r="J109" s="240"/>
      <c r="K109" s="246" t="s">
        <v>149</v>
      </c>
      <c r="L109" s="246" t="s">
        <v>299</v>
      </c>
      <c r="M109" s="249" t="s">
        <v>18</v>
      </c>
      <c r="N109" s="243">
        <v>21</v>
      </c>
      <c r="O109" s="243" t="s">
        <v>151</v>
      </c>
      <c r="P109" s="243" t="s">
        <v>152</v>
      </c>
      <c r="Q109" s="240"/>
      <c r="R109" s="243" t="s">
        <v>166</v>
      </c>
      <c r="S109" s="243" t="s">
        <v>166</v>
      </c>
      <c r="T109" s="245">
        <v>8</v>
      </c>
      <c r="U109" s="240"/>
      <c r="V109" s="262" t="str">
        <f t="shared" si="31"/>
        <v>LOEC</v>
      </c>
      <c r="W109" s="252">
        <f>VLOOKUP(V109,'Conversion Factors'!$B$2:'Conversion Factors'!$C$13,2,FALSE)</f>
        <v>2.50</v>
      </c>
      <c r="X109" s="243">
        <f t="shared" si="21"/>
        <v>3.20</v>
      </c>
      <c r="Y109" s="119" t="str">
        <f t="shared" si="22"/>
        <v>Chronic</v>
      </c>
      <c r="Z109" s="252">
        <f>VLOOKUP(Y109,'Conversion Factors'!$B$12:$C$13,2,FALSE)</f>
        <v>1</v>
      </c>
      <c r="AA109" s="243">
        <f t="shared" si="23"/>
        <v>3.20</v>
      </c>
      <c r="AB109" s="240"/>
      <c r="AC109" s="262" t="str">
        <f t="shared" si="24"/>
        <v>LOEC</v>
      </c>
      <c r="AD109" s="269" t="s">
        <v>159</v>
      </c>
      <c r="AE109" s="111" t="str">
        <f t="shared" si="25"/>
        <v>Chronic</v>
      </c>
      <c r="AF109" s="269" t="str">
        <f t="shared" si="33" ref="AF109:AF115">IF(AE109="chronic","y","n")</f>
        <v>y</v>
      </c>
      <c r="AG109" s="259" t="str">
        <f t="shared" si="26"/>
        <v>Body length</v>
      </c>
      <c r="AH109" s="111"/>
      <c r="AI109" s="263">
        <f t="shared" si="27"/>
        <v>21</v>
      </c>
      <c r="AJ109" s="111"/>
      <c r="AK109" s="239"/>
      <c r="AL109" s="252">
        <f t="shared" si="28"/>
        <v>3.20</v>
      </c>
      <c r="AM109" s="265">
        <f t="shared" si="32"/>
        <v>3.20</v>
      </c>
      <c r="AN109" s="290">
        <f t="shared" si="32"/>
        <v>3.20</v>
      </c>
      <c r="AO109" s="291">
        <f t="shared" si="32"/>
        <v>3.20</v>
      </c>
      <c r="AP109" s="292"/>
      <c r="AQ109" s="257" t="s">
        <v>154</v>
      </c>
      <c r="AR109" s="246"/>
    </row>
    <row r="110" spans="1:44" ht="15" hidden="1">
      <c r="A110" s="242">
        <v>706</v>
      </c>
      <c r="B110" s="243" t="s">
        <v>350</v>
      </c>
      <c r="C110" s="240"/>
      <c r="D110" s="244" t="s">
        <v>145</v>
      </c>
      <c r="E110" s="245" t="s">
        <v>32</v>
      </c>
      <c r="F110" s="246" t="s">
        <v>21</v>
      </c>
      <c r="G110" s="243" t="s">
        <v>161</v>
      </c>
      <c r="H110" s="243" t="s">
        <v>162</v>
      </c>
      <c r="I110" s="246" t="s">
        <v>189</v>
      </c>
      <c r="J110" s="240"/>
      <c r="K110" s="246" t="s">
        <v>1329</v>
      </c>
      <c r="L110" s="246" t="s">
        <v>1330</v>
      </c>
      <c r="M110" s="249" t="s">
        <v>18</v>
      </c>
      <c r="N110" s="243">
        <v>21</v>
      </c>
      <c r="O110" s="243" t="s">
        <v>151</v>
      </c>
      <c r="P110" s="243" t="s">
        <v>152</v>
      </c>
      <c r="Q110" s="240"/>
      <c r="R110" s="243" t="s">
        <v>166</v>
      </c>
      <c r="S110" s="243" t="s">
        <v>166</v>
      </c>
      <c r="T110" s="245">
        <v>8</v>
      </c>
      <c r="U110" s="240"/>
      <c r="V110" s="262" t="str">
        <f t="shared" si="34" ref="V110">M110</f>
        <v>LOEC</v>
      </c>
      <c r="W110" s="252">
        <f>VLOOKUP(V110,'Conversion Factors'!$B$2:'Conversion Factors'!$C$13,2,FALSE)</f>
        <v>2.50</v>
      </c>
      <c r="X110" s="243">
        <f t="shared" si="35" ref="X110">T110/W110</f>
        <v>3.20</v>
      </c>
      <c r="Y110" s="119" t="str">
        <f t="shared" si="36" ref="Y110">P110</f>
        <v>Chronic</v>
      </c>
      <c r="Z110" s="252">
        <f>VLOOKUP(Y110,'Conversion Factors'!$B$12:$C$13,2,FALSE)</f>
        <v>1</v>
      </c>
      <c r="AA110" s="243">
        <f t="shared" si="37" ref="AA110">X110/Z110</f>
        <v>3.20</v>
      </c>
      <c r="AB110" s="240"/>
      <c r="AC110" s="262" t="str">
        <f t="shared" si="38" ref="AC110">M110</f>
        <v>LOEC</v>
      </c>
      <c r="AD110" s="269" t="s">
        <v>159</v>
      </c>
      <c r="AE110" s="111" t="str">
        <f t="shared" si="39" ref="AE110">P110</f>
        <v>Chronic</v>
      </c>
      <c r="AF110" s="269" t="str">
        <f t="shared" si="40" ref="AF110">IF(AE110="chronic","y","n")</f>
        <v>y</v>
      </c>
      <c r="AG110" s="259" t="str">
        <f>L110</f>
        <v>Intrinsic rate of population growth r</v>
      </c>
      <c r="AH110" s="111"/>
      <c r="AI110" s="263">
        <f t="shared" si="41" ref="AI110">N110</f>
        <v>21</v>
      </c>
      <c r="AJ110" s="111"/>
      <c r="AK110" s="239"/>
      <c r="AL110" s="252">
        <f t="shared" si="42" ref="AL110">AA110</f>
        <v>3.20</v>
      </c>
      <c r="AM110" s="265">
        <f t="shared" si="43" ref="AM110">AL110</f>
        <v>3.20</v>
      </c>
      <c r="AN110" s="290">
        <f t="shared" si="44" ref="AN110">AM110</f>
        <v>3.20</v>
      </c>
      <c r="AO110" s="291">
        <f t="shared" si="45" ref="AO110">AN110</f>
        <v>3.20</v>
      </c>
      <c r="AP110" s="292"/>
      <c r="AQ110" s="257" t="s">
        <v>154</v>
      </c>
      <c r="AR110" s="246"/>
    </row>
    <row r="111" spans="1:44" ht="15" hidden="1">
      <c r="A111" s="21">
        <v>706</v>
      </c>
      <c r="B111" s="4" t="s">
        <v>351</v>
      </c>
      <c r="D111" s="22" t="s">
        <v>145</v>
      </c>
      <c r="E111" s="23" t="s">
        <v>32</v>
      </c>
      <c r="F111" s="24" t="s">
        <v>21</v>
      </c>
      <c r="G111" s="4" t="s">
        <v>161</v>
      </c>
      <c r="H111" s="4" t="s">
        <v>162</v>
      </c>
      <c r="I111" s="24" t="s">
        <v>189</v>
      </c>
      <c r="K111" s="24" t="s">
        <v>190</v>
      </c>
      <c r="L111" s="24" t="s">
        <v>352</v>
      </c>
      <c r="M111" s="34" t="s">
        <v>27</v>
      </c>
      <c r="N111" s="4">
        <v>21</v>
      </c>
      <c r="O111" s="4" t="s">
        <v>151</v>
      </c>
      <c r="P111" s="4" t="s">
        <v>152</v>
      </c>
      <c r="R111" s="4" t="s">
        <v>166</v>
      </c>
      <c r="S111" s="4" t="s">
        <v>166</v>
      </c>
      <c r="T111" s="23">
        <v>8</v>
      </c>
      <c r="V111" s="113" t="str">
        <f t="shared" si="31"/>
        <v>NOEC</v>
      </c>
      <c r="W111" s="44">
        <f>VLOOKUP(V111,'Conversion Factors'!$B$2:'Conversion Factors'!$C$13,2,FALSE)</f>
        <v>1</v>
      </c>
      <c r="X111" s="4">
        <f t="shared" si="21"/>
        <v>8</v>
      </c>
      <c r="Y111" s="107" t="str">
        <f t="shared" si="22"/>
        <v>Chronic</v>
      </c>
      <c r="Z111" s="44">
        <f>VLOOKUP(Y111,'Conversion Factors'!$B$12:$C$13,2,FALSE)</f>
        <v>1</v>
      </c>
      <c r="AA111" s="44">
        <f t="shared" si="23"/>
        <v>8</v>
      </c>
      <c r="AB111" s="46"/>
      <c r="AC111" s="113" t="str">
        <f t="shared" si="24"/>
        <v>NOEC</v>
      </c>
      <c r="AD111" s="40" t="s">
        <v>153</v>
      </c>
      <c r="AE111" s="106" t="str">
        <f t="shared" si="25"/>
        <v>Chronic</v>
      </c>
      <c r="AF111" s="40" t="str">
        <f t="shared" si="33"/>
        <v>y</v>
      </c>
      <c r="AG111" s="41" t="str">
        <f t="shared" si="26"/>
        <v># offspring per female</v>
      </c>
      <c r="AH111" s="106"/>
      <c r="AI111" s="42">
        <f t="shared" si="27"/>
        <v>21</v>
      </c>
      <c r="AJ111" s="106"/>
      <c r="AK111" s="46"/>
      <c r="AL111" s="44">
        <f t="shared" si="28"/>
        <v>8</v>
      </c>
      <c r="AM111" s="205">
        <f t="shared" si="32"/>
        <v>8</v>
      </c>
      <c r="AN111" s="217">
        <f t="shared" si="32"/>
        <v>8</v>
      </c>
      <c r="AO111" s="225">
        <f t="shared" si="32"/>
        <v>8</v>
      </c>
      <c r="AP111" s="36"/>
      <c r="AQ111" s="49" t="s">
        <v>154</v>
      </c>
      <c r="AR111" s="24"/>
    </row>
    <row r="112" spans="1:44" s="66" customFormat="1" ht="15" hidden="1">
      <c r="A112" s="167">
        <v>3006</v>
      </c>
      <c r="B112" s="67" t="s">
        <v>353</v>
      </c>
      <c r="D112" s="168" t="s">
        <v>145</v>
      </c>
      <c r="E112" s="169" t="s">
        <v>32</v>
      </c>
      <c r="F112" s="170" t="s">
        <v>21</v>
      </c>
      <c r="G112" s="67" t="s">
        <v>161</v>
      </c>
      <c r="H112" s="67" t="s">
        <v>162</v>
      </c>
      <c r="I112" s="170" t="s">
        <v>189</v>
      </c>
      <c r="K112" s="170" t="s">
        <v>190</v>
      </c>
      <c r="L112" s="170" t="s">
        <v>354</v>
      </c>
      <c r="M112" s="184" t="s">
        <v>27</v>
      </c>
      <c r="N112" s="67">
        <v>25</v>
      </c>
      <c r="O112" s="67" t="s">
        <v>151</v>
      </c>
      <c r="P112" s="67" t="s">
        <v>152</v>
      </c>
      <c r="R112" s="67" t="s">
        <v>166</v>
      </c>
      <c r="S112" s="67" t="s">
        <v>166</v>
      </c>
      <c r="T112" s="169">
        <v>10</v>
      </c>
      <c r="V112" s="112" t="str">
        <f t="shared" si="31"/>
        <v>NOEC</v>
      </c>
      <c r="W112" s="67">
        <f>VLOOKUP(V112,'Conversion Factors'!$B$2:'Conversion Factors'!$C$13,2,FALSE)</f>
        <v>1</v>
      </c>
      <c r="X112" s="67">
        <f t="shared" si="21"/>
        <v>10</v>
      </c>
      <c r="Y112" s="115" t="str">
        <f t="shared" si="22"/>
        <v>Chronic</v>
      </c>
      <c r="Z112" s="67">
        <f>VLOOKUP(Y112,'Conversion Factors'!$B$12:$C$13,2,FALSE)</f>
        <v>1</v>
      </c>
      <c r="AA112" s="67">
        <f t="shared" si="23"/>
        <v>10</v>
      </c>
      <c r="AC112" s="112" t="str">
        <f t="shared" si="24"/>
        <v>NOEC</v>
      </c>
      <c r="AD112" s="148" t="s">
        <v>153</v>
      </c>
      <c r="AE112" s="115" t="str">
        <f t="shared" si="25"/>
        <v>Chronic</v>
      </c>
      <c r="AF112" s="148" t="str">
        <f t="shared" si="33"/>
        <v>y</v>
      </c>
      <c r="AG112" s="65" t="str">
        <f t="shared" si="26"/>
        <v>Rate of offspring - F0 generation</v>
      </c>
      <c r="AH112" s="115"/>
      <c r="AI112" s="117">
        <f t="shared" si="27"/>
        <v>25</v>
      </c>
      <c r="AJ112" s="115"/>
      <c r="AL112" s="185">
        <f t="shared" si="28"/>
        <v>10</v>
      </c>
      <c r="AM112" s="208">
        <f t="shared" si="32"/>
        <v>10</v>
      </c>
      <c r="AN112" s="226">
        <f t="shared" si="32"/>
        <v>10</v>
      </c>
      <c r="AO112" s="227">
        <f t="shared" si="32"/>
        <v>10</v>
      </c>
      <c r="AP112" s="198"/>
      <c r="AQ112" s="76" t="s">
        <v>154</v>
      </c>
      <c r="AR112" s="170" t="s">
        <v>355</v>
      </c>
    </row>
    <row r="113" spans="1:96" s="46" customFormat="1" ht="15" hidden="1">
      <c r="A113" s="364">
        <v>706</v>
      </c>
      <c r="B113" s="364" t="s">
        <v>356</v>
      </c>
      <c r="C113"/>
      <c r="D113" s="22" t="s">
        <v>145</v>
      </c>
      <c r="E113" s="23" t="s">
        <v>32</v>
      </c>
      <c r="F113" s="24" t="s">
        <v>21</v>
      </c>
      <c r="G113" s="4" t="s">
        <v>161</v>
      </c>
      <c r="H113" s="4" t="s">
        <v>162</v>
      </c>
      <c r="I113" s="24" t="s">
        <v>189</v>
      </c>
      <c r="J113"/>
      <c r="K113" s="24" t="s">
        <v>190</v>
      </c>
      <c r="L113" s="24" t="s">
        <v>352</v>
      </c>
      <c r="M113" s="34" t="s">
        <v>18</v>
      </c>
      <c r="N113" s="4">
        <v>21</v>
      </c>
      <c r="O113" s="4" t="s">
        <v>151</v>
      </c>
      <c r="P113" s="4" t="s">
        <v>152</v>
      </c>
      <c r="Q113"/>
      <c r="R113" s="4" t="s">
        <v>166</v>
      </c>
      <c r="S113" s="4" t="s">
        <v>166</v>
      </c>
      <c r="T113" s="23">
        <v>40</v>
      </c>
      <c r="U113"/>
      <c r="V113" s="113" t="str">
        <f t="shared" si="31"/>
        <v>LOEC</v>
      </c>
      <c r="W113" s="44">
        <f>VLOOKUP(V113,'Conversion Factors'!$B$2:'Conversion Factors'!$C$13,2,FALSE)</f>
        <v>2.50</v>
      </c>
      <c r="X113" s="4">
        <f t="shared" si="21"/>
        <v>16</v>
      </c>
      <c r="Y113" s="107" t="str">
        <f t="shared" si="22"/>
        <v>Chronic</v>
      </c>
      <c r="Z113" s="44">
        <f>VLOOKUP(Y113,'Conversion Factors'!$B$12:$C$13,2,FALSE)</f>
        <v>1</v>
      </c>
      <c r="AA113" s="44">
        <f t="shared" si="23"/>
        <v>16</v>
      </c>
      <c r="AC113" s="113" t="str">
        <f t="shared" si="24"/>
        <v>LOEC</v>
      </c>
      <c r="AD113" s="40" t="s">
        <v>159</v>
      </c>
      <c r="AE113" s="106" t="str">
        <f t="shared" si="25"/>
        <v>Chronic</v>
      </c>
      <c r="AF113" s="40" t="str">
        <f t="shared" si="33"/>
        <v>y</v>
      </c>
      <c r="AG113" s="41" t="str">
        <f t="shared" si="26"/>
        <v># offspring per female</v>
      </c>
      <c r="AH113" s="106"/>
      <c r="AI113" s="42">
        <f t="shared" si="27"/>
        <v>21</v>
      </c>
      <c r="AJ113" s="106"/>
      <c r="AL113" s="44">
        <f t="shared" si="28"/>
        <v>16</v>
      </c>
      <c r="AM113" s="205">
        <f t="shared" si="32"/>
        <v>16</v>
      </c>
      <c r="AN113" s="217">
        <f t="shared" si="32"/>
        <v>16</v>
      </c>
      <c r="AO113" s="225">
        <f t="shared" si="32"/>
        <v>16</v>
      </c>
      <c r="AP113" s="36"/>
      <c r="AQ113" s="49" t="s">
        <v>154</v>
      </c>
      <c r="AR113" s="24"/>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row>
    <row r="114" spans="1:44" s="66" customFormat="1" ht="15" hidden="1">
      <c r="A114" s="167">
        <v>3006</v>
      </c>
      <c r="B114" s="67" t="s">
        <v>357</v>
      </c>
      <c r="D114" s="168" t="s">
        <v>145</v>
      </c>
      <c r="E114" s="169" t="s">
        <v>32</v>
      </c>
      <c r="F114" s="170" t="s">
        <v>21</v>
      </c>
      <c r="G114" s="67" t="s">
        <v>161</v>
      </c>
      <c r="H114" s="67" t="s">
        <v>162</v>
      </c>
      <c r="I114" s="170" t="s">
        <v>189</v>
      </c>
      <c r="K114" s="170" t="s">
        <v>190</v>
      </c>
      <c r="L114" s="170" t="s">
        <v>354</v>
      </c>
      <c r="M114" s="184" t="s">
        <v>18</v>
      </c>
      <c r="N114" s="67">
        <v>25</v>
      </c>
      <c r="O114" s="67" t="s">
        <v>151</v>
      </c>
      <c r="P114" s="67" t="s">
        <v>152</v>
      </c>
      <c r="R114" s="67" t="s">
        <v>166</v>
      </c>
      <c r="S114" s="67" t="s">
        <v>166</v>
      </c>
      <c r="T114" s="169">
        <v>100</v>
      </c>
      <c r="V114" s="112" t="str">
        <f t="shared" si="31"/>
        <v>LOEC</v>
      </c>
      <c r="W114" s="67">
        <f>VLOOKUP(V114,'Conversion Factors'!$B$2:'Conversion Factors'!$C$13,2,FALSE)</f>
        <v>2.50</v>
      </c>
      <c r="X114" s="67">
        <f t="shared" si="21"/>
        <v>40</v>
      </c>
      <c r="Y114" s="115" t="str">
        <f t="shared" si="22"/>
        <v>Chronic</v>
      </c>
      <c r="Z114" s="67">
        <f>VLOOKUP(Y114,'Conversion Factors'!$B$12:$C$13,2,FALSE)</f>
        <v>1</v>
      </c>
      <c r="AA114" s="67">
        <f t="shared" si="23"/>
        <v>40</v>
      </c>
      <c r="AC114" s="112" t="str">
        <f t="shared" si="24"/>
        <v>LOEC</v>
      </c>
      <c r="AD114" s="148" t="s">
        <v>159</v>
      </c>
      <c r="AE114" s="115" t="str">
        <f t="shared" si="25"/>
        <v>Chronic</v>
      </c>
      <c r="AF114" s="148" t="str">
        <f t="shared" si="33"/>
        <v>y</v>
      </c>
      <c r="AG114" s="65" t="str">
        <f t="shared" si="26"/>
        <v>Rate of offspring - F0 generation</v>
      </c>
      <c r="AH114" s="115"/>
      <c r="AI114" s="117">
        <f t="shared" si="27"/>
        <v>25</v>
      </c>
      <c r="AJ114" s="115"/>
      <c r="AL114" s="185">
        <f t="shared" si="28"/>
        <v>40</v>
      </c>
      <c r="AM114" s="208">
        <f t="shared" si="32"/>
        <v>40</v>
      </c>
      <c r="AN114" s="226">
        <f t="shared" si="32"/>
        <v>40</v>
      </c>
      <c r="AO114" s="227">
        <f t="shared" si="32"/>
        <v>40</v>
      </c>
      <c r="AP114" s="198"/>
      <c r="AQ114" s="76" t="s">
        <v>154</v>
      </c>
      <c r="AR114" s="170" t="s">
        <v>355</v>
      </c>
    </row>
    <row r="115" spans="1:96" s="46" customFormat="1" ht="15" hidden="1">
      <c r="A115" s="364">
        <v>706</v>
      </c>
      <c r="B115" s="364" t="s">
        <v>358</v>
      </c>
      <c r="C115"/>
      <c r="D115" s="22" t="s">
        <v>145</v>
      </c>
      <c r="E115" s="23" t="s">
        <v>32</v>
      </c>
      <c r="F115" s="24" t="s">
        <v>21</v>
      </c>
      <c r="G115" s="4" t="s">
        <v>161</v>
      </c>
      <c r="H115" s="4" t="s">
        <v>162</v>
      </c>
      <c r="I115" s="24" t="s">
        <v>189</v>
      </c>
      <c r="J115"/>
      <c r="K115" s="24" t="s">
        <v>190</v>
      </c>
      <c r="L115" s="24" t="s">
        <v>359</v>
      </c>
      <c r="M115" s="34" t="s">
        <v>27</v>
      </c>
      <c r="N115" s="4">
        <v>21</v>
      </c>
      <c r="O115" s="4" t="s">
        <v>151</v>
      </c>
      <c r="P115" s="4" t="s">
        <v>152</v>
      </c>
      <c r="Q115"/>
      <c r="R115" s="4" t="s">
        <v>166</v>
      </c>
      <c r="S115" s="4" t="s">
        <v>166</v>
      </c>
      <c r="T115" s="23">
        <v>200</v>
      </c>
      <c r="U115"/>
      <c r="V115" s="113" t="str">
        <f t="shared" si="31"/>
        <v>NOEC</v>
      </c>
      <c r="W115" s="44">
        <f>VLOOKUP(V115,'Conversion Factors'!$B$2:'Conversion Factors'!$C$13,2,FALSE)</f>
        <v>1</v>
      </c>
      <c r="X115" s="4">
        <f t="shared" si="21"/>
        <v>200</v>
      </c>
      <c r="Y115" s="107" t="str">
        <f t="shared" si="22"/>
        <v>Chronic</v>
      </c>
      <c r="Z115" s="44">
        <f>VLOOKUP(Y115,'Conversion Factors'!$B$12:$C$13,2,FALSE)</f>
        <v>1</v>
      </c>
      <c r="AA115" s="44">
        <f t="shared" si="23"/>
        <v>200</v>
      </c>
      <c r="AC115" s="113" t="str">
        <f t="shared" si="24"/>
        <v>NOEC</v>
      </c>
      <c r="AD115" s="40" t="s">
        <v>153</v>
      </c>
      <c r="AE115" s="106" t="str">
        <f t="shared" si="25"/>
        <v>Chronic</v>
      </c>
      <c r="AF115" s="40" t="str">
        <f t="shared" si="33"/>
        <v>y</v>
      </c>
      <c r="AG115" s="41" t="str">
        <f t="shared" si="26"/>
        <v>Time to first brood</v>
      </c>
      <c r="AH115" s="106"/>
      <c r="AI115" s="42">
        <f t="shared" si="27"/>
        <v>21</v>
      </c>
      <c r="AJ115" s="106"/>
      <c r="AL115" s="44">
        <f t="shared" si="28"/>
        <v>200</v>
      </c>
      <c r="AM115" s="205">
        <f t="shared" si="32"/>
        <v>200</v>
      </c>
      <c r="AN115" s="217">
        <f t="shared" si="32"/>
        <v>200</v>
      </c>
      <c r="AO115" s="225">
        <f t="shared" si="32"/>
        <v>200</v>
      </c>
      <c r="AP115" s="36"/>
      <c r="AQ115" s="49" t="s">
        <v>154</v>
      </c>
      <c r="AR115" s="24"/>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row>
    <row r="116" spans="1:96" s="46" customFormat="1" ht="15" hidden="1">
      <c r="A116" s="21">
        <v>3032</v>
      </c>
      <c r="B116" s="4" t="s">
        <v>360</v>
      </c>
      <c r="C116"/>
      <c r="D116" s="22" t="s">
        <v>145</v>
      </c>
      <c r="E116" s="23" t="s">
        <v>32</v>
      </c>
      <c r="F116" s="24" t="s">
        <v>21</v>
      </c>
      <c r="G116" s="4" t="s">
        <v>161</v>
      </c>
      <c r="H116" s="4" t="s">
        <v>162</v>
      </c>
      <c r="I116" s="24" t="s">
        <v>189</v>
      </c>
      <c r="J116" s="171"/>
      <c r="K116" s="24" t="s">
        <v>190</v>
      </c>
      <c r="L116" s="24" t="s">
        <v>361</v>
      </c>
      <c r="M116" s="34" t="s">
        <v>18</v>
      </c>
      <c r="N116" s="4">
        <v>21</v>
      </c>
      <c r="O116" s="4" t="s">
        <v>151</v>
      </c>
      <c r="P116" s="44" t="s">
        <v>152</v>
      </c>
      <c r="Q116" s="44"/>
      <c r="R116" s="172">
        <f>1.24*10^-6</f>
        <v>1.24E-06</v>
      </c>
      <c r="S116" s="44">
        <v>500.13</v>
      </c>
      <c r="T116" s="43">
        <v>620</v>
      </c>
      <c r="U116" s="60"/>
      <c r="V116" s="44" t="str">
        <f t="shared" si="31"/>
        <v>LOEC</v>
      </c>
      <c r="W116" s="44">
        <f>VLOOKUP(V116,'Conversion Factors'!$B$2:'Conversion Factors'!$C$13,2,FALSE)</f>
        <v>2.50</v>
      </c>
      <c r="X116" s="44">
        <f t="shared" si="21"/>
        <v>248</v>
      </c>
      <c r="Y116" s="44" t="str">
        <f t="shared" si="22"/>
        <v>Chronic</v>
      </c>
      <c r="Z116" s="44">
        <f>VLOOKUP(Y116,'Conversion Factors'!$B$12:$C$13,2,FALSE)</f>
        <v>1</v>
      </c>
      <c r="AA116" s="44">
        <f t="shared" si="23"/>
        <v>248</v>
      </c>
      <c r="AB116" s="60"/>
      <c r="AC116" s="44" t="str">
        <f t="shared" si="24"/>
        <v>LOEC</v>
      </c>
      <c r="AD116" s="62" t="s">
        <v>159</v>
      </c>
      <c r="AE116" s="44" t="str">
        <f t="shared" si="25"/>
        <v>Chronic</v>
      </c>
      <c r="AF116" s="40" t="s">
        <v>153</v>
      </c>
      <c r="AG116" s="116" t="str">
        <f t="shared" si="26"/>
        <v>Percent offspring</v>
      </c>
      <c r="AH116" s="44"/>
      <c r="AI116" s="44">
        <f t="shared" si="27"/>
        <v>21</v>
      </c>
      <c r="AJ116" s="44"/>
      <c r="AK116" s="44"/>
      <c r="AL116" s="44">
        <f t="shared" si="28"/>
        <v>248</v>
      </c>
      <c r="AM116" s="205">
        <f t="shared" si="32"/>
        <v>248</v>
      </c>
      <c r="AN116" s="217">
        <f t="shared" si="32"/>
        <v>248</v>
      </c>
      <c r="AO116" s="225">
        <f t="shared" si="32"/>
        <v>248</v>
      </c>
      <c r="AP116" s="35"/>
      <c r="AQ116" s="49" t="s">
        <v>154</v>
      </c>
      <c r="AR116" s="24"/>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row>
    <row r="117" spans="1:96" s="46" customFormat="1" ht="15" hidden="1">
      <c r="A117" s="21">
        <v>3032</v>
      </c>
      <c r="B117" s="4" t="s">
        <v>362</v>
      </c>
      <c r="C117"/>
      <c r="D117" s="22" t="s">
        <v>145</v>
      </c>
      <c r="E117" s="23" t="s">
        <v>32</v>
      </c>
      <c r="F117" s="24" t="s">
        <v>21</v>
      </c>
      <c r="G117" s="4" t="s">
        <v>161</v>
      </c>
      <c r="H117" s="4" t="s">
        <v>162</v>
      </c>
      <c r="I117" s="24" t="s">
        <v>189</v>
      </c>
      <c r="J117" s="171"/>
      <c r="K117" s="24" t="s">
        <v>190</v>
      </c>
      <c r="L117" s="24" t="s">
        <v>363</v>
      </c>
      <c r="M117" s="34" t="s">
        <v>18</v>
      </c>
      <c r="N117" s="4">
        <v>21</v>
      </c>
      <c r="O117" s="4" t="s">
        <v>151</v>
      </c>
      <c r="P117" s="44" t="s">
        <v>152</v>
      </c>
      <c r="Q117" s="44"/>
      <c r="R117" s="172">
        <f>1.24*10^-6</f>
        <v>1.24E-06</v>
      </c>
      <c r="S117" s="44">
        <v>500.13</v>
      </c>
      <c r="T117" s="43">
        <v>620</v>
      </c>
      <c r="U117" s="60"/>
      <c r="V117" s="44" t="s">
        <v>18</v>
      </c>
      <c r="W117" s="44">
        <f>VLOOKUP(V116,'Conversion Factors'!$B$2:'Conversion Factors'!$C$13,2,FALSE)</f>
        <v>2.50</v>
      </c>
      <c r="X117" s="44">
        <f t="shared" si="21"/>
        <v>248</v>
      </c>
      <c r="Y117" s="44" t="str">
        <f t="shared" si="22"/>
        <v>Chronic</v>
      </c>
      <c r="Z117" s="44">
        <f>VLOOKUP(Y117,'Conversion Factors'!$B$12:$C$13,2,FALSE)</f>
        <v>1</v>
      </c>
      <c r="AA117" s="44">
        <f t="shared" si="23"/>
        <v>248</v>
      </c>
      <c r="AB117" s="60"/>
      <c r="AC117" s="44" t="str">
        <f t="shared" si="24"/>
        <v>LOEC</v>
      </c>
      <c r="AD117" s="62" t="s">
        <v>159</v>
      </c>
      <c r="AE117" s="44" t="str">
        <f t="shared" si="25"/>
        <v>Chronic</v>
      </c>
      <c r="AF117" s="40" t="s">
        <v>153</v>
      </c>
      <c r="AG117" s="116" t="str">
        <f t="shared" si="26"/>
        <v>Datys to first brood</v>
      </c>
      <c r="AH117" s="44"/>
      <c r="AI117" s="44">
        <f t="shared" si="27"/>
        <v>21</v>
      </c>
      <c r="AJ117" s="44"/>
      <c r="AK117" s="44"/>
      <c r="AL117" s="44">
        <f t="shared" si="28"/>
        <v>248</v>
      </c>
      <c r="AM117" s="205">
        <f t="shared" si="32"/>
        <v>248</v>
      </c>
      <c r="AN117" s="217">
        <f t="shared" si="32"/>
        <v>248</v>
      </c>
      <c r="AO117" s="225">
        <f t="shared" si="32"/>
        <v>248</v>
      </c>
      <c r="AP117" s="35"/>
      <c r="AQ117" s="49" t="s">
        <v>154</v>
      </c>
      <c r="AR117" s="24"/>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row>
    <row r="118" spans="1:96" s="46" customFormat="1" ht="15" hidden="1">
      <c r="A118" s="21">
        <v>3032</v>
      </c>
      <c r="B118" s="4" t="s">
        <v>364</v>
      </c>
      <c r="C118"/>
      <c r="D118" s="22" t="s">
        <v>145</v>
      </c>
      <c r="E118" s="23" t="s">
        <v>32</v>
      </c>
      <c r="F118" s="24" t="s">
        <v>21</v>
      </c>
      <c r="G118" s="4" t="s">
        <v>161</v>
      </c>
      <c r="H118" s="4" t="s">
        <v>162</v>
      </c>
      <c r="I118" s="24" t="s">
        <v>189</v>
      </c>
      <c r="J118" s="171"/>
      <c r="K118" s="24" t="s">
        <v>190</v>
      </c>
      <c r="L118" s="24" t="s">
        <v>365</v>
      </c>
      <c r="M118" s="34" t="s">
        <v>18</v>
      </c>
      <c r="N118" s="4">
        <v>21</v>
      </c>
      <c r="O118" s="4" t="s">
        <v>151</v>
      </c>
      <c r="P118" s="44" t="s">
        <v>152</v>
      </c>
      <c r="Q118" s="44"/>
      <c r="R118" s="172">
        <f>1.24*10^-6</f>
        <v>1.24E-06</v>
      </c>
      <c r="S118" s="44">
        <v>500.13</v>
      </c>
      <c r="T118" s="43">
        <v>620</v>
      </c>
      <c r="U118" s="60"/>
      <c r="V118" s="44" t="s">
        <v>18</v>
      </c>
      <c r="W118" s="44">
        <f>VLOOKUP(V116,'Conversion Factors'!$B$2:'Conversion Factors'!$C$13,2,FALSE)</f>
        <v>2.50</v>
      </c>
      <c r="X118" s="44">
        <f t="shared" si="21"/>
        <v>248</v>
      </c>
      <c r="Y118" s="44" t="str">
        <f t="shared" si="22"/>
        <v>Chronic</v>
      </c>
      <c r="Z118" s="44">
        <f>VLOOKUP(Y118,'Conversion Factors'!$B$12:$C$13,2,FALSE)</f>
        <v>1</v>
      </c>
      <c r="AA118" s="44">
        <f t="shared" si="23"/>
        <v>248</v>
      </c>
      <c r="AB118" s="60"/>
      <c r="AC118" s="44" t="str">
        <f t="shared" si="24"/>
        <v>LOEC</v>
      </c>
      <c r="AD118" s="62" t="s">
        <v>159</v>
      </c>
      <c r="AE118" s="44" t="str">
        <f t="shared" si="25"/>
        <v>Chronic</v>
      </c>
      <c r="AF118" s="40" t="s">
        <v>153</v>
      </c>
      <c r="AG118" s="116" t="str">
        <f t="shared" si="26"/>
        <v>Days to the first pregnancy</v>
      </c>
      <c r="AH118" s="44"/>
      <c r="AI118" s="44">
        <f t="shared" si="27"/>
        <v>21</v>
      </c>
      <c r="AJ118" s="44"/>
      <c r="AK118" s="44"/>
      <c r="AL118" s="44">
        <f t="shared" si="28"/>
        <v>248</v>
      </c>
      <c r="AM118" s="205">
        <f t="shared" si="32"/>
        <v>248</v>
      </c>
      <c r="AN118" s="217">
        <f t="shared" si="32"/>
        <v>248</v>
      </c>
      <c r="AO118" s="225">
        <f t="shared" si="32"/>
        <v>248</v>
      </c>
      <c r="AP118" s="35"/>
      <c r="AQ118" s="49" t="s">
        <v>154</v>
      </c>
      <c r="AR118" s="24"/>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row>
    <row r="119" spans="1:44" ht="15" hidden="1">
      <c r="A119" s="21">
        <v>3032</v>
      </c>
      <c r="B119" s="4" t="s">
        <v>366</v>
      </c>
      <c r="D119" s="22" t="s">
        <v>145</v>
      </c>
      <c r="E119" s="23" t="s">
        <v>32</v>
      </c>
      <c r="F119" s="24" t="s">
        <v>21</v>
      </c>
      <c r="G119" s="4" t="s">
        <v>161</v>
      </c>
      <c r="H119" s="4" t="s">
        <v>162</v>
      </c>
      <c r="I119" s="24" t="s">
        <v>189</v>
      </c>
      <c r="J119" s="171"/>
      <c r="K119" s="24" t="s">
        <v>149</v>
      </c>
      <c r="L119" s="24" t="s">
        <v>299</v>
      </c>
      <c r="M119" s="34" t="s">
        <v>27</v>
      </c>
      <c r="N119" s="4">
        <v>21</v>
      </c>
      <c r="O119" s="4" t="s">
        <v>151</v>
      </c>
      <c r="P119" s="44" t="s">
        <v>152</v>
      </c>
      <c r="Q119" s="44"/>
      <c r="R119" s="172">
        <f>1.24*10^-6</f>
        <v>1.24E-06</v>
      </c>
      <c r="S119" s="44">
        <v>500.13</v>
      </c>
      <c r="T119" s="43">
        <v>620</v>
      </c>
      <c r="U119" s="60"/>
      <c r="V119" s="44" t="str">
        <f t="shared" si="46" ref="V119:V155">M119</f>
        <v>NOEC</v>
      </c>
      <c r="W119" s="44">
        <f>VLOOKUP(V119,'Conversion Factors'!$B$2:'Conversion Factors'!$C$13,2,FALSE)</f>
        <v>1</v>
      </c>
      <c r="X119" s="44">
        <f t="shared" si="21"/>
        <v>620</v>
      </c>
      <c r="Y119" s="44" t="str">
        <f t="shared" si="22"/>
        <v>Chronic</v>
      </c>
      <c r="Z119" s="44">
        <f>VLOOKUP(Y119,'Conversion Factors'!$B$12:$C$13,2,FALSE)</f>
        <v>1</v>
      </c>
      <c r="AA119" s="44">
        <f t="shared" si="23"/>
        <v>620</v>
      </c>
      <c r="AB119" s="60"/>
      <c r="AC119" s="44" t="str">
        <f t="shared" si="24"/>
        <v>NOEC</v>
      </c>
      <c r="AD119" s="40" t="s">
        <v>153</v>
      </c>
      <c r="AE119" s="44" t="str">
        <f t="shared" si="25"/>
        <v>Chronic</v>
      </c>
      <c r="AF119" s="40" t="s">
        <v>153</v>
      </c>
      <c r="AG119" s="116" t="str">
        <f t="shared" si="26"/>
        <v>Body length</v>
      </c>
      <c r="AH119" s="44"/>
      <c r="AI119" s="44">
        <f t="shared" si="27"/>
        <v>21</v>
      </c>
      <c r="AJ119" s="44"/>
      <c r="AK119" s="44"/>
      <c r="AL119" s="44">
        <f t="shared" si="28"/>
        <v>620</v>
      </c>
      <c r="AM119" s="205">
        <f t="shared" si="32"/>
        <v>620</v>
      </c>
      <c r="AN119" s="217">
        <f t="shared" si="32"/>
        <v>620</v>
      </c>
      <c r="AO119" s="225">
        <f t="shared" si="32"/>
        <v>620</v>
      </c>
      <c r="AP119" s="35"/>
      <c r="AQ119" s="49" t="s">
        <v>154</v>
      </c>
      <c r="AR119" s="24"/>
    </row>
    <row r="120" spans="1:44" ht="15" hidden="1">
      <c r="A120" s="21">
        <v>3032</v>
      </c>
      <c r="B120" s="4" t="s">
        <v>367</v>
      </c>
      <c r="D120" s="22" t="s">
        <v>145</v>
      </c>
      <c r="E120" s="23" t="s">
        <v>32</v>
      </c>
      <c r="F120" s="24" t="s">
        <v>21</v>
      </c>
      <c r="G120" s="4" t="s">
        <v>161</v>
      </c>
      <c r="H120" s="4" t="s">
        <v>162</v>
      </c>
      <c r="I120" s="24" t="s">
        <v>189</v>
      </c>
      <c r="J120" s="171"/>
      <c r="K120" s="24" t="s">
        <v>149</v>
      </c>
      <c r="L120" s="24" t="s">
        <v>299</v>
      </c>
      <c r="M120" s="34" t="s">
        <v>18</v>
      </c>
      <c r="N120" s="4">
        <v>21</v>
      </c>
      <c r="O120" s="4" t="s">
        <v>151</v>
      </c>
      <c r="P120" s="44" t="s">
        <v>152</v>
      </c>
      <c r="Q120" s="44"/>
      <c r="R120" s="172">
        <f>1.88*10^-6</f>
        <v>1.8799999999999998E-06</v>
      </c>
      <c r="S120" s="44">
        <v>500.13</v>
      </c>
      <c r="T120" s="43">
        <v>940</v>
      </c>
      <c r="U120" s="60"/>
      <c r="V120" s="44" t="str">
        <f t="shared" si="46"/>
        <v>LOEC</v>
      </c>
      <c r="W120" s="44">
        <f>VLOOKUP(V120,'Conversion Factors'!$B$2:'Conversion Factors'!$C$13,2,FALSE)</f>
        <v>2.50</v>
      </c>
      <c r="X120" s="44">
        <f t="shared" si="21"/>
        <v>376</v>
      </c>
      <c r="Y120" s="44" t="str">
        <f t="shared" si="22"/>
        <v>Chronic</v>
      </c>
      <c r="Z120" s="44">
        <f>VLOOKUP(Y120,'Conversion Factors'!$B$12:$C$13,2,FALSE)</f>
        <v>1</v>
      </c>
      <c r="AA120" s="44">
        <f t="shared" si="23"/>
        <v>376</v>
      </c>
      <c r="AB120" s="60"/>
      <c r="AC120" s="44" t="str">
        <f t="shared" si="24"/>
        <v>LOEC</v>
      </c>
      <c r="AD120" s="40" t="s">
        <v>159</v>
      </c>
      <c r="AE120" s="44" t="str">
        <f t="shared" si="25"/>
        <v>Chronic</v>
      </c>
      <c r="AF120" s="40" t="s">
        <v>153</v>
      </c>
      <c r="AG120" s="116" t="str">
        <f t="shared" si="26"/>
        <v>Body length</v>
      </c>
      <c r="AH120" s="44"/>
      <c r="AI120" s="44">
        <f t="shared" si="27"/>
        <v>21</v>
      </c>
      <c r="AJ120" s="44"/>
      <c r="AK120" s="44"/>
      <c r="AL120" s="44">
        <f t="shared" si="28"/>
        <v>376</v>
      </c>
      <c r="AM120" s="205">
        <f t="shared" si="32"/>
        <v>376</v>
      </c>
      <c r="AN120" s="217">
        <f t="shared" si="32"/>
        <v>376</v>
      </c>
      <c r="AO120" s="225">
        <f t="shared" si="32"/>
        <v>376</v>
      </c>
      <c r="AP120" s="35"/>
      <c r="AQ120" s="49" t="s">
        <v>154</v>
      </c>
      <c r="AR120" s="24"/>
    </row>
    <row r="121" spans="1:44" ht="15" hidden="1">
      <c r="A121" s="79">
        <v>412</v>
      </c>
      <c r="B121" s="44" t="s">
        <v>368</v>
      </c>
      <c r="C121" s="46"/>
      <c r="D121" s="71" t="s">
        <v>145</v>
      </c>
      <c r="E121" s="72" t="s">
        <v>32</v>
      </c>
      <c r="F121" s="43" t="s">
        <v>21</v>
      </c>
      <c r="G121" s="44" t="s">
        <v>161</v>
      </c>
      <c r="H121" s="44" t="s">
        <v>162</v>
      </c>
      <c r="I121" s="43" t="s">
        <v>189</v>
      </c>
      <c r="J121" s="46"/>
      <c r="K121" s="43" t="s">
        <v>190</v>
      </c>
      <c r="L121" s="43" t="s">
        <v>352</v>
      </c>
      <c r="M121" s="45" t="s">
        <v>27</v>
      </c>
      <c r="N121" s="44">
        <v>21</v>
      </c>
      <c r="O121" s="44" t="s">
        <v>151</v>
      </c>
      <c r="P121" s="44" t="s">
        <v>152</v>
      </c>
      <c r="Q121" s="46"/>
      <c r="R121" s="44" t="s">
        <v>166</v>
      </c>
      <c r="S121" s="44" t="s">
        <v>166</v>
      </c>
      <c r="T121" s="72">
        <v>1000</v>
      </c>
      <c r="U121" s="46"/>
      <c r="V121" s="113" t="str">
        <f t="shared" si="46"/>
        <v>NOEC</v>
      </c>
      <c r="W121" s="44">
        <f>VLOOKUP(V121,'Conversion Factors'!$B$2:'Conversion Factors'!$C$13,2,FALSE)</f>
        <v>1</v>
      </c>
      <c r="X121" s="44">
        <f t="shared" si="21"/>
        <v>1000</v>
      </c>
      <c r="Y121" s="106" t="str">
        <f t="shared" si="22"/>
        <v>Chronic</v>
      </c>
      <c r="Z121" s="44">
        <f>VLOOKUP(Y121,'Conversion Factors'!$B$12:$C$13,2,FALSE)</f>
        <v>1</v>
      </c>
      <c r="AA121" s="44">
        <f t="shared" si="23"/>
        <v>1000</v>
      </c>
      <c r="AB121" s="46"/>
      <c r="AC121" s="113" t="str">
        <f t="shared" si="24"/>
        <v>NOEC</v>
      </c>
      <c r="AD121" s="40" t="s">
        <v>153</v>
      </c>
      <c r="AE121" s="106" t="str">
        <f t="shared" si="25"/>
        <v>Chronic</v>
      </c>
      <c r="AF121" s="40" t="str">
        <f t="shared" si="47" ref="AF121:AF146">IF(AE121="chronic","y","n")</f>
        <v>y</v>
      </c>
      <c r="AG121" s="41" t="str">
        <f t="shared" si="26"/>
        <v># offspring per female</v>
      </c>
      <c r="AH121" s="106"/>
      <c r="AI121" s="42">
        <f t="shared" si="27"/>
        <v>21</v>
      </c>
      <c r="AJ121" s="106"/>
      <c r="AK121" s="46"/>
      <c r="AL121" s="44">
        <f t="shared" si="28"/>
        <v>1000</v>
      </c>
      <c r="AM121" s="205">
        <f t="shared" si="32"/>
        <v>1000</v>
      </c>
      <c r="AN121" s="217">
        <f t="shared" si="32"/>
        <v>1000</v>
      </c>
      <c r="AO121" s="225">
        <f t="shared" si="32"/>
        <v>1000</v>
      </c>
      <c r="AP121" s="36"/>
      <c r="AQ121" s="49" t="s">
        <v>154</v>
      </c>
      <c r="AR121" s="24"/>
    </row>
    <row r="122" spans="1:44" ht="15" hidden="1">
      <c r="A122" s="364">
        <v>706</v>
      </c>
      <c r="B122" s="364" t="s">
        <v>369</v>
      </c>
      <c r="D122" s="22" t="s">
        <v>145</v>
      </c>
      <c r="E122" s="23" t="s">
        <v>32</v>
      </c>
      <c r="F122" s="24" t="s">
        <v>21</v>
      </c>
      <c r="G122" s="4" t="s">
        <v>161</v>
      </c>
      <c r="H122" s="4" t="s">
        <v>162</v>
      </c>
      <c r="I122" s="24" t="s">
        <v>189</v>
      </c>
      <c r="K122" s="24" t="s">
        <v>190</v>
      </c>
      <c r="L122" s="24" t="s">
        <v>359</v>
      </c>
      <c r="M122" s="34" t="s">
        <v>18</v>
      </c>
      <c r="N122" s="4">
        <v>21</v>
      </c>
      <c r="O122" s="4" t="s">
        <v>151</v>
      </c>
      <c r="P122" s="4" t="s">
        <v>152</v>
      </c>
      <c r="R122" s="4" t="s">
        <v>166</v>
      </c>
      <c r="S122" s="4" t="s">
        <v>166</v>
      </c>
      <c r="T122" s="23">
        <v>1000</v>
      </c>
      <c r="V122" s="113" t="str">
        <f t="shared" si="46"/>
        <v>LOEC</v>
      </c>
      <c r="W122" s="44">
        <f>VLOOKUP(V122,'Conversion Factors'!$B$2:'Conversion Factors'!$C$13,2,FALSE)</f>
        <v>2.50</v>
      </c>
      <c r="X122" s="4">
        <f t="shared" si="21"/>
        <v>400</v>
      </c>
      <c r="Y122" s="107" t="str">
        <f t="shared" si="22"/>
        <v>Chronic</v>
      </c>
      <c r="Z122" s="44">
        <f>VLOOKUP(Y122,'Conversion Factors'!$B$12:$C$13,2,FALSE)</f>
        <v>1</v>
      </c>
      <c r="AA122" s="44">
        <f t="shared" si="23"/>
        <v>400</v>
      </c>
      <c r="AB122" s="46"/>
      <c r="AC122" s="113" t="str">
        <f t="shared" si="24"/>
        <v>LOEC</v>
      </c>
      <c r="AD122" s="40" t="s">
        <v>159</v>
      </c>
      <c r="AE122" s="106" t="str">
        <f t="shared" si="25"/>
        <v>Chronic</v>
      </c>
      <c r="AF122" s="40" t="str">
        <f t="shared" si="47"/>
        <v>y</v>
      </c>
      <c r="AG122" s="41" t="str">
        <f t="shared" si="26"/>
        <v>Time to first brood</v>
      </c>
      <c r="AH122" s="106"/>
      <c r="AI122" s="42">
        <f t="shared" si="27"/>
        <v>21</v>
      </c>
      <c r="AJ122" s="106"/>
      <c r="AK122" s="46"/>
      <c r="AL122" s="44">
        <f t="shared" si="28"/>
        <v>400</v>
      </c>
      <c r="AM122" s="205">
        <f t="shared" si="32"/>
        <v>400</v>
      </c>
      <c r="AN122" s="217">
        <f t="shared" si="32"/>
        <v>400</v>
      </c>
      <c r="AO122" s="225">
        <f t="shared" si="32"/>
        <v>400</v>
      </c>
      <c r="AP122" s="36"/>
      <c r="AQ122" s="49" t="s">
        <v>154</v>
      </c>
      <c r="AR122" s="24"/>
    </row>
    <row r="123" spans="1:96" ht="15" hidden="1">
      <c r="A123" s="167">
        <v>3006</v>
      </c>
      <c r="B123" s="67" t="s">
        <v>370</v>
      </c>
      <c r="C123" s="66"/>
      <c r="D123" s="168" t="s">
        <v>145</v>
      </c>
      <c r="E123" s="169" t="s">
        <v>32</v>
      </c>
      <c r="F123" s="170" t="s">
        <v>21</v>
      </c>
      <c r="G123" s="67" t="s">
        <v>161</v>
      </c>
      <c r="H123" s="67" t="s">
        <v>162</v>
      </c>
      <c r="I123" s="170" t="s">
        <v>189</v>
      </c>
      <c r="J123" s="66"/>
      <c r="K123" s="170" t="s">
        <v>190</v>
      </c>
      <c r="L123" s="170" t="s">
        <v>371</v>
      </c>
      <c r="M123" s="184" t="s">
        <v>27</v>
      </c>
      <c r="N123" s="67">
        <v>25</v>
      </c>
      <c r="O123" s="67" t="s">
        <v>151</v>
      </c>
      <c r="P123" s="67" t="s">
        <v>152</v>
      </c>
      <c r="Q123" s="66"/>
      <c r="R123" s="67" t="s">
        <v>166</v>
      </c>
      <c r="S123" s="67" t="s">
        <v>166</v>
      </c>
      <c r="T123" s="169">
        <v>1000</v>
      </c>
      <c r="U123" s="66"/>
      <c r="V123" s="112" t="str">
        <f t="shared" si="46"/>
        <v>NOEC</v>
      </c>
      <c r="W123" s="67">
        <f>VLOOKUP(V123,'Conversion Factors'!$B$2:'Conversion Factors'!$C$13,2,FALSE)</f>
        <v>1</v>
      </c>
      <c r="X123" s="67">
        <f t="shared" si="21"/>
        <v>1000</v>
      </c>
      <c r="Y123" s="115" t="str">
        <f t="shared" si="22"/>
        <v>Chronic</v>
      </c>
      <c r="Z123" s="67">
        <f>VLOOKUP(Y123,'Conversion Factors'!$B$12:$C$13,2,FALSE)</f>
        <v>1</v>
      </c>
      <c r="AA123" s="67">
        <f t="shared" si="23"/>
        <v>1000</v>
      </c>
      <c r="AB123" s="66"/>
      <c r="AC123" s="112" t="str">
        <f t="shared" si="24"/>
        <v>NOEC</v>
      </c>
      <c r="AD123" s="148" t="s">
        <v>153</v>
      </c>
      <c r="AE123" s="115" t="str">
        <f t="shared" si="25"/>
        <v>Chronic</v>
      </c>
      <c r="AF123" s="148" t="str">
        <f t="shared" si="47"/>
        <v>y</v>
      </c>
      <c r="AG123" s="65" t="str">
        <f t="shared" si="26"/>
        <v>Time to first brood - F0 generation</v>
      </c>
      <c r="AH123" s="115"/>
      <c r="AI123" s="117">
        <f t="shared" si="27"/>
        <v>25</v>
      </c>
      <c r="AJ123" s="115"/>
      <c r="AK123" s="66"/>
      <c r="AL123" s="185">
        <f t="shared" si="28"/>
        <v>1000</v>
      </c>
      <c r="AM123" s="208">
        <f t="shared" si="32"/>
        <v>1000</v>
      </c>
      <c r="AN123" s="226">
        <f t="shared" si="32"/>
        <v>1000</v>
      </c>
      <c r="AO123" s="227">
        <f t="shared" si="32"/>
        <v>1000</v>
      </c>
      <c r="AP123" s="198"/>
      <c r="AQ123" s="76" t="s">
        <v>154</v>
      </c>
      <c r="AR123" s="170" t="s">
        <v>355</v>
      </c>
      <c r="AS123" s="66"/>
      <c r="AT123" s="66"/>
      <c r="AU123" s="66"/>
      <c r="AV123" s="66"/>
      <c r="AW123" s="66"/>
      <c r="AX123" s="66"/>
      <c r="AY123" s="66"/>
      <c r="AZ123" s="66"/>
      <c r="BA123" s="66"/>
      <c r="BB123" s="66"/>
      <c r="BC123" s="66"/>
      <c r="BD123" s="66"/>
      <c r="BE123" s="66"/>
      <c r="BF123" s="66"/>
      <c r="BG123" s="66"/>
      <c r="BH123" s="66"/>
      <c r="BI123" s="66"/>
      <c r="BJ123" s="66"/>
      <c r="BK123" s="66"/>
      <c r="BL123" s="66"/>
      <c r="BM123" s="66"/>
      <c r="BN123" s="66"/>
      <c r="BO123" s="66"/>
      <c r="BP123" s="66"/>
      <c r="BQ123" s="66"/>
      <c r="BR123" s="66"/>
      <c r="BS123" s="66"/>
      <c r="BT123" s="66"/>
      <c r="BU123" s="66"/>
      <c r="BV123" s="66"/>
      <c r="BW123" s="66"/>
      <c r="BX123" s="66"/>
      <c r="BY123" s="66"/>
      <c r="BZ123" s="66"/>
      <c r="CA123" s="66"/>
      <c r="CB123" s="66"/>
      <c r="CC123" s="66"/>
      <c r="CD123" s="66"/>
      <c r="CE123" s="66"/>
      <c r="CF123" s="66"/>
      <c r="CG123" s="66"/>
      <c r="CH123" s="66"/>
      <c r="CI123" s="66"/>
      <c r="CJ123" s="66"/>
      <c r="CK123" s="66"/>
      <c r="CL123" s="66"/>
      <c r="CM123" s="66"/>
      <c r="CN123" s="66"/>
      <c r="CO123" s="66"/>
      <c r="CP123" s="66"/>
      <c r="CQ123" s="66"/>
      <c r="CR123" s="66"/>
    </row>
    <row r="124" spans="1:96" s="54" customFormat="1" ht="15" hidden="1">
      <c r="A124" s="21">
        <v>3018</v>
      </c>
      <c r="B124" s="4" t="s">
        <v>372</v>
      </c>
      <c r="C124"/>
      <c r="D124" s="22" t="s">
        <v>145</v>
      </c>
      <c r="E124" s="23" t="s">
        <v>32</v>
      </c>
      <c r="F124" s="24" t="s">
        <v>21</v>
      </c>
      <c r="G124" s="4" t="s">
        <v>161</v>
      </c>
      <c r="H124" s="4" t="s">
        <v>162</v>
      </c>
      <c r="I124" s="24" t="s">
        <v>189</v>
      </c>
      <c r="J124"/>
      <c r="K124" s="24" t="s">
        <v>190</v>
      </c>
      <c r="L124" s="24" t="s">
        <v>373</v>
      </c>
      <c r="M124" s="34" t="s">
        <v>57</v>
      </c>
      <c r="N124" s="4">
        <v>30</v>
      </c>
      <c r="O124" s="4" t="s">
        <v>151</v>
      </c>
      <c r="P124" s="4" t="s">
        <v>152</v>
      </c>
      <c r="Q124"/>
      <c r="R124" s="4" t="s">
        <v>166</v>
      </c>
      <c r="S124" s="4" t="s">
        <v>166</v>
      </c>
      <c r="T124" s="23">
        <v>2260</v>
      </c>
      <c r="U124"/>
      <c r="V124" s="113" t="str">
        <f t="shared" si="46"/>
        <v>IC10</v>
      </c>
      <c r="W124" s="44">
        <f>VLOOKUP(V124,'Conversion Factors'!$B$2:'Conversion Factors'!$C$13,2,FALSE)</f>
        <v>1</v>
      </c>
      <c r="X124" s="4">
        <f t="shared" si="21"/>
        <v>2260</v>
      </c>
      <c r="Y124" s="107" t="str">
        <f t="shared" si="22"/>
        <v>Chronic</v>
      </c>
      <c r="Z124" s="44">
        <f>VLOOKUP(Y124,'Conversion Factors'!$B$12:$C$13,2,FALSE)</f>
        <v>1</v>
      </c>
      <c r="AA124" s="4">
        <f t="shared" si="23"/>
        <v>2260</v>
      </c>
      <c r="AB124"/>
      <c r="AC124" s="113" t="str">
        <f t="shared" si="24"/>
        <v>IC10</v>
      </c>
      <c r="AD124" s="40" t="s">
        <v>153</v>
      </c>
      <c r="AE124" s="106" t="str">
        <f t="shared" si="25"/>
        <v>Chronic</v>
      </c>
      <c r="AF124" s="40" t="str">
        <f t="shared" si="47"/>
        <v>y</v>
      </c>
      <c r="AG124" s="41" t="str">
        <f t="shared" si="26"/>
        <v>Total number of spawning</v>
      </c>
      <c r="AH124" s="106"/>
      <c r="AI124" s="42">
        <f t="shared" si="27"/>
        <v>30</v>
      </c>
      <c r="AJ124" s="106"/>
      <c r="AK124" s="46"/>
      <c r="AL124" s="44">
        <f t="shared" si="28"/>
        <v>2260</v>
      </c>
      <c r="AM124" s="205">
        <f t="shared" si="32"/>
        <v>2260</v>
      </c>
      <c r="AN124" s="217">
        <f t="shared" si="32"/>
        <v>2260</v>
      </c>
      <c r="AO124" s="225">
        <f t="shared" si="32"/>
        <v>2260</v>
      </c>
      <c r="AP124" s="36"/>
      <c r="AQ124" s="49" t="s">
        <v>154</v>
      </c>
      <c r="AR124" s="24" t="s">
        <v>374</v>
      </c>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row>
    <row r="125" spans="1:44" ht="15" hidden="1">
      <c r="A125" s="364">
        <v>404</v>
      </c>
      <c r="B125" s="366" t="s">
        <v>375</v>
      </c>
      <c r="C125" s="84"/>
      <c r="D125" s="71" t="s">
        <v>145</v>
      </c>
      <c r="E125" s="72" t="s">
        <v>32</v>
      </c>
      <c r="F125" s="43" t="s">
        <v>21</v>
      </c>
      <c r="G125" s="44" t="s">
        <v>161</v>
      </c>
      <c r="H125" s="44" t="s">
        <v>162</v>
      </c>
      <c r="I125" s="43" t="s">
        <v>189</v>
      </c>
      <c r="J125" s="46"/>
      <c r="K125" s="43" t="s">
        <v>190</v>
      </c>
      <c r="L125" s="43" t="s">
        <v>376</v>
      </c>
      <c r="M125" s="45" t="s">
        <v>18</v>
      </c>
      <c r="N125" s="44">
        <v>21</v>
      </c>
      <c r="O125" s="44" t="s">
        <v>151</v>
      </c>
      <c r="P125" s="44" t="s">
        <v>152</v>
      </c>
      <c r="Q125" s="46"/>
      <c r="R125" s="44" t="s">
        <v>166</v>
      </c>
      <c r="S125" s="44" t="s">
        <v>166</v>
      </c>
      <c r="T125" s="72">
        <v>2500</v>
      </c>
      <c r="U125" s="46"/>
      <c r="V125" s="113" t="str">
        <f t="shared" si="46"/>
        <v>LOEC</v>
      </c>
      <c r="W125" s="44">
        <f>VLOOKUP(V125,'Conversion Factors'!$B$2:'Conversion Factors'!$C$13,2,FALSE)</f>
        <v>2.50</v>
      </c>
      <c r="X125" s="44">
        <f t="shared" si="21"/>
        <v>1000</v>
      </c>
      <c r="Y125" s="106" t="str">
        <f t="shared" si="22"/>
        <v>Chronic</v>
      </c>
      <c r="Z125" s="44">
        <f>VLOOKUP(Y125,'Conversion Factors'!$B$12:$C$13,2,FALSE)</f>
        <v>1</v>
      </c>
      <c r="AA125" s="44">
        <f t="shared" si="23"/>
        <v>1000</v>
      </c>
      <c r="AB125" s="46"/>
      <c r="AC125" s="113" t="str">
        <f t="shared" si="24"/>
        <v>LOEC</v>
      </c>
      <c r="AD125" s="40" t="s">
        <v>159</v>
      </c>
      <c r="AE125" s="106" t="str">
        <f t="shared" si="25"/>
        <v>Chronic</v>
      </c>
      <c r="AF125" s="40" t="str">
        <f t="shared" si="47"/>
        <v>y</v>
      </c>
      <c r="AG125" s="41" t="str">
        <f t="shared" si="26"/>
        <v># offspring per female / days to first brood / # young per brood</v>
      </c>
      <c r="AH125" s="106"/>
      <c r="AI125" s="42">
        <f t="shared" si="27"/>
        <v>21</v>
      </c>
      <c r="AJ125" s="106"/>
      <c r="AK125" s="46"/>
      <c r="AL125" s="44">
        <f t="shared" si="28"/>
        <v>1000</v>
      </c>
      <c r="AM125" s="205">
        <f t="shared" si="32"/>
        <v>1000</v>
      </c>
      <c r="AN125" s="217">
        <f t="shared" si="32"/>
        <v>1000</v>
      </c>
      <c r="AO125" s="225">
        <f t="shared" si="32"/>
        <v>1000</v>
      </c>
      <c r="AP125" s="36"/>
      <c r="AQ125" s="49" t="s">
        <v>154</v>
      </c>
      <c r="AR125" s="24"/>
    </row>
    <row r="126" spans="1:44" ht="15" hidden="1">
      <c r="A126" s="21">
        <v>3001</v>
      </c>
      <c r="B126" s="4" t="s">
        <v>377</v>
      </c>
      <c r="D126" s="22" t="s">
        <v>145</v>
      </c>
      <c r="E126" s="23" t="s">
        <v>32</v>
      </c>
      <c r="F126" s="24" t="s">
        <v>21</v>
      </c>
      <c r="G126" s="4" t="s">
        <v>161</v>
      </c>
      <c r="H126" s="4" t="s">
        <v>162</v>
      </c>
      <c r="I126" s="24" t="s">
        <v>189</v>
      </c>
      <c r="K126" s="24" t="s">
        <v>190</v>
      </c>
      <c r="L126" s="24" t="s">
        <v>378</v>
      </c>
      <c r="M126" s="34" t="s">
        <v>27</v>
      </c>
      <c r="N126" s="4">
        <v>21</v>
      </c>
      <c r="O126" s="4" t="s">
        <v>151</v>
      </c>
      <c r="P126" s="4" t="s">
        <v>152</v>
      </c>
      <c r="R126" s="4" t="s">
        <v>166</v>
      </c>
      <c r="S126" s="4" t="s">
        <v>166</v>
      </c>
      <c r="T126" s="23">
        <v>4000</v>
      </c>
      <c r="V126" s="113" t="str">
        <f t="shared" si="46"/>
        <v>NOEC</v>
      </c>
      <c r="W126" s="44">
        <f>VLOOKUP(V126,'Conversion Factors'!$B$2:'Conversion Factors'!$C$13,2,FALSE)</f>
        <v>1</v>
      </c>
      <c r="X126" s="4">
        <f t="shared" si="21"/>
        <v>4000</v>
      </c>
      <c r="Y126" s="107" t="str">
        <f t="shared" si="22"/>
        <v>Chronic</v>
      </c>
      <c r="Z126" s="44">
        <f>VLOOKUP(Y126,'Conversion Factors'!$B$12:$C$13,2,FALSE)</f>
        <v>1</v>
      </c>
      <c r="AA126" s="4">
        <f t="shared" si="23"/>
        <v>4000</v>
      </c>
      <c r="AC126" s="113" t="str">
        <f t="shared" si="24"/>
        <v>NOEC</v>
      </c>
      <c r="AD126" s="6" t="s">
        <v>153</v>
      </c>
      <c r="AE126" s="106" t="str">
        <f t="shared" si="25"/>
        <v>Chronic</v>
      </c>
      <c r="AF126" s="40" t="str">
        <f t="shared" si="47"/>
        <v>y</v>
      </c>
      <c r="AG126" s="41" t="str">
        <f t="shared" si="26"/>
        <v>Days to first brood</v>
      </c>
      <c r="AH126" s="106"/>
      <c r="AI126" s="42">
        <f t="shared" si="27"/>
        <v>21</v>
      </c>
      <c r="AJ126" s="106"/>
      <c r="AK126" s="46"/>
      <c r="AL126" s="80">
        <f t="shared" si="28"/>
        <v>4000</v>
      </c>
      <c r="AM126" s="205">
        <f t="shared" si="32"/>
        <v>4000</v>
      </c>
      <c r="AN126" s="217">
        <f t="shared" si="32"/>
        <v>4000</v>
      </c>
      <c r="AO126" s="225">
        <f t="shared" si="32"/>
        <v>4000</v>
      </c>
      <c r="AP126" s="36"/>
      <c r="AQ126" s="49" t="s">
        <v>154</v>
      </c>
      <c r="AR126" s="24"/>
    </row>
    <row r="127" spans="1:44" ht="15" hidden="1">
      <c r="A127" s="21">
        <v>3018</v>
      </c>
      <c r="B127" s="4" t="s">
        <v>379</v>
      </c>
      <c r="D127" s="22" t="s">
        <v>145</v>
      </c>
      <c r="E127" s="23" t="s">
        <v>32</v>
      </c>
      <c r="F127" s="24" t="s">
        <v>21</v>
      </c>
      <c r="G127" s="4" t="s">
        <v>161</v>
      </c>
      <c r="H127" s="4" t="s">
        <v>162</v>
      </c>
      <c r="I127" s="24" t="s">
        <v>189</v>
      </c>
      <c r="K127" s="24" t="s">
        <v>182</v>
      </c>
      <c r="L127" s="24" t="s">
        <v>183</v>
      </c>
      <c r="M127" s="34" t="s">
        <v>57</v>
      </c>
      <c r="N127" s="4">
        <v>30</v>
      </c>
      <c r="O127" s="4" t="s">
        <v>151</v>
      </c>
      <c r="P127" s="4" t="s">
        <v>152</v>
      </c>
      <c r="R127" s="4" t="s">
        <v>166</v>
      </c>
      <c r="S127" s="4" t="s">
        <v>166</v>
      </c>
      <c r="T127" s="23">
        <v>4170</v>
      </c>
      <c r="V127" s="113" t="str">
        <f t="shared" si="46"/>
        <v>IC10</v>
      </c>
      <c r="W127" s="44">
        <f>VLOOKUP(V127,'Conversion Factors'!$B$2:'Conversion Factors'!$C$13,2,FALSE)</f>
        <v>1</v>
      </c>
      <c r="X127" s="4">
        <f t="shared" si="21"/>
        <v>4170</v>
      </c>
      <c r="Y127" s="107" t="str">
        <f t="shared" si="22"/>
        <v>Chronic</v>
      </c>
      <c r="Z127" s="44">
        <f>VLOOKUP(Y127,'Conversion Factors'!$B$12:$C$13,2,FALSE)</f>
        <v>1</v>
      </c>
      <c r="AA127" s="4">
        <f t="shared" si="23"/>
        <v>4170</v>
      </c>
      <c r="AC127" s="113" t="str">
        <f t="shared" si="24"/>
        <v>IC10</v>
      </c>
      <c r="AD127" s="40" t="s">
        <v>153</v>
      </c>
      <c r="AE127" s="106" t="str">
        <f t="shared" si="25"/>
        <v>Chronic</v>
      </c>
      <c r="AF127" s="40" t="str">
        <f t="shared" si="47"/>
        <v>y</v>
      </c>
      <c r="AG127" s="41" t="str">
        <f t="shared" si="26"/>
        <v>Mortality</v>
      </c>
      <c r="AH127" s="106"/>
      <c r="AI127" s="42">
        <f t="shared" si="27"/>
        <v>30</v>
      </c>
      <c r="AJ127" s="106"/>
      <c r="AK127" s="46"/>
      <c r="AL127" s="44">
        <f t="shared" si="28"/>
        <v>4170</v>
      </c>
      <c r="AM127" s="205">
        <f t="shared" si="32"/>
        <v>4170</v>
      </c>
      <c r="AN127" s="217">
        <f t="shared" si="32"/>
        <v>4170</v>
      </c>
      <c r="AO127" s="225">
        <f t="shared" si="32"/>
        <v>4170</v>
      </c>
      <c r="AP127" s="36"/>
      <c r="AQ127" s="49" t="s">
        <v>154</v>
      </c>
      <c r="AR127" s="24" t="s">
        <v>374</v>
      </c>
    </row>
    <row r="128" spans="1:44" ht="15" hidden="1">
      <c r="A128" s="364">
        <v>404</v>
      </c>
      <c r="B128" s="366" t="s">
        <v>380</v>
      </c>
      <c r="C128" s="84"/>
      <c r="D128" s="71" t="s">
        <v>145</v>
      </c>
      <c r="E128" s="72" t="s">
        <v>32</v>
      </c>
      <c r="F128" s="43" t="s">
        <v>21</v>
      </c>
      <c r="G128" s="44" t="s">
        <v>161</v>
      </c>
      <c r="H128" s="44" t="s">
        <v>162</v>
      </c>
      <c r="I128" s="43" t="s">
        <v>189</v>
      </c>
      <c r="J128" s="46"/>
      <c r="K128" s="43" t="s">
        <v>149</v>
      </c>
      <c r="L128" s="43" t="s">
        <v>381</v>
      </c>
      <c r="M128" s="45" t="s">
        <v>27</v>
      </c>
      <c r="N128" s="44">
        <v>21</v>
      </c>
      <c r="O128" s="44" t="s">
        <v>151</v>
      </c>
      <c r="P128" s="44" t="s">
        <v>152</v>
      </c>
      <c r="Q128" s="46"/>
      <c r="R128" s="44" t="s">
        <v>166</v>
      </c>
      <c r="S128" s="44" t="s">
        <v>166</v>
      </c>
      <c r="T128" s="72">
        <v>5000</v>
      </c>
      <c r="U128" s="46"/>
      <c r="V128" s="113" t="str">
        <f t="shared" si="46"/>
        <v>NOEC</v>
      </c>
      <c r="W128" s="44">
        <f>VLOOKUP(V128,'Conversion Factors'!$B$2:'Conversion Factors'!$C$13,2,FALSE)</f>
        <v>1</v>
      </c>
      <c r="X128" s="44">
        <f t="shared" si="21"/>
        <v>5000</v>
      </c>
      <c r="Y128" s="106" t="str">
        <f t="shared" si="22"/>
        <v>Chronic</v>
      </c>
      <c r="Z128" s="44">
        <f>VLOOKUP(Y128,'Conversion Factors'!$B$12:$C$13,2,FALSE)</f>
        <v>1</v>
      </c>
      <c r="AA128" s="44">
        <f t="shared" si="23"/>
        <v>5000</v>
      </c>
      <c r="AB128" s="46"/>
      <c r="AC128" s="113" t="str">
        <f t="shared" si="24"/>
        <v>NOEC</v>
      </c>
      <c r="AD128" s="40" t="s">
        <v>153</v>
      </c>
      <c r="AE128" s="106" t="str">
        <f t="shared" si="25"/>
        <v>Chronic</v>
      </c>
      <c r="AF128" s="40" t="str">
        <f t="shared" si="47"/>
        <v>y</v>
      </c>
      <c r="AG128" s="41" t="str">
        <f t="shared" si="26"/>
        <v>Growth (mm)</v>
      </c>
      <c r="AH128" s="106"/>
      <c r="AI128" s="42">
        <f t="shared" si="27"/>
        <v>21</v>
      </c>
      <c r="AJ128" s="106"/>
      <c r="AK128" s="46"/>
      <c r="AL128" s="44">
        <f t="shared" si="28"/>
        <v>5000</v>
      </c>
      <c r="AM128" s="205">
        <f t="shared" si="48" ref="AM128:AO147">AL128</f>
        <v>5000</v>
      </c>
      <c r="AN128" s="217">
        <f t="shared" si="48"/>
        <v>5000</v>
      </c>
      <c r="AO128" s="225">
        <f t="shared" si="48"/>
        <v>5000</v>
      </c>
      <c r="AP128" s="36"/>
      <c r="AQ128" s="49" t="s">
        <v>154</v>
      </c>
      <c r="AR128" s="24"/>
    </row>
    <row r="129" spans="1:44" ht="15" hidden="1">
      <c r="A129" s="364">
        <v>404</v>
      </c>
      <c r="B129" s="366" t="s">
        <v>382</v>
      </c>
      <c r="C129" s="84"/>
      <c r="D129" s="71" t="s">
        <v>145</v>
      </c>
      <c r="E129" s="72" t="s">
        <v>32</v>
      </c>
      <c r="F129" s="43" t="s">
        <v>21</v>
      </c>
      <c r="G129" s="44" t="s">
        <v>161</v>
      </c>
      <c r="H129" s="44" t="s">
        <v>162</v>
      </c>
      <c r="I129" s="43" t="s">
        <v>189</v>
      </c>
      <c r="J129" s="46"/>
      <c r="K129" s="43" t="s">
        <v>182</v>
      </c>
      <c r="L129" s="43" t="s">
        <v>183</v>
      </c>
      <c r="M129" s="45" t="s">
        <v>27</v>
      </c>
      <c r="N129" s="44">
        <v>21</v>
      </c>
      <c r="O129" s="44" t="s">
        <v>151</v>
      </c>
      <c r="P129" s="44" t="s">
        <v>152</v>
      </c>
      <c r="Q129" s="46"/>
      <c r="R129" s="44" t="s">
        <v>166</v>
      </c>
      <c r="S129" s="44" t="s">
        <v>166</v>
      </c>
      <c r="T129" s="72">
        <v>5000</v>
      </c>
      <c r="U129" s="46"/>
      <c r="V129" s="113" t="str">
        <f t="shared" si="46"/>
        <v>NOEC</v>
      </c>
      <c r="W129" s="44">
        <f>VLOOKUP(V129,'Conversion Factors'!$B$2:'Conversion Factors'!$C$13,2,FALSE)</f>
        <v>1</v>
      </c>
      <c r="X129" s="44">
        <f t="shared" si="21"/>
        <v>5000</v>
      </c>
      <c r="Y129" s="106" t="str">
        <f t="shared" si="22"/>
        <v>Chronic</v>
      </c>
      <c r="Z129" s="44">
        <f>VLOOKUP(Y129,'Conversion Factors'!$B$12:$C$13,2,FALSE)</f>
        <v>1</v>
      </c>
      <c r="AA129" s="44">
        <f t="shared" si="23"/>
        <v>5000</v>
      </c>
      <c r="AB129" s="46"/>
      <c r="AC129" s="113" t="str">
        <f t="shared" si="24"/>
        <v>NOEC</v>
      </c>
      <c r="AD129" s="40" t="s">
        <v>153</v>
      </c>
      <c r="AE129" s="106" t="str">
        <f t="shared" si="25"/>
        <v>Chronic</v>
      </c>
      <c r="AF129" s="40" t="str">
        <f t="shared" si="47"/>
        <v>y</v>
      </c>
      <c r="AG129" s="41" t="str">
        <f t="shared" si="26"/>
        <v>Mortality</v>
      </c>
      <c r="AH129" s="106"/>
      <c r="AI129" s="42">
        <f t="shared" si="27"/>
        <v>21</v>
      </c>
      <c r="AJ129" s="106"/>
      <c r="AK129" s="46"/>
      <c r="AL129" s="44">
        <f t="shared" si="28"/>
        <v>5000</v>
      </c>
      <c r="AM129" s="205">
        <f t="shared" si="48"/>
        <v>5000</v>
      </c>
      <c r="AN129" s="217">
        <f t="shared" si="48"/>
        <v>5000</v>
      </c>
      <c r="AO129" s="225">
        <f t="shared" si="48"/>
        <v>5000</v>
      </c>
      <c r="AP129" s="36"/>
      <c r="AQ129" s="49" t="s">
        <v>154</v>
      </c>
      <c r="AR129" s="24"/>
    </row>
    <row r="130" spans="1:96" s="54" customFormat="1" ht="15" hidden="1">
      <c r="A130" s="364">
        <v>412</v>
      </c>
      <c r="B130" s="364" t="s">
        <v>383</v>
      </c>
      <c r="C130" s="46"/>
      <c r="D130" s="71" t="s">
        <v>145</v>
      </c>
      <c r="E130" s="72" t="s">
        <v>32</v>
      </c>
      <c r="F130" s="43" t="s">
        <v>21</v>
      </c>
      <c r="G130" s="44" t="s">
        <v>161</v>
      </c>
      <c r="H130" s="44" t="s">
        <v>162</v>
      </c>
      <c r="I130" s="43" t="s">
        <v>189</v>
      </c>
      <c r="J130" s="46"/>
      <c r="K130" s="43" t="s">
        <v>190</v>
      </c>
      <c r="L130" s="43" t="s">
        <v>352</v>
      </c>
      <c r="M130" s="45" t="s">
        <v>18</v>
      </c>
      <c r="N130" s="44">
        <v>21</v>
      </c>
      <c r="O130" s="44" t="s">
        <v>151</v>
      </c>
      <c r="P130" s="44" t="s">
        <v>152</v>
      </c>
      <c r="Q130" s="46"/>
      <c r="R130" s="44" t="s">
        <v>166</v>
      </c>
      <c r="S130" s="44" t="s">
        <v>166</v>
      </c>
      <c r="T130" s="72">
        <v>5000</v>
      </c>
      <c r="U130" s="46"/>
      <c r="V130" s="113" t="str">
        <f t="shared" si="46"/>
        <v>LOEC</v>
      </c>
      <c r="W130" s="44">
        <f>VLOOKUP(V130,'Conversion Factors'!$B$2:'Conversion Factors'!$C$13,2,FALSE)</f>
        <v>2.50</v>
      </c>
      <c r="X130" s="44">
        <f t="shared" si="21"/>
        <v>2000</v>
      </c>
      <c r="Y130" s="106" t="str">
        <f t="shared" si="22"/>
        <v>Chronic</v>
      </c>
      <c r="Z130" s="44">
        <f>VLOOKUP(Y130,'Conversion Factors'!$B$12:$C$13,2,FALSE)</f>
        <v>1</v>
      </c>
      <c r="AA130" s="44">
        <f t="shared" si="23"/>
        <v>2000</v>
      </c>
      <c r="AB130" s="46"/>
      <c r="AC130" s="113" t="str">
        <f t="shared" si="24"/>
        <v>LOEC</v>
      </c>
      <c r="AD130" s="40" t="s">
        <v>159</v>
      </c>
      <c r="AE130" s="106" t="str">
        <f t="shared" si="25"/>
        <v>Chronic</v>
      </c>
      <c r="AF130" s="40" t="str">
        <f t="shared" si="47"/>
        <v>y</v>
      </c>
      <c r="AG130" s="41" t="str">
        <f t="shared" si="26"/>
        <v># offspring per female</v>
      </c>
      <c r="AH130" s="106"/>
      <c r="AI130" s="42">
        <f t="shared" si="27"/>
        <v>21</v>
      </c>
      <c r="AJ130" s="106"/>
      <c r="AK130" s="46"/>
      <c r="AL130" s="44">
        <f t="shared" si="28"/>
        <v>2000</v>
      </c>
      <c r="AM130" s="205">
        <f t="shared" si="48"/>
        <v>2000</v>
      </c>
      <c r="AN130" s="217">
        <f t="shared" si="48"/>
        <v>2000</v>
      </c>
      <c r="AO130" s="225">
        <f t="shared" si="48"/>
        <v>2000</v>
      </c>
      <c r="AP130" s="36"/>
      <c r="AQ130" s="49" t="s">
        <v>154</v>
      </c>
      <c r="AR130" s="24"/>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row>
    <row r="131" spans="1:44" ht="15" hidden="1">
      <c r="A131" s="21">
        <v>412</v>
      </c>
      <c r="B131" s="4" t="s">
        <v>384</v>
      </c>
      <c r="D131" s="22" t="s">
        <v>145</v>
      </c>
      <c r="E131" s="23" t="s">
        <v>32</v>
      </c>
      <c r="F131" s="24" t="s">
        <v>21</v>
      </c>
      <c r="G131" s="4" t="s">
        <v>161</v>
      </c>
      <c r="H131" s="4" t="s">
        <v>162</v>
      </c>
      <c r="I131" s="24" t="s">
        <v>189</v>
      </c>
      <c r="K131" s="24" t="s">
        <v>182</v>
      </c>
      <c r="L131" s="24" t="s">
        <v>183</v>
      </c>
      <c r="M131" s="34" t="s">
        <v>27</v>
      </c>
      <c r="N131" s="4">
        <v>21</v>
      </c>
      <c r="O131" s="4" t="s">
        <v>151</v>
      </c>
      <c r="P131" s="4" t="s">
        <v>152</v>
      </c>
      <c r="R131" s="4" t="s">
        <v>166</v>
      </c>
      <c r="S131" s="4" t="s">
        <v>166</v>
      </c>
      <c r="T131" s="23">
        <v>5000</v>
      </c>
      <c r="V131" s="113" t="str">
        <f t="shared" si="46"/>
        <v>NOEC</v>
      </c>
      <c r="W131" s="44">
        <f>VLOOKUP(V131,'Conversion Factors'!$B$2:'Conversion Factors'!$C$13,2,FALSE)</f>
        <v>1</v>
      </c>
      <c r="X131" s="4">
        <f t="shared" si="21"/>
        <v>5000</v>
      </c>
      <c r="Y131" s="107" t="str">
        <f t="shared" si="22"/>
        <v>Chronic</v>
      </c>
      <c r="Z131" s="44">
        <f>VLOOKUP(Y131,'Conversion Factors'!$B$12:$C$13,2,FALSE)</f>
        <v>1</v>
      </c>
      <c r="AA131" s="4">
        <f t="shared" si="23"/>
        <v>5000</v>
      </c>
      <c r="AC131" s="113" t="str">
        <f t="shared" si="24"/>
        <v>NOEC</v>
      </c>
      <c r="AD131" s="6" t="s">
        <v>153</v>
      </c>
      <c r="AE131" s="106" t="str">
        <f t="shared" si="25"/>
        <v>Chronic</v>
      </c>
      <c r="AF131" s="40" t="str">
        <f t="shared" si="47"/>
        <v>y</v>
      </c>
      <c r="AG131" s="41" t="str">
        <f t="shared" si="26"/>
        <v>Mortality</v>
      </c>
      <c r="AH131" s="106"/>
      <c r="AI131" s="42">
        <f t="shared" si="27"/>
        <v>21</v>
      </c>
      <c r="AJ131" s="106"/>
      <c r="AK131" s="46"/>
      <c r="AL131" s="44">
        <f t="shared" si="28"/>
        <v>5000</v>
      </c>
      <c r="AM131" s="205">
        <f t="shared" si="48"/>
        <v>5000</v>
      </c>
      <c r="AN131" s="217">
        <f t="shared" si="48"/>
        <v>5000</v>
      </c>
      <c r="AO131" s="225">
        <f t="shared" si="48"/>
        <v>5000</v>
      </c>
      <c r="AP131" s="36"/>
      <c r="AQ131" s="49" t="s">
        <v>154</v>
      </c>
      <c r="AR131" s="24"/>
    </row>
    <row r="132" spans="1:44" ht="15" hidden="1">
      <c r="A132" s="21">
        <v>431</v>
      </c>
      <c r="B132" s="4" t="s">
        <v>385</v>
      </c>
      <c r="D132" s="22" t="s">
        <v>145</v>
      </c>
      <c r="E132" s="23" t="s">
        <v>32</v>
      </c>
      <c r="F132" s="24" t="s">
        <v>21</v>
      </c>
      <c r="G132" s="4" t="s">
        <v>161</v>
      </c>
      <c r="H132" s="4" t="s">
        <v>162</v>
      </c>
      <c r="I132" s="24" t="s">
        <v>189</v>
      </c>
      <c r="K132" s="24" t="s">
        <v>182</v>
      </c>
      <c r="L132" s="1" t="s">
        <v>183</v>
      </c>
      <c r="M132" s="34" t="s">
        <v>27</v>
      </c>
      <c r="N132" s="4">
        <v>21</v>
      </c>
      <c r="O132" s="4" t="s">
        <v>151</v>
      </c>
      <c r="P132" s="4" t="s">
        <v>152</v>
      </c>
      <c r="R132" s="4" t="s">
        <v>166</v>
      </c>
      <c r="S132" s="4" t="s">
        <v>166</v>
      </c>
      <c r="T132" s="23">
        <v>5300</v>
      </c>
      <c r="V132" s="113" t="str">
        <f t="shared" si="46"/>
        <v>NOEC</v>
      </c>
      <c r="W132" s="44">
        <f>VLOOKUP(V132,'Conversion Factors'!$B$2:'Conversion Factors'!$C$13,2,FALSE)</f>
        <v>1</v>
      </c>
      <c r="X132" s="4">
        <f t="shared" si="21"/>
        <v>5300</v>
      </c>
      <c r="Y132" s="107" t="str">
        <f t="shared" si="22"/>
        <v>Chronic</v>
      </c>
      <c r="Z132" s="44">
        <f>VLOOKUP(Y132,'Conversion Factors'!$B$12:$C$13,2,FALSE)</f>
        <v>1</v>
      </c>
      <c r="AA132" s="4">
        <f t="shared" si="23"/>
        <v>5300</v>
      </c>
      <c r="AC132" s="113" t="str">
        <f t="shared" si="24"/>
        <v>NOEC</v>
      </c>
      <c r="AD132" s="6" t="s">
        <v>153</v>
      </c>
      <c r="AE132" s="106" t="str">
        <f t="shared" si="25"/>
        <v>Chronic</v>
      </c>
      <c r="AF132" s="40" t="str">
        <f t="shared" si="47"/>
        <v>y</v>
      </c>
      <c r="AG132" s="41" t="str">
        <f t="shared" si="26"/>
        <v>Mortality</v>
      </c>
      <c r="AH132" s="106"/>
      <c r="AI132" s="42">
        <f t="shared" si="27"/>
        <v>21</v>
      </c>
      <c r="AJ132" s="106"/>
      <c r="AK132" s="46"/>
      <c r="AL132" s="44">
        <f t="shared" si="28"/>
        <v>5300</v>
      </c>
      <c r="AM132" s="205">
        <f t="shared" si="48"/>
        <v>5300</v>
      </c>
      <c r="AN132" s="217">
        <f t="shared" si="48"/>
        <v>5300</v>
      </c>
      <c r="AO132" s="225">
        <f t="shared" si="48"/>
        <v>5300</v>
      </c>
      <c r="AP132" s="36"/>
      <c r="AQ132" s="49" t="s">
        <v>154</v>
      </c>
      <c r="AR132" s="24"/>
    </row>
    <row r="133" spans="1:44" ht="15" hidden="1">
      <c r="A133" s="21">
        <v>3001</v>
      </c>
      <c r="B133" s="4" t="s">
        <v>386</v>
      </c>
      <c r="D133" s="22" t="s">
        <v>145</v>
      </c>
      <c r="E133" s="23" t="s">
        <v>32</v>
      </c>
      <c r="F133" s="24" t="s">
        <v>21</v>
      </c>
      <c r="G133" s="4" t="s">
        <v>161</v>
      </c>
      <c r="H133" s="4" t="s">
        <v>162</v>
      </c>
      <c r="I133" s="24" t="s">
        <v>189</v>
      </c>
      <c r="K133" s="24" t="s">
        <v>190</v>
      </c>
      <c r="L133" s="24" t="s">
        <v>378</v>
      </c>
      <c r="M133" s="34" t="s">
        <v>18</v>
      </c>
      <c r="N133" s="4">
        <v>21</v>
      </c>
      <c r="O133" s="4" t="s">
        <v>151</v>
      </c>
      <c r="P133" s="4" t="s">
        <v>152</v>
      </c>
      <c r="R133" s="4" t="s">
        <v>166</v>
      </c>
      <c r="S133" s="4" t="s">
        <v>166</v>
      </c>
      <c r="T133" s="23">
        <v>8000</v>
      </c>
      <c r="V133" s="113" t="str">
        <f t="shared" si="46"/>
        <v>LOEC</v>
      </c>
      <c r="W133" s="44">
        <f>VLOOKUP(V133,'Conversion Factors'!$B$2:'Conversion Factors'!$C$13,2,FALSE)</f>
        <v>2.50</v>
      </c>
      <c r="X133" s="4">
        <f t="shared" si="21"/>
        <v>3200</v>
      </c>
      <c r="Y133" s="107" t="str">
        <f t="shared" si="22"/>
        <v>Chronic</v>
      </c>
      <c r="Z133" s="60">
        <f>VLOOKUP(Y133,'Conversion Factors'!$B$12:$C$13,2,FALSE)</f>
        <v>1</v>
      </c>
      <c r="AA133" s="4">
        <f t="shared" si="23"/>
        <v>3200</v>
      </c>
      <c r="AC133" s="113" t="str">
        <f t="shared" si="24"/>
        <v>LOEC</v>
      </c>
      <c r="AD133" s="6" t="s">
        <v>159</v>
      </c>
      <c r="AE133" s="106" t="str">
        <f t="shared" si="25"/>
        <v>Chronic</v>
      </c>
      <c r="AF133" s="40" t="str">
        <f t="shared" si="47"/>
        <v>y</v>
      </c>
      <c r="AG133" s="41" t="str">
        <f t="shared" si="26"/>
        <v>Days to first brood</v>
      </c>
      <c r="AH133" s="106"/>
      <c r="AI133" s="42">
        <f t="shared" si="27"/>
        <v>21</v>
      </c>
      <c r="AJ133" s="106"/>
      <c r="AK133" s="46"/>
      <c r="AL133" s="80">
        <f t="shared" si="28"/>
        <v>3200</v>
      </c>
      <c r="AM133" s="205">
        <f t="shared" si="48"/>
        <v>3200</v>
      </c>
      <c r="AN133" s="217">
        <f t="shared" si="48"/>
        <v>3200</v>
      </c>
      <c r="AO133" s="225">
        <f t="shared" si="48"/>
        <v>3200</v>
      </c>
      <c r="AP133" s="36"/>
      <c r="AQ133" s="49" t="s">
        <v>154</v>
      </c>
      <c r="AR133" s="24"/>
    </row>
    <row r="134" spans="1:96" s="54" customFormat="1" ht="15" hidden="1">
      <c r="A134" s="21">
        <v>3001</v>
      </c>
      <c r="B134" s="4" t="s">
        <v>387</v>
      </c>
      <c r="C134"/>
      <c r="D134" s="22" t="s">
        <v>145</v>
      </c>
      <c r="E134" s="23" t="s">
        <v>32</v>
      </c>
      <c r="F134" s="24" t="s">
        <v>21</v>
      </c>
      <c r="G134" s="4" t="s">
        <v>161</v>
      </c>
      <c r="H134" s="4" t="s">
        <v>162</v>
      </c>
      <c r="I134" s="24" t="s">
        <v>189</v>
      </c>
      <c r="J134"/>
      <c r="K134" s="24" t="s">
        <v>190</v>
      </c>
      <c r="L134" s="24" t="s">
        <v>388</v>
      </c>
      <c r="M134" s="34" t="s">
        <v>27</v>
      </c>
      <c r="N134" s="4">
        <v>21</v>
      </c>
      <c r="O134" s="4" t="s">
        <v>151</v>
      </c>
      <c r="P134" s="4" t="s">
        <v>152</v>
      </c>
      <c r="Q134"/>
      <c r="R134" s="4" t="s">
        <v>166</v>
      </c>
      <c r="S134" s="4" t="s">
        <v>166</v>
      </c>
      <c r="T134" s="23">
        <v>8000</v>
      </c>
      <c r="U134"/>
      <c r="V134" s="113" t="str">
        <f t="shared" si="46"/>
        <v>NOEC</v>
      </c>
      <c r="W134" s="44">
        <f>VLOOKUP(V134,'Conversion Factors'!$B$2:'Conversion Factors'!$C$13,2,FALSE)</f>
        <v>1</v>
      </c>
      <c r="X134" s="4">
        <f t="shared" si="21"/>
        <v>8000</v>
      </c>
      <c r="Y134" s="107" t="str">
        <f t="shared" si="22"/>
        <v>Chronic</v>
      </c>
      <c r="Z134" s="44">
        <f>VLOOKUP(Y134,'Conversion Factors'!$B$12:$C$13,2,FALSE)</f>
        <v>1</v>
      </c>
      <c r="AA134" s="4">
        <f t="shared" si="23"/>
        <v>8000</v>
      </c>
      <c r="AB134"/>
      <c r="AC134" s="113" t="str">
        <f t="shared" si="24"/>
        <v>NOEC</v>
      </c>
      <c r="AD134" s="6" t="s">
        <v>153</v>
      </c>
      <c r="AE134" s="106" t="str">
        <f t="shared" si="25"/>
        <v>Chronic</v>
      </c>
      <c r="AF134" s="40" t="str">
        <f t="shared" si="47"/>
        <v>y</v>
      </c>
      <c r="AG134" s="41" t="str">
        <f t="shared" si="26"/>
        <v>Quantity of first brood</v>
      </c>
      <c r="AH134" s="106"/>
      <c r="AI134" s="42">
        <f t="shared" si="27"/>
        <v>21</v>
      </c>
      <c r="AJ134" s="106"/>
      <c r="AK134" s="46"/>
      <c r="AL134" s="80">
        <f t="shared" si="28"/>
        <v>8000</v>
      </c>
      <c r="AM134" s="205">
        <f t="shared" si="48"/>
        <v>8000</v>
      </c>
      <c r="AN134" s="217">
        <f t="shared" si="48"/>
        <v>8000</v>
      </c>
      <c r="AO134" s="225">
        <f t="shared" si="48"/>
        <v>8000</v>
      </c>
      <c r="AP134" s="36"/>
      <c r="AQ134" s="49" t="s">
        <v>154</v>
      </c>
      <c r="AR134" s="2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row>
    <row r="135" spans="1:96" s="54" customFormat="1" ht="15" hidden="1">
      <c r="A135" s="21">
        <v>412</v>
      </c>
      <c r="B135" s="4" t="s">
        <v>389</v>
      </c>
      <c r="C135"/>
      <c r="D135" s="22" t="s">
        <v>145</v>
      </c>
      <c r="E135" s="23" t="s">
        <v>32</v>
      </c>
      <c r="F135" s="24" t="s">
        <v>21</v>
      </c>
      <c r="G135" s="4" t="s">
        <v>161</v>
      </c>
      <c r="H135" s="4" t="s">
        <v>162</v>
      </c>
      <c r="I135" s="24" t="s">
        <v>189</v>
      </c>
      <c r="J135"/>
      <c r="K135" s="24" t="s">
        <v>182</v>
      </c>
      <c r="L135" s="24" t="s">
        <v>183</v>
      </c>
      <c r="M135" s="34" t="s">
        <v>390</v>
      </c>
      <c r="N135" s="4">
        <v>21</v>
      </c>
      <c r="O135" s="4" t="s">
        <v>151</v>
      </c>
      <c r="P135" s="4" t="s">
        <v>152</v>
      </c>
      <c r="Q135"/>
      <c r="R135" s="4" t="s">
        <v>166</v>
      </c>
      <c r="S135" s="4" t="s">
        <v>166</v>
      </c>
      <c r="T135" s="23">
        <v>9100</v>
      </c>
      <c r="U135"/>
      <c r="V135" s="113" t="str">
        <f t="shared" si="46"/>
        <v>LC50</v>
      </c>
      <c r="W135" s="44">
        <f>VLOOKUP(V135,'Conversion Factors'!$B$2:'Conversion Factors'!$C$13,2,FALSE)</f>
        <v>5</v>
      </c>
      <c r="X135" s="4">
        <f t="shared" si="21"/>
        <v>1820</v>
      </c>
      <c r="Y135" s="107" t="str">
        <f t="shared" si="22"/>
        <v>Chronic</v>
      </c>
      <c r="Z135" s="44">
        <f>VLOOKUP(Y135,'Conversion Factors'!$B$12:$C$13,2,FALSE)</f>
        <v>1</v>
      </c>
      <c r="AA135" s="4">
        <f t="shared" si="23"/>
        <v>1820</v>
      </c>
      <c r="AB135"/>
      <c r="AC135" s="113" t="str">
        <f t="shared" si="24"/>
        <v>LC50</v>
      </c>
      <c r="AD135" s="6" t="s">
        <v>159</v>
      </c>
      <c r="AE135" s="106" t="str">
        <f t="shared" si="25"/>
        <v>Chronic</v>
      </c>
      <c r="AF135" s="40" t="str">
        <f t="shared" si="47"/>
        <v>y</v>
      </c>
      <c r="AG135" s="41" t="str">
        <f t="shared" si="26"/>
        <v>Mortality</v>
      </c>
      <c r="AH135" s="106"/>
      <c r="AI135" s="42">
        <f t="shared" si="27"/>
        <v>21</v>
      </c>
      <c r="AJ135" s="106"/>
      <c r="AK135" s="46"/>
      <c r="AL135" s="80">
        <f t="shared" si="28"/>
        <v>1820</v>
      </c>
      <c r="AM135" s="205">
        <f t="shared" si="48"/>
        <v>1820</v>
      </c>
      <c r="AN135" s="217">
        <f t="shared" si="48"/>
        <v>1820</v>
      </c>
      <c r="AO135" s="225">
        <f t="shared" si="48"/>
        <v>1820</v>
      </c>
      <c r="AP135" s="36"/>
      <c r="AQ135" s="49" t="s">
        <v>154</v>
      </c>
      <c r="AR135" s="24"/>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row>
    <row r="136" spans="1:96" s="54" customFormat="1" ht="15" hidden="1">
      <c r="A136" s="167">
        <v>3006</v>
      </c>
      <c r="B136" s="67" t="s">
        <v>391</v>
      </c>
      <c r="C136" s="66"/>
      <c r="D136" s="168" t="s">
        <v>145</v>
      </c>
      <c r="E136" s="169" t="s">
        <v>32</v>
      </c>
      <c r="F136" s="170" t="s">
        <v>21</v>
      </c>
      <c r="G136" s="67" t="s">
        <v>161</v>
      </c>
      <c r="H136" s="67" t="s">
        <v>162</v>
      </c>
      <c r="I136" s="170" t="s">
        <v>189</v>
      </c>
      <c r="J136" s="66"/>
      <c r="K136" s="170" t="s">
        <v>190</v>
      </c>
      <c r="L136" s="170" t="s">
        <v>371</v>
      </c>
      <c r="M136" s="184" t="s">
        <v>18</v>
      </c>
      <c r="N136" s="67">
        <v>25</v>
      </c>
      <c r="O136" s="67" t="s">
        <v>151</v>
      </c>
      <c r="P136" s="67" t="s">
        <v>152</v>
      </c>
      <c r="Q136" s="66"/>
      <c r="R136" s="67" t="s">
        <v>166</v>
      </c>
      <c r="S136" s="67" t="s">
        <v>166</v>
      </c>
      <c r="T136" s="169">
        <v>10000</v>
      </c>
      <c r="U136" s="66"/>
      <c r="V136" s="112" t="str">
        <f t="shared" si="46"/>
        <v>LOEC</v>
      </c>
      <c r="W136" s="67">
        <f>VLOOKUP(V136,'Conversion Factors'!$B$2:'Conversion Factors'!$C$13,2,FALSE)</f>
        <v>2.50</v>
      </c>
      <c r="X136" s="67">
        <f t="shared" si="49" ref="X136:X199">T136/W136</f>
        <v>4000</v>
      </c>
      <c r="Y136" s="115" t="str">
        <f t="shared" si="50" ref="Y136:Y199">P136</f>
        <v>Chronic</v>
      </c>
      <c r="Z136" s="67">
        <f>VLOOKUP(Y136,'Conversion Factors'!$B$12:$C$13,2,FALSE)</f>
        <v>1</v>
      </c>
      <c r="AA136" s="67">
        <f t="shared" si="51" ref="AA136:AA199">X136/Z136</f>
        <v>4000</v>
      </c>
      <c r="AB136" s="66"/>
      <c r="AC136" s="112" t="str">
        <f t="shared" si="52" ref="AC136:AC199">M136</f>
        <v>LOEC</v>
      </c>
      <c r="AD136" s="148" t="s">
        <v>159</v>
      </c>
      <c r="AE136" s="115" t="str">
        <f t="shared" si="53" ref="AE136:AE199">P136</f>
        <v>Chronic</v>
      </c>
      <c r="AF136" s="148" t="str">
        <f t="shared" si="47"/>
        <v>y</v>
      </c>
      <c r="AG136" s="65" t="str">
        <f t="shared" si="54" ref="AG136:AG199">L136</f>
        <v>Time to first brood - F0 generation</v>
      </c>
      <c r="AH136" s="115"/>
      <c r="AI136" s="117">
        <f t="shared" si="55" ref="AI136:AI199">N136</f>
        <v>25</v>
      </c>
      <c r="AJ136" s="115"/>
      <c r="AK136" s="66"/>
      <c r="AL136" s="185">
        <f t="shared" si="56" ref="AL136:AL199">AA136</f>
        <v>4000</v>
      </c>
      <c r="AM136" s="208">
        <f t="shared" si="48"/>
        <v>4000</v>
      </c>
      <c r="AN136" s="226">
        <f t="shared" si="48"/>
        <v>4000</v>
      </c>
      <c r="AO136" s="227">
        <f t="shared" si="48"/>
        <v>4000</v>
      </c>
      <c r="AP136" s="198"/>
      <c r="AQ136" s="76" t="s">
        <v>154</v>
      </c>
      <c r="AR136" s="170" t="s">
        <v>355</v>
      </c>
      <c r="AS136" s="66"/>
      <c r="AT136" s="66"/>
      <c r="AU136" s="66"/>
      <c r="AV136" s="66"/>
      <c r="AW136" s="66"/>
      <c r="AX136" s="66"/>
      <c r="AY136" s="66"/>
      <c r="AZ136" s="66"/>
      <c r="BA136" s="66"/>
      <c r="BB136" s="66"/>
      <c r="BC136" s="66"/>
      <c r="BD136" s="66"/>
      <c r="BE136" s="66"/>
      <c r="BF136" s="66"/>
      <c r="BG136" s="66"/>
      <c r="BH136" s="66"/>
      <c r="BI136" s="66"/>
      <c r="BJ136" s="66"/>
      <c r="BK136" s="66"/>
      <c r="BL136" s="66"/>
      <c r="BM136" s="66"/>
      <c r="BN136" s="66"/>
      <c r="BO136" s="66"/>
      <c r="BP136" s="66"/>
      <c r="BQ136" s="66"/>
      <c r="BR136" s="66"/>
      <c r="BS136" s="66"/>
      <c r="BT136" s="66"/>
      <c r="BU136" s="66"/>
      <c r="BV136" s="66"/>
      <c r="BW136" s="66"/>
      <c r="BX136" s="66"/>
      <c r="BY136" s="66"/>
      <c r="BZ136" s="66"/>
      <c r="CA136" s="66"/>
      <c r="CB136" s="66"/>
      <c r="CC136" s="66"/>
      <c r="CD136" s="66"/>
      <c r="CE136" s="66"/>
      <c r="CF136" s="66"/>
      <c r="CG136" s="66"/>
      <c r="CH136" s="66"/>
      <c r="CI136" s="66"/>
      <c r="CJ136" s="66"/>
      <c r="CK136" s="66"/>
      <c r="CL136" s="66"/>
      <c r="CM136" s="66"/>
      <c r="CN136" s="66"/>
      <c r="CO136" s="66"/>
      <c r="CP136" s="66"/>
      <c r="CQ136" s="66"/>
      <c r="CR136" s="66"/>
    </row>
    <row r="137" spans="1:96" s="54" customFormat="1" ht="15" hidden="1">
      <c r="A137" s="21">
        <v>3001</v>
      </c>
      <c r="B137" s="4" t="s">
        <v>392</v>
      </c>
      <c r="C137"/>
      <c r="D137" s="22" t="s">
        <v>145</v>
      </c>
      <c r="E137" s="23" t="s">
        <v>32</v>
      </c>
      <c r="F137" s="24" t="s">
        <v>21</v>
      </c>
      <c r="G137" s="4" t="s">
        <v>161</v>
      </c>
      <c r="H137" s="4" t="s">
        <v>162</v>
      </c>
      <c r="I137" s="24" t="s">
        <v>189</v>
      </c>
      <c r="J137"/>
      <c r="K137" s="24" t="s">
        <v>190</v>
      </c>
      <c r="L137" s="24" t="s">
        <v>388</v>
      </c>
      <c r="M137" s="34" t="s">
        <v>18</v>
      </c>
      <c r="N137" s="4">
        <v>21</v>
      </c>
      <c r="O137" s="4" t="s">
        <v>151</v>
      </c>
      <c r="P137" s="4" t="s">
        <v>152</v>
      </c>
      <c r="Q137"/>
      <c r="R137" s="4" t="s">
        <v>166</v>
      </c>
      <c r="S137" s="4" t="s">
        <v>166</v>
      </c>
      <c r="T137" s="23">
        <v>16000</v>
      </c>
      <c r="U137"/>
      <c r="V137" s="113" t="str">
        <f t="shared" si="46"/>
        <v>LOEC</v>
      </c>
      <c r="W137" s="44">
        <f>VLOOKUP(V137,'Conversion Factors'!$B$2:'Conversion Factors'!$C$13,2,FALSE)</f>
        <v>2.50</v>
      </c>
      <c r="X137" s="4">
        <f t="shared" si="49"/>
        <v>6400</v>
      </c>
      <c r="Y137" s="107" t="str">
        <f t="shared" si="50"/>
        <v>Chronic</v>
      </c>
      <c r="Z137" s="44">
        <f>VLOOKUP(Y137,'Conversion Factors'!$B$12:$C$13,2,FALSE)</f>
        <v>1</v>
      </c>
      <c r="AA137" s="4">
        <f t="shared" si="51"/>
        <v>6400</v>
      </c>
      <c r="AB137"/>
      <c r="AC137" s="113" t="str">
        <f t="shared" si="52"/>
        <v>LOEC</v>
      </c>
      <c r="AD137" s="6" t="s">
        <v>159</v>
      </c>
      <c r="AE137" s="106" t="str">
        <f t="shared" si="53"/>
        <v>Chronic</v>
      </c>
      <c r="AF137" s="40" t="str">
        <f t="shared" si="47"/>
        <v>y</v>
      </c>
      <c r="AG137" s="41" t="str">
        <f t="shared" si="54"/>
        <v>Quantity of first brood</v>
      </c>
      <c r="AH137" s="106"/>
      <c r="AI137" s="42">
        <f t="shared" si="55"/>
        <v>21</v>
      </c>
      <c r="AJ137" s="106"/>
      <c r="AK137" s="46"/>
      <c r="AL137" s="80">
        <f t="shared" si="56"/>
        <v>6400</v>
      </c>
      <c r="AM137" s="205">
        <f t="shared" si="48"/>
        <v>6400</v>
      </c>
      <c r="AN137" s="217">
        <f t="shared" si="48"/>
        <v>6400</v>
      </c>
      <c r="AO137" s="225">
        <f t="shared" si="48"/>
        <v>6400</v>
      </c>
      <c r="AP137" s="36"/>
      <c r="AQ137" s="49" t="s">
        <v>154</v>
      </c>
      <c r="AR137" s="24"/>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row>
    <row r="138" spans="1:96" s="54" customFormat="1" ht="15" hidden="1">
      <c r="A138" s="21">
        <v>409</v>
      </c>
      <c r="B138" s="4" t="s">
        <v>393</v>
      </c>
      <c r="C138"/>
      <c r="D138" s="22" t="s">
        <v>145</v>
      </c>
      <c r="E138" s="23" t="s">
        <v>32</v>
      </c>
      <c r="F138" s="24" t="s">
        <v>21</v>
      </c>
      <c r="G138" s="4" t="s">
        <v>161</v>
      </c>
      <c r="H138" s="4" t="s">
        <v>162</v>
      </c>
      <c r="I138" s="24" t="s">
        <v>189</v>
      </c>
      <c r="J138"/>
      <c r="K138" s="24" t="s">
        <v>182</v>
      </c>
      <c r="L138" s="24" t="s">
        <v>183</v>
      </c>
      <c r="M138" s="34" t="s">
        <v>27</v>
      </c>
      <c r="N138" s="4">
        <v>21</v>
      </c>
      <c r="O138" s="4" t="s">
        <v>151</v>
      </c>
      <c r="P138" s="4" t="s">
        <v>152</v>
      </c>
      <c r="Q138"/>
      <c r="R138" s="4" t="s">
        <v>166</v>
      </c>
      <c r="S138" s="4" t="s">
        <v>166</v>
      </c>
      <c r="T138" s="23">
        <v>25000</v>
      </c>
      <c r="U138"/>
      <c r="V138" s="113" t="str">
        <f t="shared" si="46"/>
        <v>NOEC</v>
      </c>
      <c r="W138" s="44">
        <f>VLOOKUP(V138,'Conversion Factors'!$B$2:'Conversion Factors'!$C$13,2,FALSE)</f>
        <v>1</v>
      </c>
      <c r="X138" s="4">
        <f t="shared" si="49"/>
        <v>25000</v>
      </c>
      <c r="Y138" s="107" t="str">
        <f t="shared" si="50"/>
        <v>Chronic</v>
      </c>
      <c r="Z138" s="44">
        <f>VLOOKUP(Y138,'Conversion Factors'!$B$12:$C$13,2,FALSE)</f>
        <v>1</v>
      </c>
      <c r="AA138" s="4">
        <f t="shared" si="51"/>
        <v>25000</v>
      </c>
      <c r="AB138"/>
      <c r="AC138" s="113" t="str">
        <f t="shared" si="52"/>
        <v>NOEC</v>
      </c>
      <c r="AD138" s="6" t="s">
        <v>153</v>
      </c>
      <c r="AE138" s="106" t="str">
        <f t="shared" si="53"/>
        <v>Chronic</v>
      </c>
      <c r="AF138" s="40" t="str">
        <f t="shared" si="47"/>
        <v>y</v>
      </c>
      <c r="AG138" s="41" t="str">
        <f t="shared" si="54"/>
        <v>Mortality</v>
      </c>
      <c r="AH138" s="106"/>
      <c r="AI138" s="42">
        <f t="shared" si="55"/>
        <v>21</v>
      </c>
      <c r="AJ138" s="106"/>
      <c r="AK138" s="46"/>
      <c r="AL138" s="44">
        <f t="shared" si="56"/>
        <v>25000</v>
      </c>
      <c r="AM138" s="205">
        <f t="shared" si="48"/>
        <v>25000</v>
      </c>
      <c r="AN138" s="217">
        <f t="shared" si="48"/>
        <v>25000</v>
      </c>
      <c r="AO138" s="225">
        <f t="shared" si="48"/>
        <v>25000</v>
      </c>
      <c r="AP138" s="36"/>
      <c r="AQ138" s="49" t="s">
        <v>154</v>
      </c>
      <c r="AR138" s="24"/>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row>
    <row r="139" spans="1:96" s="54" customFormat="1" ht="15" hidden="1">
      <c r="A139" s="364">
        <v>431</v>
      </c>
      <c r="B139" s="364" t="s">
        <v>394</v>
      </c>
      <c r="C139"/>
      <c r="D139" s="22" t="s">
        <v>145</v>
      </c>
      <c r="E139" s="23" t="s">
        <v>32</v>
      </c>
      <c r="F139" s="24" t="s">
        <v>21</v>
      </c>
      <c r="G139" s="4" t="s">
        <v>161</v>
      </c>
      <c r="H139" s="4" t="s">
        <v>162</v>
      </c>
      <c r="I139" s="24" t="s">
        <v>189</v>
      </c>
      <c r="J139"/>
      <c r="K139" s="24" t="s">
        <v>190</v>
      </c>
      <c r="L139" s="1" t="s">
        <v>395</v>
      </c>
      <c r="M139" s="34" t="s">
        <v>27</v>
      </c>
      <c r="N139" s="4">
        <v>21</v>
      </c>
      <c r="O139" s="4" t="s">
        <v>151</v>
      </c>
      <c r="P139" s="4" t="s">
        <v>152</v>
      </c>
      <c r="Q139"/>
      <c r="R139" s="4" t="s">
        <v>166</v>
      </c>
      <c r="S139" s="4" t="s">
        <v>166</v>
      </c>
      <c r="T139" s="23">
        <v>25000</v>
      </c>
      <c r="U139"/>
      <c r="V139" s="113" t="str">
        <f t="shared" si="46"/>
        <v>NOEC</v>
      </c>
      <c r="W139" s="44">
        <f>VLOOKUP(V139,'Conversion Factors'!$B$2:'Conversion Factors'!$C$13,2,FALSE)</f>
        <v>1</v>
      </c>
      <c r="X139" s="4">
        <f t="shared" si="49"/>
        <v>25000</v>
      </c>
      <c r="Y139" s="107" t="str">
        <f t="shared" si="50"/>
        <v>Chronic</v>
      </c>
      <c r="Z139" s="44">
        <f>VLOOKUP(Y139,'Conversion Factors'!$B$12:$C$13,2,FALSE)</f>
        <v>1</v>
      </c>
      <c r="AA139" s="4">
        <f t="shared" si="51"/>
        <v>25000</v>
      </c>
      <c r="AB139"/>
      <c r="AC139" s="113" t="str">
        <f t="shared" si="52"/>
        <v>NOEC</v>
      </c>
      <c r="AD139" s="6" t="s">
        <v>153</v>
      </c>
      <c r="AE139" s="106" t="str">
        <f t="shared" si="53"/>
        <v>Chronic</v>
      </c>
      <c r="AF139" s="40" t="str">
        <f t="shared" si="47"/>
        <v>y</v>
      </c>
      <c r="AG139" s="41" t="str">
        <f t="shared" si="54"/>
        <v>Days to first brood/# young per adult/# young per brood</v>
      </c>
      <c r="AH139" s="106"/>
      <c r="AI139" s="42">
        <f t="shared" si="55"/>
        <v>21</v>
      </c>
      <c r="AJ139" s="106"/>
      <c r="AK139" s="46"/>
      <c r="AL139" s="44">
        <f t="shared" si="56"/>
        <v>25000</v>
      </c>
      <c r="AM139" s="205">
        <f t="shared" si="48"/>
        <v>25000</v>
      </c>
      <c r="AN139" s="217">
        <f t="shared" si="48"/>
        <v>25000</v>
      </c>
      <c r="AO139" s="225">
        <f t="shared" si="48"/>
        <v>25000</v>
      </c>
      <c r="AP139" s="36"/>
      <c r="AQ139" s="49" t="s">
        <v>154</v>
      </c>
      <c r="AR139" s="24"/>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row>
    <row r="140" spans="1:96" s="54" customFormat="1" ht="15" hidden="1">
      <c r="A140" s="21">
        <v>431</v>
      </c>
      <c r="B140" s="4" t="s">
        <v>396</v>
      </c>
      <c r="C140"/>
      <c r="D140" s="22" t="s">
        <v>145</v>
      </c>
      <c r="E140" s="23" t="s">
        <v>32</v>
      </c>
      <c r="F140" s="24" t="s">
        <v>21</v>
      </c>
      <c r="G140" s="4" t="s">
        <v>161</v>
      </c>
      <c r="H140" s="4" t="s">
        <v>162</v>
      </c>
      <c r="I140" s="24" t="s">
        <v>189</v>
      </c>
      <c r="J140"/>
      <c r="K140" s="24" t="s">
        <v>182</v>
      </c>
      <c r="L140" s="1" t="s">
        <v>183</v>
      </c>
      <c r="M140" s="34" t="s">
        <v>390</v>
      </c>
      <c r="N140" s="4">
        <v>21</v>
      </c>
      <c r="O140" s="4" t="s">
        <v>151</v>
      </c>
      <c r="P140" s="4" t="s">
        <v>152</v>
      </c>
      <c r="Q140"/>
      <c r="R140" s="4" t="s">
        <v>166</v>
      </c>
      <c r="S140" s="4" t="s">
        <v>166</v>
      </c>
      <c r="T140" s="23">
        <v>42900</v>
      </c>
      <c r="U140"/>
      <c r="V140" s="113" t="str">
        <f t="shared" si="46"/>
        <v>LC50</v>
      </c>
      <c r="W140" s="44">
        <f>VLOOKUP(V140,'Conversion Factors'!$B$2:'Conversion Factors'!$C$13,2,FALSE)</f>
        <v>5</v>
      </c>
      <c r="X140" s="4">
        <f t="shared" si="49"/>
        <v>8580</v>
      </c>
      <c r="Y140" s="107" t="str">
        <f t="shared" si="50"/>
        <v>Chronic</v>
      </c>
      <c r="Z140" s="44">
        <f>VLOOKUP(Y140,'Conversion Factors'!$B$12:$C$13,2,FALSE)</f>
        <v>1</v>
      </c>
      <c r="AA140" s="4">
        <f t="shared" si="51"/>
        <v>8580</v>
      </c>
      <c r="AB140"/>
      <c r="AC140" s="113" t="str">
        <f t="shared" si="52"/>
        <v>LC50</v>
      </c>
      <c r="AD140" s="6" t="s">
        <v>159</v>
      </c>
      <c r="AE140" s="106" t="str">
        <f t="shared" si="53"/>
        <v>Chronic</v>
      </c>
      <c r="AF140" s="40" t="str">
        <f t="shared" si="47"/>
        <v>y</v>
      </c>
      <c r="AG140" s="41" t="str">
        <f t="shared" si="54"/>
        <v>Mortality</v>
      </c>
      <c r="AH140" s="106"/>
      <c r="AI140" s="42">
        <f t="shared" si="55"/>
        <v>21</v>
      </c>
      <c r="AJ140" s="106"/>
      <c r="AK140" s="46"/>
      <c r="AL140" s="80">
        <f t="shared" si="56"/>
        <v>8580</v>
      </c>
      <c r="AM140" s="205">
        <f t="shared" si="48"/>
        <v>8580</v>
      </c>
      <c r="AN140" s="217">
        <f t="shared" si="48"/>
        <v>8580</v>
      </c>
      <c r="AO140" s="225">
        <f t="shared" si="48"/>
        <v>8580</v>
      </c>
      <c r="AP140" s="36"/>
      <c r="AQ140" s="49" t="s">
        <v>154</v>
      </c>
      <c r="AR140" s="24"/>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row>
    <row r="141" spans="1:96" s="54" customFormat="1" ht="15" hidden="1">
      <c r="A141" s="21">
        <v>409</v>
      </c>
      <c r="B141" s="4" t="s">
        <v>397</v>
      </c>
      <c r="C141"/>
      <c r="D141" s="22" t="s">
        <v>145</v>
      </c>
      <c r="E141" s="23" t="s">
        <v>32</v>
      </c>
      <c r="F141" s="24" t="s">
        <v>21</v>
      </c>
      <c r="G141" s="4" t="s">
        <v>161</v>
      </c>
      <c r="H141" s="4" t="s">
        <v>162</v>
      </c>
      <c r="I141" s="24" t="s">
        <v>189</v>
      </c>
      <c r="J141"/>
      <c r="K141" s="24" t="s">
        <v>182</v>
      </c>
      <c r="L141" s="24" t="s">
        <v>183</v>
      </c>
      <c r="M141" s="34" t="s">
        <v>18</v>
      </c>
      <c r="N141" s="4">
        <v>21</v>
      </c>
      <c r="O141" s="4" t="s">
        <v>151</v>
      </c>
      <c r="P141" s="4" t="s">
        <v>152</v>
      </c>
      <c r="Q141"/>
      <c r="R141" s="4" t="s">
        <v>166</v>
      </c>
      <c r="S141" s="4" t="s">
        <v>166</v>
      </c>
      <c r="T141" s="23">
        <v>50000</v>
      </c>
      <c r="U141"/>
      <c r="V141" s="113" t="str">
        <f t="shared" si="46"/>
        <v>LOEC</v>
      </c>
      <c r="W141" s="44">
        <f>VLOOKUP(V141,'Conversion Factors'!$B$2:'Conversion Factors'!$C$13,2,FALSE)</f>
        <v>2.50</v>
      </c>
      <c r="X141" s="4">
        <f t="shared" si="49"/>
        <v>20000</v>
      </c>
      <c r="Y141" s="107" t="str">
        <f t="shared" si="50"/>
        <v>Chronic</v>
      </c>
      <c r="Z141" s="44">
        <f>VLOOKUP(Y141,'Conversion Factors'!$B$12:$C$13,2,FALSE)</f>
        <v>1</v>
      </c>
      <c r="AA141" s="44">
        <f t="shared" si="51"/>
        <v>20000</v>
      </c>
      <c r="AB141"/>
      <c r="AC141" s="113" t="str">
        <f t="shared" si="52"/>
        <v>LOEC</v>
      </c>
      <c r="AD141" s="6" t="s">
        <v>159</v>
      </c>
      <c r="AE141" s="106" t="str">
        <f t="shared" si="53"/>
        <v>Chronic</v>
      </c>
      <c r="AF141" s="40" t="str">
        <f t="shared" si="47"/>
        <v>y</v>
      </c>
      <c r="AG141" s="41" t="str">
        <f t="shared" si="54"/>
        <v>Mortality</v>
      </c>
      <c r="AH141" s="106"/>
      <c r="AI141" s="42">
        <f t="shared" si="55"/>
        <v>21</v>
      </c>
      <c r="AJ141" s="106"/>
      <c r="AK141" s="46"/>
      <c r="AL141" s="44">
        <f t="shared" si="56"/>
        <v>20000</v>
      </c>
      <c r="AM141" s="205">
        <f t="shared" si="48"/>
        <v>20000</v>
      </c>
      <c r="AN141" s="217">
        <f t="shared" si="48"/>
        <v>20000</v>
      </c>
      <c r="AO141" s="225">
        <f t="shared" si="48"/>
        <v>20000</v>
      </c>
      <c r="AP141" s="36"/>
      <c r="AQ141" s="49" t="s">
        <v>154</v>
      </c>
      <c r="AR141" s="24"/>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row>
    <row r="142" spans="1:96" s="54" customFormat="1" ht="15" hidden="1">
      <c r="A142" s="364">
        <v>431</v>
      </c>
      <c r="B142" s="364" t="s">
        <v>398</v>
      </c>
      <c r="C142"/>
      <c r="D142" s="22" t="s">
        <v>145</v>
      </c>
      <c r="E142" s="23" t="s">
        <v>32</v>
      </c>
      <c r="F142" s="24" t="s">
        <v>21</v>
      </c>
      <c r="G142" s="4" t="s">
        <v>161</v>
      </c>
      <c r="H142" s="4" t="s">
        <v>162</v>
      </c>
      <c r="I142" s="24" t="s">
        <v>189</v>
      </c>
      <c r="J142"/>
      <c r="K142" s="24" t="s">
        <v>190</v>
      </c>
      <c r="L142" s="1" t="s">
        <v>395</v>
      </c>
      <c r="M142" s="34" t="s">
        <v>18</v>
      </c>
      <c r="N142" s="4">
        <v>21</v>
      </c>
      <c r="O142" s="4" t="s">
        <v>151</v>
      </c>
      <c r="P142" s="4" t="s">
        <v>152</v>
      </c>
      <c r="Q142"/>
      <c r="R142" s="4" t="s">
        <v>166</v>
      </c>
      <c r="S142" s="4" t="s">
        <v>166</v>
      </c>
      <c r="T142" s="23">
        <v>50000</v>
      </c>
      <c r="U142"/>
      <c r="V142" s="113" t="str">
        <f t="shared" si="46"/>
        <v>LOEC</v>
      </c>
      <c r="W142" s="44">
        <f>VLOOKUP(V142,'Conversion Factors'!$B$2:'Conversion Factors'!$C$13,2,FALSE)</f>
        <v>2.50</v>
      </c>
      <c r="X142" s="4">
        <f t="shared" si="49"/>
        <v>20000</v>
      </c>
      <c r="Y142" s="107" t="str">
        <f t="shared" si="50"/>
        <v>Chronic</v>
      </c>
      <c r="Z142" s="44">
        <f>VLOOKUP(Y142,'Conversion Factors'!$B$12:$C$13,2,FALSE)</f>
        <v>1</v>
      </c>
      <c r="AA142" s="4">
        <f t="shared" si="51"/>
        <v>20000</v>
      </c>
      <c r="AB142"/>
      <c r="AC142" s="113" t="str">
        <f t="shared" si="52"/>
        <v>LOEC</v>
      </c>
      <c r="AD142" s="6" t="s">
        <v>159</v>
      </c>
      <c r="AE142" s="106" t="str">
        <f t="shared" si="53"/>
        <v>Chronic</v>
      </c>
      <c r="AF142" s="40" t="str">
        <f t="shared" si="47"/>
        <v>y</v>
      </c>
      <c r="AG142" s="41" t="str">
        <f t="shared" si="54"/>
        <v>Days to first brood/# young per adult/# young per brood</v>
      </c>
      <c r="AH142" s="106"/>
      <c r="AI142" s="42">
        <f t="shared" si="55"/>
        <v>21</v>
      </c>
      <c r="AJ142" s="106"/>
      <c r="AK142" s="46"/>
      <c r="AL142" s="44">
        <f t="shared" si="56"/>
        <v>20000</v>
      </c>
      <c r="AM142" s="205">
        <f t="shared" si="48"/>
        <v>20000</v>
      </c>
      <c r="AN142" s="217">
        <f t="shared" si="48"/>
        <v>20000</v>
      </c>
      <c r="AO142" s="225">
        <f t="shared" si="48"/>
        <v>20000</v>
      </c>
      <c r="AP142" s="36"/>
      <c r="AQ142" s="49" t="s">
        <v>154</v>
      </c>
      <c r="AR142" s="24"/>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row>
    <row r="143" spans="1:96" s="54" customFormat="1" ht="15" hidden="1">
      <c r="A143" s="242">
        <v>409</v>
      </c>
      <c r="B143" s="243" t="s">
        <v>399</v>
      </c>
      <c r="C143" s="240"/>
      <c r="D143" s="244" t="s">
        <v>145</v>
      </c>
      <c r="E143" s="245" t="s">
        <v>42</v>
      </c>
      <c r="F143" s="246" t="s">
        <v>21</v>
      </c>
      <c r="G143" s="243" t="s">
        <v>161</v>
      </c>
      <c r="H143" s="243" t="s">
        <v>162</v>
      </c>
      <c r="I143" s="246" t="s">
        <v>189</v>
      </c>
      <c r="J143" s="240"/>
      <c r="K143" s="246" t="s">
        <v>182</v>
      </c>
      <c r="L143" s="246" t="s">
        <v>183</v>
      </c>
      <c r="M143" s="249" t="s">
        <v>27</v>
      </c>
      <c r="N143" s="243">
        <v>21</v>
      </c>
      <c r="O143" s="243" t="s">
        <v>151</v>
      </c>
      <c r="P143" s="243" t="s">
        <v>152</v>
      </c>
      <c r="Q143" s="240"/>
      <c r="R143" s="243" t="s">
        <v>166</v>
      </c>
      <c r="S143" s="243" t="s">
        <v>166</v>
      </c>
      <c r="T143" s="245">
        <v>6000</v>
      </c>
      <c r="U143" s="240"/>
      <c r="V143" s="262" t="str">
        <f t="shared" si="46"/>
        <v>NOEC</v>
      </c>
      <c r="W143" s="252">
        <f>VLOOKUP(V143,'Conversion Factors'!$B$2:'Conversion Factors'!$C$13,2,FALSE)</f>
        <v>1</v>
      </c>
      <c r="X143" s="243">
        <f t="shared" si="49"/>
        <v>6000</v>
      </c>
      <c r="Y143" s="119" t="str">
        <f t="shared" si="50"/>
        <v>Chronic</v>
      </c>
      <c r="Z143" s="252">
        <f>VLOOKUP(Y143,'Conversion Factors'!$B$12:$C$13,2,FALSE)</f>
        <v>1</v>
      </c>
      <c r="AA143" s="243">
        <f t="shared" si="51"/>
        <v>6000</v>
      </c>
      <c r="AB143" s="240"/>
      <c r="AC143" s="262" t="str">
        <f t="shared" si="52"/>
        <v>NOEC</v>
      </c>
      <c r="AD143" s="269" t="s">
        <v>153</v>
      </c>
      <c r="AE143" s="119" t="str">
        <f t="shared" si="53"/>
        <v>Chronic</v>
      </c>
      <c r="AF143" s="269" t="str">
        <f t="shared" si="47"/>
        <v>y</v>
      </c>
      <c r="AG143" s="259" t="str">
        <f t="shared" si="54"/>
        <v>Mortality</v>
      </c>
      <c r="AH143" s="111"/>
      <c r="AI143" s="263">
        <f t="shared" si="55"/>
        <v>21</v>
      </c>
      <c r="AJ143" s="111"/>
      <c r="AK143" s="239"/>
      <c r="AL143" s="252">
        <f t="shared" si="56"/>
        <v>6000</v>
      </c>
      <c r="AM143" s="265">
        <f t="shared" si="48"/>
        <v>6000</v>
      </c>
      <c r="AN143" s="289">
        <f t="shared" si="48"/>
        <v>6000</v>
      </c>
      <c r="AO143" s="270">
        <f t="shared" si="48"/>
        <v>6000</v>
      </c>
      <c r="AP143" s="292"/>
      <c r="AQ143" s="257" t="s">
        <v>154</v>
      </c>
      <c r="AR143" s="246"/>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row>
    <row r="144" spans="1:96" s="54" customFormat="1" ht="15" hidden="1">
      <c r="A144" s="21">
        <v>409</v>
      </c>
      <c r="B144" s="4" t="s">
        <v>400</v>
      </c>
      <c r="C144"/>
      <c r="D144" s="22" t="s">
        <v>145</v>
      </c>
      <c r="E144" s="23" t="s">
        <v>42</v>
      </c>
      <c r="F144" s="24" t="s">
        <v>21</v>
      </c>
      <c r="G144" s="4" t="s">
        <v>161</v>
      </c>
      <c r="H144" s="4" t="s">
        <v>162</v>
      </c>
      <c r="I144" s="24" t="s">
        <v>189</v>
      </c>
      <c r="J144"/>
      <c r="K144" s="24" t="s">
        <v>182</v>
      </c>
      <c r="L144" s="24" t="s">
        <v>183</v>
      </c>
      <c r="M144" s="34" t="s">
        <v>18</v>
      </c>
      <c r="N144" s="4">
        <v>21</v>
      </c>
      <c r="O144" s="4" t="s">
        <v>151</v>
      </c>
      <c r="P144" s="4" t="s">
        <v>152</v>
      </c>
      <c r="Q144"/>
      <c r="R144" s="4" t="s">
        <v>166</v>
      </c>
      <c r="S144" s="4" t="s">
        <v>166</v>
      </c>
      <c r="T144" s="23">
        <v>13000</v>
      </c>
      <c r="U144"/>
      <c r="V144" s="113" t="str">
        <f t="shared" si="46"/>
        <v>LOEC</v>
      </c>
      <c r="W144" s="44">
        <f>VLOOKUP(V144,'Conversion Factors'!$B$2:'Conversion Factors'!$C$13,2,FALSE)</f>
        <v>2.50</v>
      </c>
      <c r="X144" s="4">
        <f t="shared" si="49"/>
        <v>5200</v>
      </c>
      <c r="Y144" s="107" t="str">
        <f t="shared" si="50"/>
        <v>Chronic</v>
      </c>
      <c r="Z144" s="44">
        <f>VLOOKUP(Y144,'Conversion Factors'!$B$12:$C$13,2,FALSE)</f>
        <v>1</v>
      </c>
      <c r="AA144" s="4">
        <f t="shared" si="51"/>
        <v>5200</v>
      </c>
      <c r="AB144"/>
      <c r="AC144" s="113" t="str">
        <f t="shared" si="52"/>
        <v>LOEC</v>
      </c>
      <c r="AD144" s="6" t="s">
        <v>159</v>
      </c>
      <c r="AE144" s="106" t="str">
        <f t="shared" si="53"/>
        <v>Chronic</v>
      </c>
      <c r="AF144" s="40" t="str">
        <f t="shared" si="47"/>
        <v>y</v>
      </c>
      <c r="AG144" s="41" t="str">
        <f t="shared" si="54"/>
        <v>Mortality</v>
      </c>
      <c r="AH144" s="106"/>
      <c r="AI144" s="42">
        <f t="shared" si="55"/>
        <v>21</v>
      </c>
      <c r="AJ144" s="106"/>
      <c r="AK144" s="46"/>
      <c r="AL144" s="189">
        <f t="shared" si="56"/>
        <v>5200</v>
      </c>
      <c r="AM144" s="206">
        <f t="shared" si="48"/>
        <v>5200</v>
      </c>
      <c r="AN144" s="228">
        <f t="shared" si="48"/>
        <v>5200</v>
      </c>
      <c r="AO144" s="229">
        <f t="shared" si="48"/>
        <v>5200</v>
      </c>
      <c r="AP144" s="36"/>
      <c r="AQ144" s="49" t="s">
        <v>154</v>
      </c>
      <c r="AR144" s="2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row>
    <row r="145" spans="1:96" s="54" customFormat="1" ht="15" hidden="1">
      <c r="A145" s="242">
        <v>3018</v>
      </c>
      <c r="B145" s="243" t="s">
        <v>401</v>
      </c>
      <c r="C145" s="240"/>
      <c r="D145" s="244" t="s">
        <v>145</v>
      </c>
      <c r="E145" s="245" t="s">
        <v>56</v>
      </c>
      <c r="F145" s="246" t="s">
        <v>53</v>
      </c>
      <c r="G145" s="243" t="s">
        <v>146</v>
      </c>
      <c r="H145" s="243" t="s">
        <v>147</v>
      </c>
      <c r="I145" s="246" t="s">
        <v>23</v>
      </c>
      <c r="J145" s="240"/>
      <c r="K145" s="246" t="s">
        <v>149</v>
      </c>
      <c r="L145" s="246" t="s">
        <v>402</v>
      </c>
      <c r="M145" s="249" t="s">
        <v>55</v>
      </c>
      <c r="N145" s="243">
        <v>4</v>
      </c>
      <c r="O145" s="243" t="s">
        <v>151</v>
      </c>
      <c r="P145" s="243" t="s">
        <v>152</v>
      </c>
      <c r="Q145" s="240"/>
      <c r="R145" s="243" t="s">
        <v>166</v>
      </c>
      <c r="S145" s="243" t="s">
        <v>166</v>
      </c>
      <c r="T145" s="245">
        <v>89340</v>
      </c>
      <c r="U145" s="240"/>
      <c r="V145" s="262" t="str">
        <f t="shared" si="46"/>
        <v>EC50</v>
      </c>
      <c r="W145" s="252">
        <f>VLOOKUP(V145,'Conversion Factors'!$B$2:'Conversion Factors'!$C$13,2,FALSE)</f>
        <v>5</v>
      </c>
      <c r="X145" s="243">
        <f t="shared" si="49"/>
        <v>17868</v>
      </c>
      <c r="Y145" s="119" t="str">
        <f t="shared" si="50"/>
        <v>Chronic</v>
      </c>
      <c r="Z145" s="252">
        <f>VLOOKUP(Y145,'Conversion Factors'!$B$12:$C$13,2,FALSE)</f>
        <v>1</v>
      </c>
      <c r="AA145" s="243">
        <f t="shared" si="51"/>
        <v>17868</v>
      </c>
      <c r="AB145" s="240"/>
      <c r="AC145" s="262" t="str">
        <f t="shared" si="52"/>
        <v>EC50</v>
      </c>
      <c r="AD145" s="269" t="s">
        <v>159</v>
      </c>
      <c r="AE145" s="111" t="str">
        <f t="shared" si="53"/>
        <v>Chronic</v>
      </c>
      <c r="AF145" s="269" t="str">
        <f t="shared" si="47"/>
        <v>y</v>
      </c>
      <c r="AG145" s="259" t="str">
        <f t="shared" si="54"/>
        <v>Inhibition</v>
      </c>
      <c r="AH145" s="111"/>
      <c r="AI145" s="263">
        <f t="shared" si="55"/>
        <v>4</v>
      </c>
      <c r="AJ145" s="111"/>
      <c r="AK145" s="239"/>
      <c r="AL145" s="252">
        <f t="shared" si="56"/>
        <v>17868</v>
      </c>
      <c r="AM145" s="265">
        <f t="shared" si="48"/>
        <v>17868</v>
      </c>
      <c r="AN145" s="266">
        <f t="shared" si="48"/>
        <v>17868</v>
      </c>
      <c r="AO145" s="267">
        <f t="shared" si="48"/>
        <v>17868</v>
      </c>
      <c r="AP145" s="296"/>
      <c r="AQ145" s="257" t="s">
        <v>154</v>
      </c>
      <c r="AR145" s="246"/>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row>
    <row r="146" spans="1:96" s="54" customFormat="1" ht="15" hidden="1">
      <c r="A146" s="242">
        <v>3004</v>
      </c>
      <c r="B146" s="243" t="s">
        <v>403</v>
      </c>
      <c r="C146" s="240"/>
      <c r="D146" s="244" t="s">
        <v>145</v>
      </c>
      <c r="E146" s="245" t="s">
        <v>86</v>
      </c>
      <c r="F146" s="246" t="s">
        <v>88</v>
      </c>
      <c r="G146" s="243" t="s">
        <v>161</v>
      </c>
      <c r="H146" s="243" t="s">
        <v>162</v>
      </c>
      <c r="I146" s="246" t="s">
        <v>404</v>
      </c>
      <c r="J146" s="240"/>
      <c r="K146" s="246" t="s">
        <v>164</v>
      </c>
      <c r="L146" s="248" t="s">
        <v>405</v>
      </c>
      <c r="M146" s="249" t="s">
        <v>18</v>
      </c>
      <c r="N146" s="243">
        <v>10</v>
      </c>
      <c r="O146" s="243" t="s">
        <v>151</v>
      </c>
      <c r="P146" s="243" t="s">
        <v>152</v>
      </c>
      <c r="Q146" s="240"/>
      <c r="R146" s="243" t="s">
        <v>166</v>
      </c>
      <c r="S146" s="243" t="s">
        <v>166</v>
      </c>
      <c r="T146" s="245">
        <v>500</v>
      </c>
      <c r="U146" s="240"/>
      <c r="V146" s="262" t="str">
        <f t="shared" si="46"/>
        <v>LOEC</v>
      </c>
      <c r="W146" s="252">
        <f>VLOOKUP(V146,'Conversion Factors'!$B$2:'Conversion Factors'!$C$13,2,FALSE)</f>
        <v>2.50</v>
      </c>
      <c r="X146" s="243">
        <f t="shared" si="49"/>
        <v>200</v>
      </c>
      <c r="Y146" s="119" t="str">
        <f t="shared" si="50"/>
        <v>Chronic</v>
      </c>
      <c r="Z146" s="252">
        <f>VLOOKUP(Y146,'Conversion Factors'!$B$12:$C$13,2,FALSE)</f>
        <v>1</v>
      </c>
      <c r="AA146" s="243">
        <f t="shared" si="51"/>
        <v>200</v>
      </c>
      <c r="AB146" s="240"/>
      <c r="AC146" s="262" t="str">
        <f t="shared" si="52"/>
        <v>LOEC</v>
      </c>
      <c r="AD146" s="269" t="s">
        <v>159</v>
      </c>
      <c r="AE146" s="111" t="str">
        <f t="shared" si="53"/>
        <v>Chronic</v>
      </c>
      <c r="AF146" s="269" t="str">
        <f t="shared" si="47"/>
        <v>y</v>
      </c>
      <c r="AG146" s="259" t="str">
        <f t="shared" si="54"/>
        <v>Auricle development</v>
      </c>
      <c r="AH146" s="111"/>
      <c r="AI146" s="263">
        <f t="shared" si="55"/>
        <v>10</v>
      </c>
      <c r="AJ146" s="111"/>
      <c r="AK146" s="239"/>
      <c r="AL146" s="243">
        <f t="shared" si="56"/>
        <v>200</v>
      </c>
      <c r="AM146" s="293">
        <f t="shared" si="48"/>
        <v>200</v>
      </c>
      <c r="AN146" s="289">
        <f t="shared" si="48"/>
        <v>200</v>
      </c>
      <c r="AO146" s="270">
        <f t="shared" si="48"/>
        <v>200</v>
      </c>
      <c r="AP146" s="296"/>
      <c r="AQ146" s="257" t="s">
        <v>154</v>
      </c>
      <c r="AR146" s="246" t="s">
        <v>406</v>
      </c>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row>
    <row r="147" spans="1:96" s="54" customFormat="1" ht="15" hidden="1">
      <c r="A147" s="21">
        <v>3041</v>
      </c>
      <c r="B147" s="4" t="s">
        <v>407</v>
      </c>
      <c r="C147"/>
      <c r="D147" s="22" t="s">
        <v>145</v>
      </c>
      <c r="E147" s="23" t="s">
        <v>86</v>
      </c>
      <c r="F147" s="24" t="s">
        <v>88</v>
      </c>
      <c r="G147" s="4" t="s">
        <v>161</v>
      </c>
      <c r="H147" s="4" t="s">
        <v>162</v>
      </c>
      <c r="I147" s="24" t="s">
        <v>181</v>
      </c>
      <c r="J147" s="171"/>
      <c r="K147" s="24" t="s">
        <v>164</v>
      </c>
      <c r="L147" s="1" t="s">
        <v>405</v>
      </c>
      <c r="M147" s="34" t="s">
        <v>18</v>
      </c>
      <c r="N147" s="4">
        <v>22</v>
      </c>
      <c r="O147" s="4" t="s">
        <v>151</v>
      </c>
      <c r="P147" s="4" t="s">
        <v>152</v>
      </c>
      <c r="Q147" s="171"/>
      <c r="R147" s="4" t="s">
        <v>166</v>
      </c>
      <c r="S147" s="4" t="s">
        <v>166</v>
      </c>
      <c r="T147" s="43">
        <v>5000</v>
      </c>
      <c r="U147" s="60"/>
      <c r="V147" s="44" t="str">
        <f t="shared" si="46"/>
        <v>LOEC</v>
      </c>
      <c r="W147" s="44">
        <f>VLOOKUP(V147,'Conversion Factors'!$B$2:'Conversion Factors'!$C$13,2,FALSE)</f>
        <v>2.50</v>
      </c>
      <c r="X147" s="44">
        <f t="shared" si="49"/>
        <v>2000</v>
      </c>
      <c r="Y147" s="44" t="str">
        <f t="shared" si="50"/>
        <v>Chronic</v>
      </c>
      <c r="Z147" s="44">
        <f>VLOOKUP(Y147,'Conversion Factors'!$B$12:$C$13,2,FALSE)</f>
        <v>1</v>
      </c>
      <c r="AA147" s="44">
        <f t="shared" si="51"/>
        <v>2000</v>
      </c>
      <c r="AB147" s="60"/>
      <c r="AC147" s="44" t="str">
        <f t="shared" si="52"/>
        <v>LOEC</v>
      </c>
      <c r="AD147" s="40" t="s">
        <v>159</v>
      </c>
      <c r="AE147" s="44" t="str">
        <f t="shared" si="53"/>
        <v>Chronic</v>
      </c>
      <c r="AF147" s="40" t="s">
        <v>153</v>
      </c>
      <c r="AG147" s="116" t="str">
        <f t="shared" si="54"/>
        <v>Auricle development</v>
      </c>
      <c r="AH147" s="44"/>
      <c r="AI147" s="44">
        <f t="shared" si="55"/>
        <v>22</v>
      </c>
      <c r="AJ147" s="60"/>
      <c r="AK147" s="60"/>
      <c r="AL147" s="60">
        <f t="shared" si="56"/>
        <v>2000</v>
      </c>
      <c r="AM147" s="206">
        <f t="shared" si="48"/>
        <v>2000</v>
      </c>
      <c r="AN147" s="228">
        <f t="shared" si="48"/>
        <v>2000</v>
      </c>
      <c r="AO147" s="229">
        <f t="shared" si="48"/>
        <v>2000</v>
      </c>
      <c r="AP147" s="35"/>
      <c r="AQ147" s="49" t="s">
        <v>154</v>
      </c>
      <c r="AR147" s="24" t="s">
        <v>406</v>
      </c>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row>
    <row r="148" spans="1:96" s="54" customFormat="1" ht="15" hidden="1">
      <c r="A148" s="21">
        <v>434</v>
      </c>
      <c r="B148" s="4" t="s">
        <v>213</v>
      </c>
      <c r="C148"/>
      <c r="D148" s="22" t="s">
        <v>145</v>
      </c>
      <c r="E148" s="23" t="s">
        <v>35</v>
      </c>
      <c r="F148" s="24" t="s">
        <v>21</v>
      </c>
      <c r="G148" s="4" t="s">
        <v>161</v>
      </c>
      <c r="H148" s="4" t="s">
        <v>162</v>
      </c>
      <c r="I148" s="24" t="s">
        <v>163</v>
      </c>
      <c r="J148"/>
      <c r="K148" s="24" t="s">
        <v>164</v>
      </c>
      <c r="L148" s="1" t="s">
        <v>214</v>
      </c>
      <c r="M148" s="34" t="s">
        <v>27</v>
      </c>
      <c r="N148" s="4">
        <v>120</v>
      </c>
      <c r="O148" s="4" t="s">
        <v>151</v>
      </c>
      <c r="P148" s="4" t="s">
        <v>152</v>
      </c>
      <c r="Q148" s="4"/>
      <c r="R148" s="4" t="s">
        <v>166</v>
      </c>
      <c r="S148" s="4" t="s">
        <v>166</v>
      </c>
      <c r="T148" s="23">
        <v>7.95</v>
      </c>
      <c r="U148"/>
      <c r="V148" s="113" t="str">
        <f t="shared" si="46"/>
        <v>NOEC</v>
      </c>
      <c r="W148" s="44">
        <f>VLOOKUP(V148,'Conversion Factors'!$B$2:'Conversion Factors'!$C$13,2,FALSE)</f>
        <v>1</v>
      </c>
      <c r="X148" s="4">
        <f t="shared" si="49"/>
        <v>7.95</v>
      </c>
      <c r="Y148" s="107" t="str">
        <f t="shared" si="50"/>
        <v>Chronic</v>
      </c>
      <c r="Z148" s="44">
        <f>VLOOKUP(Y148,'Conversion Factors'!$B$12:$C$13,2,FALSE)</f>
        <v>1</v>
      </c>
      <c r="AA148" s="4">
        <f t="shared" si="51"/>
        <v>7.95</v>
      </c>
      <c r="AB148"/>
      <c r="AC148" s="113" t="str">
        <f t="shared" si="52"/>
        <v>NOEC</v>
      </c>
      <c r="AD148" s="6" t="s">
        <v>153</v>
      </c>
      <c r="AE148" s="107" t="str">
        <f t="shared" si="53"/>
        <v>Chronic</v>
      </c>
      <c r="AF148" s="6" t="str">
        <f t="shared" si="57" ref="AF148:AF154">IF(AE148="chronic","y","n")</f>
        <v>y</v>
      </c>
      <c r="AG148" s="41" t="str">
        <f t="shared" si="54"/>
        <v>Larval Development Time</v>
      </c>
      <c r="AH148" s="106"/>
      <c r="AI148" s="42">
        <f t="shared" si="55"/>
        <v>120</v>
      </c>
      <c r="AJ148" s="107"/>
      <c r="AK148" s="6"/>
      <c r="AL148" s="44">
        <f t="shared" si="56"/>
        <v>7.95</v>
      </c>
      <c r="AM148" s="205">
        <f t="shared" si="58" ref="AM148:AO167">AL148</f>
        <v>7.95</v>
      </c>
      <c r="AN148" s="353">
        <f t="shared" si="58"/>
        <v>7.95</v>
      </c>
      <c r="AO148" s="354">
        <f t="shared" si="58"/>
        <v>7.95</v>
      </c>
      <c r="AP148" s="37"/>
      <c r="AQ148" s="49" t="s">
        <v>154</v>
      </c>
      <c r="AR148" s="24"/>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row>
    <row r="149" spans="1:96" s="54" customFormat="1" ht="15" hidden="1">
      <c r="A149" s="242">
        <v>434</v>
      </c>
      <c r="B149" s="243" t="s">
        <v>215</v>
      </c>
      <c r="C149" s="240"/>
      <c r="D149" s="244" t="s">
        <v>145</v>
      </c>
      <c r="E149" s="245" t="s">
        <v>35</v>
      </c>
      <c r="F149" s="246" t="s">
        <v>21</v>
      </c>
      <c r="G149" s="243" t="s">
        <v>161</v>
      </c>
      <c r="H149" s="243" t="s">
        <v>162</v>
      </c>
      <c r="I149" s="246" t="s">
        <v>163</v>
      </c>
      <c r="J149" s="240"/>
      <c r="K149" s="246" t="s">
        <v>164</v>
      </c>
      <c r="L149" s="248" t="s">
        <v>216</v>
      </c>
      <c r="M149" s="249" t="s">
        <v>18</v>
      </c>
      <c r="N149" s="243">
        <v>120</v>
      </c>
      <c r="O149" s="243" t="s">
        <v>151</v>
      </c>
      <c r="P149" s="243" t="s">
        <v>152</v>
      </c>
      <c r="Q149" s="243"/>
      <c r="R149" s="243" t="s">
        <v>166</v>
      </c>
      <c r="S149" s="243" t="s">
        <v>166</v>
      </c>
      <c r="T149" s="245">
        <v>7.95</v>
      </c>
      <c r="U149" s="240"/>
      <c r="V149" s="262" t="str">
        <f>M149</f>
        <v>LOEC</v>
      </c>
      <c r="W149" s="252">
        <f>VLOOKUP(V149,'Conversion Factors'!$B$2:'Conversion Factors'!$C$13,2,FALSE)</f>
        <v>2.50</v>
      </c>
      <c r="X149" s="243">
        <f>T149/W149</f>
        <v>3.18</v>
      </c>
      <c r="Y149" s="119" t="str">
        <f t="shared" si="50"/>
        <v>Chronic</v>
      </c>
      <c r="Z149" s="252">
        <f>VLOOKUP(Y149,'Conversion Factors'!$B$12:$C$13,2,FALSE)</f>
        <v>1</v>
      </c>
      <c r="AA149" s="243">
        <f>X149/Z149</f>
        <v>3.18</v>
      </c>
      <c r="AB149" s="240"/>
      <c r="AC149" s="262" t="str">
        <f>M149</f>
        <v>LOEC</v>
      </c>
      <c r="AD149" s="269" t="s">
        <v>159</v>
      </c>
      <c r="AE149" s="119" t="str">
        <f t="shared" si="53"/>
        <v>Chronic</v>
      </c>
      <c r="AF149" s="269" t="str">
        <f t="shared" si="57"/>
        <v>y</v>
      </c>
      <c r="AG149" s="259" t="str">
        <f t="shared" si="54"/>
        <v>Metamorphosis Success</v>
      </c>
      <c r="AH149" s="111"/>
      <c r="AI149" s="263">
        <f t="shared" si="55"/>
        <v>120</v>
      </c>
      <c r="AJ149" s="119"/>
      <c r="AK149" s="269"/>
      <c r="AL149" s="391">
        <f>AA149</f>
        <v>3.18</v>
      </c>
      <c r="AM149" s="265">
        <f>AL149</f>
        <v>3.18</v>
      </c>
      <c r="AN149" s="392">
        <f>AM149</f>
        <v>3.18</v>
      </c>
      <c r="AO149" s="393">
        <f>AN149</f>
        <v>3.18</v>
      </c>
      <c r="AP149" s="296"/>
      <c r="AQ149" s="257" t="s">
        <v>154</v>
      </c>
      <c r="AR149" s="246" t="s">
        <v>1334</v>
      </c>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row>
    <row r="150" spans="1:44" ht="15" hidden="1">
      <c r="A150" s="21">
        <v>434</v>
      </c>
      <c r="B150" s="4" t="s">
        <v>217</v>
      </c>
      <c r="D150" s="22" t="s">
        <v>145</v>
      </c>
      <c r="E150" s="23" t="s">
        <v>35</v>
      </c>
      <c r="F150" s="24" t="s">
        <v>21</v>
      </c>
      <c r="G150" s="4" t="s">
        <v>161</v>
      </c>
      <c r="H150" s="4" t="s">
        <v>162</v>
      </c>
      <c r="I150" s="24" t="s">
        <v>163</v>
      </c>
      <c r="K150" s="24" t="s">
        <v>182</v>
      </c>
      <c r="L150" s="1" t="s">
        <v>218</v>
      </c>
      <c r="M150" s="34" t="s">
        <v>27</v>
      </c>
      <c r="N150" s="4">
        <v>120</v>
      </c>
      <c r="O150" s="4" t="s">
        <v>151</v>
      </c>
      <c r="P150" s="4" t="s">
        <v>152</v>
      </c>
      <c r="Q150" s="4"/>
      <c r="R150" s="4" t="s">
        <v>166</v>
      </c>
      <c r="S150" s="4" t="s">
        <v>166</v>
      </c>
      <c r="T150" s="23">
        <v>7.95</v>
      </c>
      <c r="V150" s="113" t="str">
        <f t="shared" si="46"/>
        <v>NOEC</v>
      </c>
      <c r="W150" s="44">
        <f>VLOOKUP(V150,'Conversion Factors'!$B$2:'Conversion Factors'!$C$13,2,FALSE)</f>
        <v>1</v>
      </c>
      <c r="X150" s="4">
        <f t="shared" si="49"/>
        <v>7.95</v>
      </c>
      <c r="Y150" s="107" t="str">
        <f t="shared" si="50"/>
        <v>Chronic</v>
      </c>
      <c r="Z150" s="44">
        <f>VLOOKUP(Y150,'Conversion Factors'!$B$12:$C$13,2,FALSE)</f>
        <v>1</v>
      </c>
      <c r="AA150" s="4">
        <f t="shared" si="51"/>
        <v>7.95</v>
      </c>
      <c r="AC150" s="113" t="str">
        <f t="shared" si="52"/>
        <v>NOEC</v>
      </c>
      <c r="AD150" s="6" t="s">
        <v>153</v>
      </c>
      <c r="AE150" s="107" t="str">
        <f t="shared" si="53"/>
        <v>Chronic</v>
      </c>
      <c r="AF150" s="6" t="str">
        <f t="shared" si="57"/>
        <v>y</v>
      </c>
      <c r="AG150" s="41" t="str">
        <f t="shared" si="54"/>
        <v>Larval Survival</v>
      </c>
      <c r="AH150" s="106"/>
      <c r="AI150" s="42">
        <f t="shared" si="55"/>
        <v>120</v>
      </c>
      <c r="AJ150" s="107"/>
      <c r="AK150" s="6"/>
      <c r="AL150" s="189">
        <f t="shared" si="56"/>
        <v>7.95</v>
      </c>
      <c r="AM150" s="206">
        <f t="shared" si="58"/>
        <v>7.95</v>
      </c>
      <c r="AN150" s="230">
        <f t="shared" si="58"/>
        <v>7.95</v>
      </c>
      <c r="AO150" s="231">
        <f t="shared" si="58"/>
        <v>7.95</v>
      </c>
      <c r="AP150" s="37"/>
      <c r="AQ150" s="49" t="s">
        <v>154</v>
      </c>
      <c r="AR150" s="24"/>
    </row>
    <row r="151" spans="1:96" s="54" customFormat="1" ht="15" hidden="1">
      <c r="A151" s="21">
        <v>434</v>
      </c>
      <c r="B151" s="4" t="s">
        <v>411</v>
      </c>
      <c r="C151"/>
      <c r="D151" s="22" t="s">
        <v>145</v>
      </c>
      <c r="E151" s="23" t="s">
        <v>35</v>
      </c>
      <c r="F151" s="24" t="s">
        <v>21</v>
      </c>
      <c r="G151" s="4" t="s">
        <v>161</v>
      </c>
      <c r="H151" s="4" t="s">
        <v>162</v>
      </c>
      <c r="I151" s="24" t="s">
        <v>163</v>
      </c>
      <c r="J151"/>
      <c r="K151" s="24" t="s">
        <v>164</v>
      </c>
      <c r="L151" s="1" t="s">
        <v>214</v>
      </c>
      <c r="M151" s="34" t="s">
        <v>18</v>
      </c>
      <c r="N151" s="4">
        <v>120</v>
      </c>
      <c r="O151" s="4" t="s">
        <v>151</v>
      </c>
      <c r="P151" s="4" t="s">
        <v>152</v>
      </c>
      <c r="Q151" s="4"/>
      <c r="R151" s="4" t="s">
        <v>166</v>
      </c>
      <c r="S151" s="4" t="s">
        <v>166</v>
      </c>
      <c r="T151" s="23">
        <v>7950</v>
      </c>
      <c r="U151"/>
      <c r="V151" s="113" t="str">
        <f t="shared" si="46"/>
        <v>LOEC</v>
      </c>
      <c r="W151" s="44">
        <f>VLOOKUP(V151,'Conversion Factors'!$B$2:'Conversion Factors'!$C$13,2,FALSE)</f>
        <v>2.50</v>
      </c>
      <c r="X151" s="4">
        <f t="shared" si="49"/>
        <v>3180</v>
      </c>
      <c r="Y151" s="107" t="str">
        <f t="shared" si="50"/>
        <v>Chronic</v>
      </c>
      <c r="Z151" s="44">
        <f>VLOOKUP(Y151,'Conversion Factors'!$B$12:$C$13,2,FALSE)</f>
        <v>1</v>
      </c>
      <c r="AA151" s="4">
        <f t="shared" si="51"/>
        <v>3180</v>
      </c>
      <c r="AB151"/>
      <c r="AC151" s="113" t="str">
        <f t="shared" si="52"/>
        <v>LOEC</v>
      </c>
      <c r="AD151" s="6" t="s">
        <v>159</v>
      </c>
      <c r="AE151" s="107" t="str">
        <f t="shared" si="53"/>
        <v>Chronic</v>
      </c>
      <c r="AF151" s="6" t="str">
        <f t="shared" si="57"/>
        <v>y</v>
      </c>
      <c r="AG151" s="41" t="str">
        <f t="shared" si="54"/>
        <v>Larval Development Time</v>
      </c>
      <c r="AH151" s="106"/>
      <c r="AI151" s="42">
        <f t="shared" si="55"/>
        <v>120</v>
      </c>
      <c r="AJ151" s="107"/>
      <c r="AK151" s="6"/>
      <c r="AL151" s="44">
        <f t="shared" si="56"/>
        <v>3180</v>
      </c>
      <c r="AM151" s="205">
        <f t="shared" si="58"/>
        <v>3180</v>
      </c>
      <c r="AN151" s="353">
        <f t="shared" si="58"/>
        <v>3180</v>
      </c>
      <c r="AO151" s="354">
        <f t="shared" si="58"/>
        <v>3180</v>
      </c>
      <c r="AP151" s="37"/>
      <c r="AQ151" s="49" t="s">
        <v>154</v>
      </c>
      <c r="AR151" s="24"/>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row>
    <row r="152" spans="1:96" s="54" customFormat="1" ht="15" hidden="1">
      <c r="A152" s="21">
        <v>434</v>
      </c>
      <c r="B152" s="4" t="s">
        <v>412</v>
      </c>
      <c r="C152"/>
      <c r="D152" s="22" t="s">
        <v>145</v>
      </c>
      <c r="E152" s="23" t="s">
        <v>35</v>
      </c>
      <c r="F152" s="24" t="s">
        <v>21</v>
      </c>
      <c r="G152" s="4" t="s">
        <v>161</v>
      </c>
      <c r="H152" s="4" t="s">
        <v>162</v>
      </c>
      <c r="I152" s="24" t="s">
        <v>413</v>
      </c>
      <c r="J152"/>
      <c r="K152" s="24" t="s">
        <v>164</v>
      </c>
      <c r="L152" s="1" t="s">
        <v>414</v>
      </c>
      <c r="M152" s="34" t="s">
        <v>27</v>
      </c>
      <c r="N152" s="4">
        <v>14</v>
      </c>
      <c r="O152" s="4" t="s">
        <v>151</v>
      </c>
      <c r="P152" s="4" t="s">
        <v>152</v>
      </c>
      <c r="Q152" s="4"/>
      <c r="R152" s="4" t="s">
        <v>166</v>
      </c>
      <c r="S152" s="4" t="s">
        <v>166</v>
      </c>
      <c r="T152" s="23">
        <v>7950</v>
      </c>
      <c r="U152"/>
      <c r="V152" s="113" t="str">
        <f t="shared" si="46"/>
        <v>NOEC</v>
      </c>
      <c r="W152" s="44">
        <f>VLOOKUP(V152,'Conversion Factors'!$B$2:'Conversion Factors'!$C$13,2,FALSE)</f>
        <v>1</v>
      </c>
      <c r="X152" s="4">
        <f t="shared" si="49"/>
        <v>7950</v>
      </c>
      <c r="Y152" s="107" t="str">
        <f t="shared" si="50"/>
        <v>Chronic</v>
      </c>
      <c r="Z152" s="44">
        <f>VLOOKUP(Y152,'Conversion Factors'!$B$12:$C$13,2,FALSE)</f>
        <v>1</v>
      </c>
      <c r="AA152" s="4">
        <f t="shared" si="51"/>
        <v>7950</v>
      </c>
      <c r="AB152"/>
      <c r="AC152" s="113" t="str">
        <f t="shared" si="52"/>
        <v>NOEC</v>
      </c>
      <c r="AD152" s="6" t="s">
        <v>153</v>
      </c>
      <c r="AE152" s="106" t="str">
        <f t="shared" si="53"/>
        <v>Chronic</v>
      </c>
      <c r="AF152" s="6" t="str">
        <f t="shared" si="57"/>
        <v>y</v>
      </c>
      <c r="AG152" s="41" t="str">
        <f t="shared" si="54"/>
        <v>Hatching Time</v>
      </c>
      <c r="AH152" s="106"/>
      <c r="AI152" s="42">
        <f t="shared" si="55"/>
        <v>14</v>
      </c>
      <c r="AJ152" s="107"/>
      <c r="AK152" s="6"/>
      <c r="AL152" s="189">
        <f t="shared" si="56"/>
        <v>7950</v>
      </c>
      <c r="AM152" s="206">
        <f t="shared" si="58"/>
        <v>7950</v>
      </c>
      <c r="AN152" s="230">
        <f t="shared" si="58"/>
        <v>7950</v>
      </c>
      <c r="AO152" s="231">
        <f t="shared" si="58"/>
        <v>7950</v>
      </c>
      <c r="AP152" s="37"/>
      <c r="AQ152" s="49" t="s">
        <v>154</v>
      </c>
      <c r="AR152" s="24"/>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row>
    <row r="153" spans="1:96" s="54" customFormat="1" ht="15" hidden="1">
      <c r="A153" s="21">
        <v>434</v>
      </c>
      <c r="B153" s="4" t="s">
        <v>415</v>
      </c>
      <c r="C153"/>
      <c r="D153" s="22" t="s">
        <v>145</v>
      </c>
      <c r="E153" s="23" t="s">
        <v>35</v>
      </c>
      <c r="F153" s="24" t="s">
        <v>21</v>
      </c>
      <c r="G153" s="4" t="s">
        <v>161</v>
      </c>
      <c r="H153" s="4" t="s">
        <v>162</v>
      </c>
      <c r="I153" s="24" t="s">
        <v>413</v>
      </c>
      <c r="J153"/>
      <c r="K153" s="24" t="s">
        <v>182</v>
      </c>
      <c r="L153" s="1" t="s">
        <v>416</v>
      </c>
      <c r="M153" s="34" t="s">
        <v>27</v>
      </c>
      <c r="N153" s="4">
        <v>14</v>
      </c>
      <c r="O153" s="4" t="s">
        <v>151</v>
      </c>
      <c r="P153" s="4" t="s">
        <v>152</v>
      </c>
      <c r="Q153" s="4"/>
      <c r="R153" s="4" t="s">
        <v>166</v>
      </c>
      <c r="S153" s="4" t="s">
        <v>166</v>
      </c>
      <c r="T153" s="23">
        <v>7950</v>
      </c>
      <c r="U153"/>
      <c r="V153" s="113" t="str">
        <f t="shared" si="46"/>
        <v>NOEC</v>
      </c>
      <c r="W153" s="44">
        <f>VLOOKUP(V153,'Conversion Factors'!$B$2:'Conversion Factors'!$C$13,2,FALSE)</f>
        <v>1</v>
      </c>
      <c r="X153" s="4">
        <f t="shared" si="49"/>
        <v>7950</v>
      </c>
      <c r="Y153" s="107" t="str">
        <f t="shared" si="50"/>
        <v>Chronic</v>
      </c>
      <c r="Z153" s="44">
        <f>VLOOKUP(Y153,'Conversion Factors'!$B$12:$C$13,2,FALSE)</f>
        <v>1</v>
      </c>
      <c r="AA153" s="4">
        <f t="shared" si="51"/>
        <v>7950</v>
      </c>
      <c r="AB153"/>
      <c r="AC153" s="113" t="str">
        <f t="shared" si="52"/>
        <v>NOEC</v>
      </c>
      <c r="AD153" s="6" t="s">
        <v>153</v>
      </c>
      <c r="AE153" s="107" t="str">
        <f t="shared" si="53"/>
        <v>Chronic</v>
      </c>
      <c r="AF153" s="6" t="str">
        <f t="shared" si="57"/>
        <v>y</v>
      </c>
      <c r="AG153" s="41" t="str">
        <f t="shared" si="54"/>
        <v>Hatching Success</v>
      </c>
      <c r="AH153" s="106"/>
      <c r="AI153" s="42">
        <f t="shared" si="55"/>
        <v>14</v>
      </c>
      <c r="AJ153" s="107"/>
      <c r="AK153" s="29"/>
      <c r="AL153" s="189">
        <f t="shared" si="56"/>
        <v>7950</v>
      </c>
      <c r="AM153" s="206">
        <f t="shared" si="58"/>
        <v>7950</v>
      </c>
      <c r="AN153" s="230">
        <f t="shared" si="58"/>
        <v>7950</v>
      </c>
      <c r="AO153" s="231">
        <f t="shared" si="58"/>
        <v>7950</v>
      </c>
      <c r="AP153" s="37"/>
      <c r="AQ153" s="49" t="s">
        <v>154</v>
      </c>
      <c r="AR153" s="24"/>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row>
    <row r="154" spans="1:96" s="54" customFormat="1" ht="15" hidden="1">
      <c r="A154" s="365">
        <v>435</v>
      </c>
      <c r="B154" s="365" t="s">
        <v>417</v>
      </c>
      <c r="C154" s="240"/>
      <c r="D154" s="244" t="s">
        <v>145</v>
      </c>
      <c r="E154" s="245" t="s">
        <v>81</v>
      </c>
      <c r="F154" s="246" t="s">
        <v>83</v>
      </c>
      <c r="G154" s="243" t="s">
        <v>161</v>
      </c>
      <c r="H154" s="243" t="s">
        <v>162</v>
      </c>
      <c r="I154" s="246" t="s">
        <v>418</v>
      </c>
      <c r="J154" s="240"/>
      <c r="K154" s="246" t="s">
        <v>182</v>
      </c>
      <c r="L154" s="250" t="s">
        <v>419</v>
      </c>
      <c r="M154" s="260" t="s">
        <v>18</v>
      </c>
      <c r="N154" s="252">
        <v>36</v>
      </c>
      <c r="O154" s="252" t="s">
        <v>151</v>
      </c>
      <c r="P154" s="252" t="s">
        <v>152</v>
      </c>
      <c r="Q154" s="239"/>
      <c r="R154" s="252" t="s">
        <v>166</v>
      </c>
      <c r="S154" s="252" t="s">
        <v>166</v>
      </c>
      <c r="T154" s="261">
        <v>4.50</v>
      </c>
      <c r="U154" s="239"/>
      <c r="V154" s="262" t="str">
        <f t="shared" si="46"/>
        <v>LOEC</v>
      </c>
      <c r="W154" s="252">
        <f>VLOOKUP(V154,'Conversion Factors'!$B$2:'Conversion Factors'!$C$13,2,FALSE)</f>
        <v>2.50</v>
      </c>
      <c r="X154" s="252">
        <f t="shared" si="49"/>
        <v>1.80</v>
      </c>
      <c r="Y154" s="111" t="str">
        <f t="shared" si="50"/>
        <v>Chronic</v>
      </c>
      <c r="Z154" s="252">
        <f>VLOOKUP(Y154,'Conversion Factors'!$B$12:$C$13,2,FALSE)</f>
        <v>1</v>
      </c>
      <c r="AA154" s="252">
        <f t="shared" si="51"/>
        <v>1.80</v>
      </c>
      <c r="AB154" s="239"/>
      <c r="AC154" s="262" t="str">
        <f t="shared" si="52"/>
        <v>LOEC</v>
      </c>
      <c r="AD154" s="253" t="s">
        <v>159</v>
      </c>
      <c r="AE154" s="111" t="str">
        <f t="shared" si="53"/>
        <v>Chronic</v>
      </c>
      <c r="AF154" s="253" t="str">
        <f t="shared" si="57"/>
        <v>y</v>
      </c>
      <c r="AG154" s="259" t="str">
        <f t="shared" si="54"/>
        <v>Viability following removal from adults - days 3, 5 and 7</v>
      </c>
      <c r="AH154" s="111"/>
      <c r="AI154" s="263">
        <f t="shared" si="55"/>
        <v>36</v>
      </c>
      <c r="AJ154" s="111"/>
      <c r="AK154" s="239"/>
      <c r="AL154" s="252">
        <f t="shared" si="56"/>
        <v>1.80</v>
      </c>
      <c r="AM154" s="265">
        <f t="shared" si="58"/>
        <v>1.80</v>
      </c>
      <c r="AN154" s="266">
        <f t="shared" si="58"/>
        <v>1.80</v>
      </c>
      <c r="AO154" s="267">
        <f t="shared" si="58"/>
        <v>1.80</v>
      </c>
      <c r="AP154" s="296"/>
      <c r="AQ154" s="257" t="s">
        <v>154</v>
      </c>
      <c r="AR154" s="246"/>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row>
    <row r="155" spans="1:50" ht="15" hidden="1">
      <c r="A155" s="242">
        <v>3044</v>
      </c>
      <c r="B155" s="243" t="s">
        <v>420</v>
      </c>
      <c r="C155" s="322"/>
      <c r="D155" s="244" t="s">
        <v>145</v>
      </c>
      <c r="E155" s="245" t="s">
        <v>92</v>
      </c>
      <c r="F155" s="246" t="s">
        <v>94</v>
      </c>
      <c r="G155" s="243" t="s">
        <v>93</v>
      </c>
      <c r="H155" s="243" t="s">
        <v>147</v>
      </c>
      <c r="I155" s="246" t="s">
        <v>23</v>
      </c>
      <c r="J155" s="323"/>
      <c r="K155" s="246" t="s">
        <v>149</v>
      </c>
      <c r="L155" s="248" t="s">
        <v>421</v>
      </c>
      <c r="M155" s="249" t="s">
        <v>27</v>
      </c>
      <c r="N155" s="243">
        <v>42</v>
      </c>
      <c r="O155" s="243" t="s">
        <v>151</v>
      </c>
      <c r="P155" s="243" t="s">
        <v>152</v>
      </c>
      <c r="Q155" s="247"/>
      <c r="R155" s="243" t="s">
        <v>166</v>
      </c>
      <c r="S155" s="243" t="s">
        <v>166</v>
      </c>
      <c r="T155" s="250">
        <v>300</v>
      </c>
      <c r="U155" s="249"/>
      <c r="V155" s="243" t="str">
        <f t="shared" si="46"/>
        <v>NOEC</v>
      </c>
      <c r="W155" s="252">
        <f>VLOOKUP(V155,'Conversion Factors'!$B$2:'Conversion Factors'!$C$13,2,FALSE)</f>
        <v>1</v>
      </c>
      <c r="X155" s="252">
        <f t="shared" si="49"/>
        <v>300</v>
      </c>
      <c r="Y155" s="252" t="str">
        <f t="shared" si="50"/>
        <v>Chronic</v>
      </c>
      <c r="Z155" s="252">
        <f>VLOOKUP(Y155,'Conversion Factors'!$B$12:$C$13,2,FALSE)</f>
        <v>1</v>
      </c>
      <c r="AA155" s="252">
        <f t="shared" si="51"/>
        <v>300</v>
      </c>
      <c r="AB155" s="251"/>
      <c r="AC155" s="252" t="str">
        <f t="shared" si="52"/>
        <v>NOEC</v>
      </c>
      <c r="AD155" s="181" t="s">
        <v>153</v>
      </c>
      <c r="AE155" s="252" t="str">
        <f t="shared" si="53"/>
        <v>Chronic</v>
      </c>
      <c r="AF155" s="253" t="s">
        <v>153</v>
      </c>
      <c r="AG155" s="254" t="str">
        <f t="shared" si="54"/>
        <v>Frond number</v>
      </c>
      <c r="AH155" s="252"/>
      <c r="AI155" s="252">
        <f t="shared" si="55"/>
        <v>42</v>
      </c>
      <c r="AJ155" s="252"/>
      <c r="AK155" s="323"/>
      <c r="AL155" s="252">
        <f t="shared" si="56"/>
        <v>300</v>
      </c>
      <c r="AM155" s="255">
        <f t="shared" si="58"/>
        <v>300</v>
      </c>
      <c r="AN155" s="255">
        <f t="shared" si="58"/>
        <v>300</v>
      </c>
      <c r="AO155" s="255">
        <f t="shared" si="58"/>
        <v>300</v>
      </c>
      <c r="AP155" s="256"/>
      <c r="AQ155" s="257" t="s">
        <v>154</v>
      </c>
      <c r="AR155" s="257" t="s">
        <v>422</v>
      </c>
      <c r="AS155" s="54"/>
      <c r="AT155" s="54"/>
      <c r="AU155" s="54"/>
      <c r="AV155" s="54"/>
      <c r="AW155" s="54"/>
      <c r="AX155" s="54"/>
    </row>
    <row r="156" spans="1:50" ht="15" hidden="1">
      <c r="A156" s="364">
        <v>3044</v>
      </c>
      <c r="B156" s="366" t="s">
        <v>423</v>
      </c>
      <c r="C156" s="3"/>
      <c r="D156" s="22" t="s">
        <v>145</v>
      </c>
      <c r="E156" s="23" t="s">
        <v>92</v>
      </c>
      <c r="F156" s="24" t="s">
        <v>94</v>
      </c>
      <c r="G156" s="4" t="s">
        <v>93</v>
      </c>
      <c r="H156" s="4" t="s">
        <v>147</v>
      </c>
      <c r="I156" s="24" t="s">
        <v>23</v>
      </c>
      <c r="J156" s="178"/>
      <c r="K156" s="24" t="s">
        <v>149</v>
      </c>
      <c r="L156" s="1" t="s">
        <v>421</v>
      </c>
      <c r="M156" s="34" t="s">
        <v>18</v>
      </c>
      <c r="N156" s="4">
        <v>42</v>
      </c>
      <c r="O156" s="4" t="s">
        <v>151</v>
      </c>
      <c r="P156" s="4" t="s">
        <v>152</v>
      </c>
      <c r="Q156" s="171"/>
      <c r="R156" s="4" t="s">
        <v>166</v>
      </c>
      <c r="S156" s="4" t="s">
        <v>166</v>
      </c>
      <c r="T156" s="43">
        <v>3000</v>
      </c>
      <c r="U156" s="34"/>
      <c r="V156" s="4" t="str">
        <f>(M156)</f>
        <v>LOEC</v>
      </c>
      <c r="W156" s="352">
        <f>VLOOKUP(V153,'Conversion Factors'!$B$2:'Conversion Factors'!$C$13,2,FALSE)</f>
        <v>1</v>
      </c>
      <c r="X156" s="44">
        <f t="shared" si="49"/>
        <v>3000</v>
      </c>
      <c r="Y156" s="44" t="str">
        <f t="shared" si="50"/>
        <v>Chronic</v>
      </c>
      <c r="Z156" s="44">
        <f>VLOOKUP(Y156,'Conversion Factors'!$B$12:$C$13,2,FALSE)</f>
        <v>1</v>
      </c>
      <c r="AA156" s="44">
        <f t="shared" si="51"/>
        <v>3000</v>
      </c>
      <c r="AB156" s="60"/>
      <c r="AC156" s="44" t="str">
        <f t="shared" si="52"/>
        <v>LOEC</v>
      </c>
      <c r="AD156" s="56" t="s">
        <v>159</v>
      </c>
      <c r="AE156" s="44" t="str">
        <f t="shared" si="53"/>
        <v>Chronic</v>
      </c>
      <c r="AF156" s="40" t="s">
        <v>153</v>
      </c>
      <c r="AG156" s="116" t="str">
        <f t="shared" si="54"/>
        <v>Frond number</v>
      </c>
      <c r="AH156" s="44"/>
      <c r="AI156" s="44">
        <f t="shared" si="55"/>
        <v>42</v>
      </c>
      <c r="AJ156" s="44"/>
      <c r="AK156" s="178"/>
      <c r="AL156" s="60">
        <f t="shared" si="56"/>
        <v>3000</v>
      </c>
      <c r="AM156" s="179">
        <f t="shared" si="58"/>
        <v>3000</v>
      </c>
      <c r="AN156" s="179">
        <f t="shared" si="58"/>
        <v>3000</v>
      </c>
      <c r="AO156" s="179">
        <f t="shared" si="58"/>
        <v>3000</v>
      </c>
      <c r="AP156" s="35"/>
      <c r="AQ156" s="49" t="s">
        <v>154</v>
      </c>
      <c r="AR156" s="49"/>
      <c r="AS156" s="54"/>
      <c r="AT156" s="54"/>
      <c r="AU156" s="54"/>
      <c r="AV156" s="54"/>
      <c r="AW156" s="54"/>
      <c r="AX156" s="54"/>
    </row>
    <row r="157" spans="1:44" ht="13.5" customHeight="1" hidden="1">
      <c r="A157" s="21">
        <v>431</v>
      </c>
      <c r="B157" s="4" t="s">
        <v>424</v>
      </c>
      <c r="D157" s="22" t="s">
        <v>145</v>
      </c>
      <c r="E157" s="23" t="s">
        <v>92</v>
      </c>
      <c r="F157" s="24" t="s">
        <v>94</v>
      </c>
      <c r="G157" s="4" t="s">
        <v>93</v>
      </c>
      <c r="H157" s="4" t="s">
        <v>147</v>
      </c>
      <c r="I157" s="24" t="s">
        <v>23</v>
      </c>
      <c r="K157" s="24" t="s">
        <v>190</v>
      </c>
      <c r="L157" s="1" t="s">
        <v>425</v>
      </c>
      <c r="M157" s="34" t="s">
        <v>27</v>
      </c>
      <c r="N157" s="4">
        <v>7</v>
      </c>
      <c r="O157" s="4" t="s">
        <v>151</v>
      </c>
      <c r="P157" s="4" t="s">
        <v>152</v>
      </c>
      <c r="Q157" s="4"/>
      <c r="R157" s="4" t="s">
        <v>166</v>
      </c>
      <c r="S157" s="4" t="s">
        <v>166</v>
      </c>
      <c r="T157" s="23">
        <v>6600</v>
      </c>
      <c r="V157" s="113" t="str">
        <f t="shared" si="59" ref="V157:V188">M157</f>
        <v>NOEC</v>
      </c>
      <c r="W157" s="44">
        <f>VLOOKUP(V157,'Conversion Factors'!$B$2:'Conversion Factors'!$C$13,2,FALSE)</f>
        <v>1</v>
      </c>
      <c r="X157" s="4">
        <f t="shared" si="49"/>
        <v>6600</v>
      </c>
      <c r="Y157" s="107" t="str">
        <f t="shared" si="50"/>
        <v>Chronic</v>
      </c>
      <c r="Z157" s="44">
        <f>VLOOKUP(Y157,'Conversion Factors'!$B$12:$C$13,2,FALSE)</f>
        <v>1</v>
      </c>
      <c r="AA157" s="4">
        <f t="shared" si="51"/>
        <v>6600</v>
      </c>
      <c r="AC157" s="113" t="str">
        <f t="shared" si="52"/>
        <v>NOEC</v>
      </c>
      <c r="AD157" s="6" t="s">
        <v>153</v>
      </c>
      <c r="AE157" s="106" t="str">
        <f t="shared" si="53"/>
        <v>Chronic</v>
      </c>
      <c r="AF157" s="40" t="str">
        <f>IF(AE157="chronic","y","n")</f>
        <v>y</v>
      </c>
      <c r="AG157" s="41" t="str">
        <f t="shared" si="54"/>
        <v>Wet weight</v>
      </c>
      <c r="AH157" s="106"/>
      <c r="AI157" s="42">
        <f t="shared" si="55"/>
        <v>7</v>
      </c>
      <c r="AJ157" s="106"/>
      <c r="AK157" s="40"/>
      <c r="AL157" s="189">
        <f t="shared" si="56"/>
        <v>6600</v>
      </c>
      <c r="AM157" s="222">
        <f t="shared" si="58"/>
        <v>6600</v>
      </c>
      <c r="AN157" s="222">
        <f t="shared" si="58"/>
        <v>6600</v>
      </c>
      <c r="AO157" s="222">
        <f t="shared" si="58"/>
        <v>6600</v>
      </c>
      <c r="AP157" s="36"/>
      <c r="AQ157" s="49" t="s">
        <v>154</v>
      </c>
      <c r="AR157" s="24"/>
    </row>
    <row r="158" spans="1:96" ht="15" hidden="1">
      <c r="A158" s="21">
        <v>3044</v>
      </c>
      <c r="B158" s="21" t="s">
        <v>426</v>
      </c>
      <c r="C158" s="178"/>
      <c r="D158" s="22" t="s">
        <v>145</v>
      </c>
      <c r="E158" s="23" t="s">
        <v>92</v>
      </c>
      <c r="F158" s="24" t="s">
        <v>94</v>
      </c>
      <c r="G158" s="4" t="s">
        <v>93</v>
      </c>
      <c r="H158" s="4" t="s">
        <v>147</v>
      </c>
      <c r="I158" s="24" t="s">
        <v>23</v>
      </c>
      <c r="J158" s="178"/>
      <c r="K158" s="24" t="s">
        <v>149</v>
      </c>
      <c r="L158" s="1" t="s">
        <v>421</v>
      </c>
      <c r="M158" s="34" t="s">
        <v>158</v>
      </c>
      <c r="N158" s="4">
        <v>42</v>
      </c>
      <c r="O158" s="4" t="s">
        <v>151</v>
      </c>
      <c r="P158" s="4" t="s">
        <v>152</v>
      </c>
      <c r="Q158" s="171"/>
      <c r="R158" s="4" t="s">
        <v>166</v>
      </c>
      <c r="S158" s="4" t="s">
        <v>166</v>
      </c>
      <c r="T158" s="43">
        <v>19100</v>
      </c>
      <c r="U158" s="34"/>
      <c r="V158" s="4" t="str">
        <f t="shared" si="59"/>
        <v>IC50</v>
      </c>
      <c r="W158" s="44">
        <f>VLOOKUP(V158,'Conversion Factors'!$B$2:'Conversion Factors'!$C$13,2,FALSE)</f>
        <v>5</v>
      </c>
      <c r="X158" s="44">
        <f t="shared" si="49"/>
        <v>3820</v>
      </c>
      <c r="Y158" s="44" t="str">
        <f t="shared" si="50"/>
        <v>Chronic</v>
      </c>
      <c r="Z158" s="44">
        <f>VLOOKUP(Y158,'Conversion Factors'!$B$12:$C$13,2,FALSE)</f>
        <v>1</v>
      </c>
      <c r="AA158" s="44">
        <f t="shared" si="51"/>
        <v>3820</v>
      </c>
      <c r="AB158" s="60"/>
      <c r="AC158" s="44" t="str">
        <f t="shared" si="52"/>
        <v>IC50</v>
      </c>
      <c r="AD158" s="56" t="s">
        <v>159</v>
      </c>
      <c r="AE158" s="44" t="str">
        <f t="shared" si="53"/>
        <v>Chronic</v>
      </c>
      <c r="AF158" s="40" t="s">
        <v>153</v>
      </c>
      <c r="AG158" s="116" t="str">
        <f t="shared" si="54"/>
        <v>Frond number</v>
      </c>
      <c r="AH158" s="44"/>
      <c r="AI158" s="44">
        <f t="shared" si="55"/>
        <v>42</v>
      </c>
      <c r="AJ158" s="44"/>
      <c r="AK158" s="178"/>
      <c r="AL158" s="189">
        <f t="shared" si="56"/>
        <v>3820</v>
      </c>
      <c r="AM158" s="222">
        <f t="shared" si="58"/>
        <v>3820</v>
      </c>
      <c r="AN158" s="222">
        <f t="shared" si="58"/>
        <v>3820</v>
      </c>
      <c r="AO158" s="222">
        <f t="shared" si="58"/>
        <v>3820</v>
      </c>
      <c r="AP158" s="35"/>
      <c r="AQ158" s="49" t="s">
        <v>154</v>
      </c>
      <c r="AR158" s="178"/>
      <c r="AS158" s="54"/>
      <c r="AT158" s="54"/>
      <c r="AU158" s="54"/>
      <c r="AV158" s="54"/>
      <c r="AW158" s="54"/>
      <c r="AX158" s="54"/>
      <c r="AY158" s="54"/>
      <c r="AZ158" s="54"/>
      <c r="BA158" s="54"/>
      <c r="BB158" s="54"/>
      <c r="BC158" s="54"/>
      <c r="BD158" s="54"/>
      <c r="BE158" s="54"/>
      <c r="BF158" s="54"/>
      <c r="BG158" s="54"/>
      <c r="BH158" s="54"/>
      <c r="BI158" s="54"/>
      <c r="BJ158" s="54"/>
      <c r="BK158" s="54"/>
      <c r="BL158" s="54"/>
      <c r="BM158" s="54"/>
      <c r="BN158" s="54"/>
      <c r="BO158" s="54"/>
      <c r="BP158" s="54"/>
      <c r="BQ158" s="54"/>
      <c r="BR158" s="54"/>
      <c r="BS158" s="54"/>
      <c r="BT158" s="54"/>
      <c r="BU158" s="54"/>
      <c r="BV158" s="54"/>
      <c r="BW158" s="54"/>
      <c r="BX158" s="54"/>
      <c r="BY158" s="54"/>
      <c r="BZ158" s="54"/>
      <c r="CA158" s="54"/>
      <c r="CB158" s="54"/>
      <c r="CC158" s="54"/>
      <c r="CD158" s="54"/>
      <c r="CE158" s="54"/>
      <c r="CF158" s="54"/>
      <c r="CG158" s="54"/>
      <c r="CH158" s="54"/>
      <c r="CI158" s="54"/>
      <c r="CJ158" s="54"/>
      <c r="CK158" s="54"/>
      <c r="CL158" s="54"/>
      <c r="CM158" s="54"/>
      <c r="CN158" s="54"/>
      <c r="CO158" s="54"/>
      <c r="CP158" s="54"/>
      <c r="CQ158" s="54"/>
      <c r="CR158" s="54"/>
    </row>
    <row r="159" spans="1:44" ht="15" hidden="1">
      <c r="A159" s="21">
        <v>431</v>
      </c>
      <c r="B159" s="4" t="s">
        <v>427</v>
      </c>
      <c r="D159" s="22" t="s">
        <v>145</v>
      </c>
      <c r="E159" s="23" t="s">
        <v>92</v>
      </c>
      <c r="F159" s="24" t="s">
        <v>94</v>
      </c>
      <c r="G159" s="4" t="s">
        <v>93</v>
      </c>
      <c r="H159" s="4" t="s">
        <v>147</v>
      </c>
      <c r="I159" s="24" t="s">
        <v>23</v>
      </c>
      <c r="K159" s="24" t="s">
        <v>149</v>
      </c>
      <c r="L159" s="1" t="s">
        <v>421</v>
      </c>
      <c r="M159" s="34" t="s">
        <v>27</v>
      </c>
      <c r="N159" s="4">
        <v>7</v>
      </c>
      <c r="O159" s="4" t="s">
        <v>151</v>
      </c>
      <c r="P159" s="4" t="s">
        <v>152</v>
      </c>
      <c r="Q159" s="4"/>
      <c r="R159" s="4" t="s">
        <v>166</v>
      </c>
      <c r="S159" s="4" t="s">
        <v>166</v>
      </c>
      <c r="T159" s="23">
        <v>29200</v>
      </c>
      <c r="V159" s="113" t="str">
        <f t="shared" si="59"/>
        <v>NOEC</v>
      </c>
      <c r="W159" s="44">
        <f>VLOOKUP(V159,'Conversion Factors'!$B$2:'Conversion Factors'!$C$13,2,FALSE)</f>
        <v>1</v>
      </c>
      <c r="X159" s="4">
        <f t="shared" si="49"/>
        <v>29200</v>
      </c>
      <c r="Y159" s="107" t="str">
        <f t="shared" si="50"/>
        <v>Chronic</v>
      </c>
      <c r="Z159" s="44">
        <f>VLOOKUP(Y159,'Conversion Factors'!$B$12:$C$13,2,FALSE)</f>
        <v>1</v>
      </c>
      <c r="AA159" s="4">
        <f t="shared" si="51"/>
        <v>29200</v>
      </c>
      <c r="AC159" s="113" t="str">
        <f t="shared" si="52"/>
        <v>NOEC</v>
      </c>
      <c r="AD159" s="6" t="s">
        <v>153</v>
      </c>
      <c r="AE159" s="106" t="str">
        <f t="shared" si="53"/>
        <v>Chronic</v>
      </c>
      <c r="AF159" s="40" t="str">
        <f>IF(AE159="chronic","y","n")</f>
        <v>y</v>
      </c>
      <c r="AG159" s="41" t="str">
        <f t="shared" si="54"/>
        <v>Frond number</v>
      </c>
      <c r="AH159" s="106"/>
      <c r="AI159" s="42">
        <f t="shared" si="55"/>
        <v>7</v>
      </c>
      <c r="AJ159" s="106"/>
      <c r="AK159" s="63"/>
      <c r="AL159" s="189">
        <f t="shared" si="56"/>
        <v>29200</v>
      </c>
      <c r="AM159" s="222">
        <f t="shared" si="58"/>
        <v>29200</v>
      </c>
      <c r="AN159" s="222">
        <f t="shared" si="58"/>
        <v>29200</v>
      </c>
      <c r="AO159" s="222">
        <f t="shared" si="58"/>
        <v>29200</v>
      </c>
      <c r="AP159" s="36"/>
      <c r="AQ159" s="49" t="s">
        <v>154</v>
      </c>
      <c r="AR159" s="24"/>
    </row>
    <row r="160" spans="1:96" s="46" customFormat="1" ht="15" hidden="1">
      <c r="A160" s="21">
        <v>431</v>
      </c>
      <c r="B160" s="4" t="s">
        <v>428</v>
      </c>
      <c r="C160"/>
      <c r="D160" s="22" t="s">
        <v>145</v>
      </c>
      <c r="E160" s="23" t="s">
        <v>92</v>
      </c>
      <c r="F160" s="24" t="s">
        <v>94</v>
      </c>
      <c r="G160" s="4" t="s">
        <v>93</v>
      </c>
      <c r="H160" s="4" t="s">
        <v>147</v>
      </c>
      <c r="I160" s="24" t="s">
        <v>23</v>
      </c>
      <c r="J160"/>
      <c r="K160" s="24" t="s">
        <v>149</v>
      </c>
      <c r="L160" s="1" t="s">
        <v>425</v>
      </c>
      <c r="M160" s="34" t="s">
        <v>158</v>
      </c>
      <c r="N160" s="4">
        <v>7</v>
      </c>
      <c r="O160" s="4" t="s">
        <v>151</v>
      </c>
      <c r="P160" s="4" t="s">
        <v>152</v>
      </c>
      <c r="Q160" s="4"/>
      <c r="R160" s="4" t="s">
        <v>166</v>
      </c>
      <c r="S160" s="4" t="s">
        <v>166</v>
      </c>
      <c r="T160" s="23">
        <v>31100</v>
      </c>
      <c r="U160"/>
      <c r="V160" s="113" t="str">
        <f t="shared" si="59"/>
        <v>IC50</v>
      </c>
      <c r="W160" s="44">
        <f>VLOOKUP(V160,'Conversion Factors'!$B$2:'Conversion Factors'!$C$13,2,FALSE)</f>
        <v>5</v>
      </c>
      <c r="X160" s="4">
        <f t="shared" si="49"/>
        <v>6220</v>
      </c>
      <c r="Y160" s="107" t="str">
        <f t="shared" si="50"/>
        <v>Chronic</v>
      </c>
      <c r="Z160" s="44">
        <f>VLOOKUP(Y160,'Conversion Factors'!$B$12:$C$13,2,FALSE)</f>
        <v>1</v>
      </c>
      <c r="AA160" s="4">
        <f t="shared" si="51"/>
        <v>6220</v>
      </c>
      <c r="AB160"/>
      <c r="AC160" s="113" t="str">
        <f t="shared" si="52"/>
        <v>IC50</v>
      </c>
      <c r="AD160" s="6" t="s">
        <v>159</v>
      </c>
      <c r="AE160" s="106" t="str">
        <f t="shared" si="53"/>
        <v>Chronic</v>
      </c>
      <c r="AF160" s="40" t="str">
        <f>IF(AE160="chronic","y","n")</f>
        <v>y</v>
      </c>
      <c r="AG160" s="41" t="str">
        <f t="shared" si="54"/>
        <v>Wet weight</v>
      </c>
      <c r="AH160" s="106"/>
      <c r="AI160" s="42">
        <f t="shared" si="55"/>
        <v>7</v>
      </c>
      <c r="AJ160" s="106"/>
      <c r="AK160" s="62"/>
      <c r="AL160" s="189">
        <f t="shared" si="56"/>
        <v>6220</v>
      </c>
      <c r="AM160" s="222">
        <f t="shared" si="58"/>
        <v>6220</v>
      </c>
      <c r="AN160" s="222">
        <f t="shared" si="58"/>
        <v>6220</v>
      </c>
      <c r="AO160" s="222">
        <f t="shared" si="58"/>
        <v>6220</v>
      </c>
      <c r="AP160" s="36"/>
      <c r="AQ160" s="49" t="s">
        <v>154</v>
      </c>
      <c r="AR160" s="24"/>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row>
    <row r="161" spans="1:44" ht="15" customHeight="1" hidden="1">
      <c r="A161" s="21">
        <v>431</v>
      </c>
      <c r="B161" s="4" t="s">
        <v>429</v>
      </c>
      <c r="D161" s="22" t="s">
        <v>145</v>
      </c>
      <c r="E161" s="23" t="s">
        <v>92</v>
      </c>
      <c r="F161" s="24" t="s">
        <v>94</v>
      </c>
      <c r="G161" s="4" t="s">
        <v>93</v>
      </c>
      <c r="H161" s="4" t="s">
        <v>147</v>
      </c>
      <c r="I161" s="24" t="s">
        <v>23</v>
      </c>
      <c r="K161" s="24" t="s">
        <v>149</v>
      </c>
      <c r="L161" s="1" t="s">
        <v>421</v>
      </c>
      <c r="M161" s="34" t="s">
        <v>158</v>
      </c>
      <c r="N161" s="4">
        <v>7</v>
      </c>
      <c r="O161" s="4" t="s">
        <v>151</v>
      </c>
      <c r="P161" s="4" t="s">
        <v>152</v>
      </c>
      <c r="Q161" s="4"/>
      <c r="R161" s="4" t="s">
        <v>166</v>
      </c>
      <c r="S161" s="4" t="s">
        <v>166</v>
      </c>
      <c r="T161" s="23">
        <v>59100</v>
      </c>
      <c r="V161" s="113" t="str">
        <f t="shared" si="59"/>
        <v>IC50</v>
      </c>
      <c r="W161" s="44">
        <f>VLOOKUP(V161,'Conversion Factors'!$B$2:'Conversion Factors'!$C$13,2,FALSE)</f>
        <v>5</v>
      </c>
      <c r="X161" s="4">
        <f t="shared" si="49"/>
        <v>11820</v>
      </c>
      <c r="Y161" s="107" t="str">
        <f t="shared" si="50"/>
        <v>Chronic</v>
      </c>
      <c r="Z161" s="44">
        <f>VLOOKUP(Y161,'Conversion Factors'!$B$12:$C$13,2,FALSE)</f>
        <v>1</v>
      </c>
      <c r="AA161" s="4">
        <f t="shared" si="51"/>
        <v>11820</v>
      </c>
      <c r="AC161" s="113" t="str">
        <f t="shared" si="52"/>
        <v>IC50</v>
      </c>
      <c r="AD161" s="6" t="s">
        <v>159</v>
      </c>
      <c r="AE161" s="106" t="str">
        <f t="shared" si="53"/>
        <v>Chronic</v>
      </c>
      <c r="AF161" s="40" t="str">
        <f>IF(AE161="chronic","y","n")</f>
        <v>y</v>
      </c>
      <c r="AG161" s="41" t="str">
        <f t="shared" si="54"/>
        <v>Frond number</v>
      </c>
      <c r="AH161" s="106"/>
      <c r="AI161" s="42">
        <f t="shared" si="55"/>
        <v>7</v>
      </c>
      <c r="AJ161" s="106"/>
      <c r="AK161" s="63"/>
      <c r="AL161" s="189">
        <f t="shared" si="56"/>
        <v>11820</v>
      </c>
      <c r="AM161" s="222">
        <f t="shared" si="58"/>
        <v>11820</v>
      </c>
      <c r="AN161" s="222">
        <f t="shared" si="58"/>
        <v>11820</v>
      </c>
      <c r="AO161" s="222">
        <f t="shared" si="58"/>
        <v>11820</v>
      </c>
      <c r="AP161" s="36"/>
      <c r="AQ161" s="49" t="s">
        <v>154</v>
      </c>
      <c r="AR161" s="24"/>
    </row>
    <row r="162" spans="1:44" ht="15" customHeight="1" hidden="1">
      <c r="A162" s="242">
        <v>3028</v>
      </c>
      <c r="B162" s="243" t="s">
        <v>430</v>
      </c>
      <c r="C162" s="240"/>
      <c r="D162" s="244" t="s">
        <v>145</v>
      </c>
      <c r="E162" s="245" t="s">
        <v>70</v>
      </c>
      <c r="F162" s="246" t="s">
        <v>60</v>
      </c>
      <c r="G162" s="243" t="s">
        <v>64</v>
      </c>
      <c r="H162" s="243" t="s">
        <v>162</v>
      </c>
      <c r="I162" s="246" t="s">
        <v>198</v>
      </c>
      <c r="J162" s="240"/>
      <c r="K162" s="246" t="s">
        <v>149</v>
      </c>
      <c r="L162" s="246" t="s">
        <v>186</v>
      </c>
      <c r="M162" s="249" t="s">
        <v>18</v>
      </c>
      <c r="N162" s="252">
        <v>72</v>
      </c>
      <c r="O162" s="252" t="s">
        <v>151</v>
      </c>
      <c r="P162" s="252" t="s">
        <v>152</v>
      </c>
      <c r="Q162" s="252"/>
      <c r="R162" s="252" t="s">
        <v>166</v>
      </c>
      <c r="S162" s="252" t="s">
        <v>166</v>
      </c>
      <c r="T162" s="250">
        <v>144</v>
      </c>
      <c r="U162" s="251"/>
      <c r="V162" s="252" t="str">
        <f t="shared" si="59"/>
        <v>LOEC</v>
      </c>
      <c r="W162" s="252">
        <f>VLOOKUP(V162,'Conversion Factors'!$B$2:'Conversion Factors'!$C$13,2,FALSE)</f>
        <v>2.50</v>
      </c>
      <c r="X162" s="252">
        <f t="shared" si="49"/>
        <v>57.60</v>
      </c>
      <c r="Y162" s="252" t="str">
        <f t="shared" si="50"/>
        <v>Chronic</v>
      </c>
      <c r="Z162" s="252">
        <f>VLOOKUP(Y162,'Conversion Factors'!$B$12:$C$13,2,FALSE)</f>
        <v>1</v>
      </c>
      <c r="AA162" s="252">
        <f t="shared" si="51"/>
        <v>57.60</v>
      </c>
      <c r="AB162" s="251"/>
      <c r="AC162" s="252" t="str">
        <f t="shared" si="52"/>
        <v>LOEC</v>
      </c>
      <c r="AD162" s="271" t="s">
        <v>159</v>
      </c>
      <c r="AE162" s="252" t="str">
        <f t="shared" si="53"/>
        <v>Chronic</v>
      </c>
      <c r="AF162" s="253" t="s">
        <v>153</v>
      </c>
      <c r="AG162" s="254" t="str">
        <f t="shared" si="54"/>
        <v>Mass</v>
      </c>
      <c r="AH162" s="252"/>
      <c r="AI162" s="252">
        <f t="shared" si="55"/>
        <v>72</v>
      </c>
      <c r="AJ162" s="251"/>
      <c r="AK162" s="251"/>
      <c r="AL162" s="252">
        <f t="shared" si="56"/>
        <v>57.60</v>
      </c>
      <c r="AM162" s="255">
        <f t="shared" si="58"/>
        <v>57.60</v>
      </c>
      <c r="AN162" s="255">
        <f t="shared" si="58"/>
        <v>57.60</v>
      </c>
      <c r="AO162" s="255">
        <f t="shared" si="58"/>
        <v>57.60</v>
      </c>
      <c r="AP162" s="256"/>
      <c r="AQ162" s="257" t="s">
        <v>154</v>
      </c>
      <c r="AR162" s="246"/>
    </row>
    <row r="163" spans="1:44" ht="15" customHeight="1" hidden="1">
      <c r="A163" s="258">
        <v>3003</v>
      </c>
      <c r="B163" s="243" t="s">
        <v>431</v>
      </c>
      <c r="C163" s="239"/>
      <c r="D163" s="244" t="s">
        <v>145</v>
      </c>
      <c r="E163" s="245" t="s">
        <v>63</v>
      </c>
      <c r="F163" s="250" t="s">
        <v>60</v>
      </c>
      <c r="G163" s="252" t="s">
        <v>64</v>
      </c>
      <c r="H163" s="252" t="s">
        <v>162</v>
      </c>
      <c r="I163" s="250" t="s">
        <v>432</v>
      </c>
      <c r="J163" s="250"/>
      <c r="K163" s="250" t="s">
        <v>149</v>
      </c>
      <c r="L163" s="259" t="s">
        <v>433</v>
      </c>
      <c r="M163" s="260" t="s">
        <v>27</v>
      </c>
      <c r="N163" s="252">
        <v>40</v>
      </c>
      <c r="O163" s="252" t="s">
        <v>151</v>
      </c>
      <c r="P163" s="252" t="s">
        <v>152</v>
      </c>
      <c r="Q163" s="252"/>
      <c r="R163" s="252" t="s">
        <v>166</v>
      </c>
      <c r="S163" s="252" t="s">
        <v>166</v>
      </c>
      <c r="T163" s="261">
        <v>10</v>
      </c>
      <c r="U163" s="250"/>
      <c r="V163" s="262" t="str">
        <f t="shared" si="59"/>
        <v>NOEC</v>
      </c>
      <c r="W163" s="252">
        <f>VLOOKUP(V163,'Conversion Factors'!$B$2:'Conversion Factors'!$C$13,2,FALSE)</f>
        <v>1</v>
      </c>
      <c r="X163" s="252">
        <f t="shared" si="49"/>
        <v>10</v>
      </c>
      <c r="Y163" s="111" t="str">
        <f t="shared" si="50"/>
        <v>Chronic</v>
      </c>
      <c r="Z163" s="252">
        <f>VLOOKUP(Y163,'Conversion Factors'!$B$12:$C$13,2,FALSE)</f>
        <v>1</v>
      </c>
      <c r="AA163" s="252">
        <f t="shared" si="51"/>
        <v>10</v>
      </c>
      <c r="AB163" s="239"/>
      <c r="AC163" s="262" t="str">
        <f t="shared" si="52"/>
        <v>NOEC</v>
      </c>
      <c r="AD163" s="253" t="s">
        <v>153</v>
      </c>
      <c r="AE163" s="111" t="str">
        <f t="shared" si="53"/>
        <v>Chronic</v>
      </c>
      <c r="AF163" s="253" t="str">
        <f t="shared" si="60" ref="AF163:AF208">IF(AE163="chronic","y","n")</f>
        <v>y</v>
      </c>
      <c r="AG163" s="259" t="str">
        <f t="shared" si="54"/>
        <v>Development - Gosner Stage</v>
      </c>
      <c r="AH163" s="111"/>
      <c r="AI163" s="263">
        <f t="shared" si="55"/>
        <v>40</v>
      </c>
      <c r="AJ163" s="111"/>
      <c r="AK163" s="264"/>
      <c r="AL163" s="252">
        <f t="shared" si="56"/>
        <v>10</v>
      </c>
      <c r="AM163" s="265">
        <f t="shared" si="58"/>
        <v>10</v>
      </c>
      <c r="AN163" s="266">
        <f t="shared" si="58"/>
        <v>10</v>
      </c>
      <c r="AO163" s="267">
        <f t="shared" si="58"/>
        <v>10</v>
      </c>
      <c r="AP163" s="268"/>
      <c r="AQ163" s="257" t="s">
        <v>154</v>
      </c>
      <c r="AR163" s="246" t="s">
        <v>434</v>
      </c>
    </row>
    <row r="164" spans="1:44" ht="15" customHeight="1" hidden="1">
      <c r="A164" s="79">
        <v>3003</v>
      </c>
      <c r="B164" s="4" t="s">
        <v>435</v>
      </c>
      <c r="C164" s="46"/>
      <c r="D164" s="22" t="s">
        <v>145</v>
      </c>
      <c r="E164" s="23" t="s">
        <v>63</v>
      </c>
      <c r="F164" s="43" t="s">
        <v>60</v>
      </c>
      <c r="G164" s="44" t="s">
        <v>64</v>
      </c>
      <c r="H164" s="44" t="s">
        <v>162</v>
      </c>
      <c r="I164" s="43" t="s">
        <v>432</v>
      </c>
      <c r="J164" s="43"/>
      <c r="K164" s="43" t="s">
        <v>149</v>
      </c>
      <c r="L164" s="41" t="s">
        <v>433</v>
      </c>
      <c r="M164" s="45" t="s">
        <v>18</v>
      </c>
      <c r="N164" s="44">
        <v>40</v>
      </c>
      <c r="O164" s="44" t="s">
        <v>151</v>
      </c>
      <c r="P164" s="44" t="s">
        <v>152</v>
      </c>
      <c r="Q164" s="44"/>
      <c r="R164" s="44" t="s">
        <v>166</v>
      </c>
      <c r="S164" s="44" t="s">
        <v>166</v>
      </c>
      <c r="T164" s="72">
        <v>100</v>
      </c>
      <c r="U164" s="43"/>
      <c r="V164" s="113" t="str">
        <f t="shared" si="59"/>
        <v>LOEC</v>
      </c>
      <c r="W164" s="44">
        <f>VLOOKUP(V164,'Conversion Factors'!$B$2:'Conversion Factors'!$C$13,2,FALSE)</f>
        <v>2.50</v>
      </c>
      <c r="X164" s="44">
        <f t="shared" si="49"/>
        <v>40</v>
      </c>
      <c r="Y164" s="106" t="str">
        <f t="shared" si="50"/>
        <v>Chronic</v>
      </c>
      <c r="Z164" s="44">
        <f>VLOOKUP(Y164,'Conversion Factors'!$B$12:$C$13,2,FALSE)</f>
        <v>1</v>
      </c>
      <c r="AA164" s="44">
        <f t="shared" si="51"/>
        <v>40</v>
      </c>
      <c r="AB164" s="46"/>
      <c r="AC164" s="113" t="str">
        <f t="shared" si="52"/>
        <v>LOEC</v>
      </c>
      <c r="AD164" s="40" t="s">
        <v>159</v>
      </c>
      <c r="AE164" s="106" t="str">
        <f t="shared" si="53"/>
        <v>Chronic</v>
      </c>
      <c r="AF164" s="40" t="str">
        <f t="shared" si="60"/>
        <v>y</v>
      </c>
      <c r="AG164" s="41" t="str">
        <f t="shared" si="54"/>
        <v>Development - Gosner Stage</v>
      </c>
      <c r="AH164" s="106"/>
      <c r="AI164" s="42">
        <f t="shared" si="55"/>
        <v>40</v>
      </c>
      <c r="AJ164" s="106"/>
      <c r="AK164" s="47"/>
      <c r="AL164" s="189">
        <f t="shared" si="56"/>
        <v>40</v>
      </c>
      <c r="AM164" s="206">
        <f t="shared" si="58"/>
        <v>40</v>
      </c>
      <c r="AN164" s="207">
        <f t="shared" si="58"/>
        <v>40</v>
      </c>
      <c r="AO164" s="201">
        <f t="shared" si="58"/>
        <v>40</v>
      </c>
      <c r="AP164" s="48"/>
      <c r="AQ164" s="49" t="s">
        <v>154</v>
      </c>
      <c r="AR164" s="24" t="s">
        <v>434</v>
      </c>
    </row>
    <row r="165" spans="1:44" ht="15" customHeight="1" hidden="1">
      <c r="A165" s="364">
        <v>599</v>
      </c>
      <c r="B165" s="364" t="s">
        <v>436</v>
      </c>
      <c r="C165" s="46"/>
      <c r="D165" s="22" t="s">
        <v>145</v>
      </c>
      <c r="E165" s="23" t="s">
        <v>63</v>
      </c>
      <c r="F165" s="43" t="s">
        <v>60</v>
      </c>
      <c r="G165" s="44" t="s">
        <v>64</v>
      </c>
      <c r="H165" s="44" t="s">
        <v>162</v>
      </c>
      <c r="I165" s="43" t="s">
        <v>437</v>
      </c>
      <c r="J165" s="43"/>
      <c r="K165" s="43" t="s">
        <v>164</v>
      </c>
      <c r="L165" s="41" t="s">
        <v>438</v>
      </c>
      <c r="M165" s="45" t="s">
        <v>27</v>
      </c>
      <c r="N165" s="44">
        <v>60</v>
      </c>
      <c r="O165" s="44" t="s">
        <v>151</v>
      </c>
      <c r="P165" s="44" t="s">
        <v>152</v>
      </c>
      <c r="Q165" s="44"/>
      <c r="R165" s="44" t="s">
        <v>166</v>
      </c>
      <c r="S165" s="44" t="s">
        <v>166</v>
      </c>
      <c r="T165" s="72">
        <v>1000</v>
      </c>
      <c r="U165" s="43"/>
      <c r="V165" s="113" t="str">
        <f t="shared" si="59"/>
        <v>NOEC</v>
      </c>
      <c r="W165" s="44">
        <f>VLOOKUP(V165,'Conversion Factors'!$B$2:'Conversion Factors'!$C$13,2,FALSE)</f>
        <v>1</v>
      </c>
      <c r="X165" s="44">
        <f t="shared" si="49"/>
        <v>1000</v>
      </c>
      <c r="Y165" s="106" t="str">
        <f t="shared" si="50"/>
        <v>Chronic</v>
      </c>
      <c r="Z165" s="44">
        <f>VLOOKUP(Y165,'Conversion Factors'!$B$12:$C$13,2,FALSE)</f>
        <v>1</v>
      </c>
      <c r="AA165" s="44">
        <f t="shared" si="51"/>
        <v>1000</v>
      </c>
      <c r="AB165" s="46"/>
      <c r="AC165" s="113" t="str">
        <f t="shared" si="52"/>
        <v>NOEC</v>
      </c>
      <c r="AD165" s="40" t="s">
        <v>153</v>
      </c>
      <c r="AE165" s="106" t="str">
        <f t="shared" si="53"/>
        <v>Chronic</v>
      </c>
      <c r="AF165" s="40" t="str">
        <f t="shared" si="60"/>
        <v>y</v>
      </c>
      <c r="AG165" s="41" t="str">
        <f t="shared" si="54"/>
        <v>Metamophosis</v>
      </c>
      <c r="AH165" s="106"/>
      <c r="AI165" s="42">
        <f t="shared" si="55"/>
        <v>60</v>
      </c>
      <c r="AJ165" s="106"/>
      <c r="AK165" s="47"/>
      <c r="AL165" s="189">
        <f t="shared" si="56"/>
        <v>1000</v>
      </c>
      <c r="AM165" s="206">
        <f t="shared" si="58"/>
        <v>1000</v>
      </c>
      <c r="AN165" s="207">
        <f t="shared" si="58"/>
        <v>1000</v>
      </c>
      <c r="AO165" s="201">
        <f t="shared" si="58"/>
        <v>1000</v>
      </c>
      <c r="AP165" s="48"/>
      <c r="AQ165" s="49" t="s">
        <v>154</v>
      </c>
      <c r="AR165" s="24"/>
    </row>
    <row r="166" spans="1:44" ht="15" hidden="1">
      <c r="A166" s="364">
        <v>599</v>
      </c>
      <c r="B166" s="364" t="s">
        <v>439</v>
      </c>
      <c r="C166" s="46"/>
      <c r="D166" s="22" t="s">
        <v>145</v>
      </c>
      <c r="E166" s="23" t="s">
        <v>63</v>
      </c>
      <c r="F166" s="43" t="s">
        <v>60</v>
      </c>
      <c r="G166" s="44" t="s">
        <v>64</v>
      </c>
      <c r="H166" s="44" t="s">
        <v>162</v>
      </c>
      <c r="I166" s="43" t="s">
        <v>437</v>
      </c>
      <c r="J166" s="43"/>
      <c r="K166" s="43" t="s">
        <v>164</v>
      </c>
      <c r="L166" s="41" t="s">
        <v>440</v>
      </c>
      <c r="M166" s="45" t="s">
        <v>18</v>
      </c>
      <c r="N166" s="44">
        <v>60</v>
      </c>
      <c r="O166" s="44" t="s">
        <v>151</v>
      </c>
      <c r="P166" s="44" t="s">
        <v>152</v>
      </c>
      <c r="Q166" s="44"/>
      <c r="R166" s="44" t="s">
        <v>166</v>
      </c>
      <c r="S166" s="44" t="s">
        <v>166</v>
      </c>
      <c r="T166" s="72">
        <v>3000</v>
      </c>
      <c r="U166" s="43"/>
      <c r="V166" s="113" t="str">
        <f t="shared" si="59"/>
        <v>LOEC</v>
      </c>
      <c r="W166" s="44">
        <f>VLOOKUP(V166,'Conversion Factors'!$B$2:'Conversion Factors'!$C$13,2,FALSE)</f>
        <v>2.50</v>
      </c>
      <c r="X166" s="44">
        <f t="shared" si="49"/>
        <v>1200</v>
      </c>
      <c r="Y166" s="106" t="str">
        <f t="shared" si="50"/>
        <v>Chronic</v>
      </c>
      <c r="Z166" s="44">
        <f>VLOOKUP(Y166,'Conversion Factors'!$B$12:$C$13,2,FALSE)</f>
        <v>1</v>
      </c>
      <c r="AA166" s="44">
        <f t="shared" si="51"/>
        <v>1200</v>
      </c>
      <c r="AB166" s="46"/>
      <c r="AC166" s="113" t="str">
        <f t="shared" si="52"/>
        <v>LOEC</v>
      </c>
      <c r="AD166" s="40" t="s">
        <v>159</v>
      </c>
      <c r="AE166" s="106" t="str">
        <f t="shared" si="53"/>
        <v>Chronic</v>
      </c>
      <c r="AF166" s="40" t="str">
        <f t="shared" si="60"/>
        <v>y</v>
      </c>
      <c r="AG166" s="41" t="str">
        <f t="shared" si="54"/>
        <v>Metamorphosis</v>
      </c>
      <c r="AH166" s="106"/>
      <c r="AI166" s="42">
        <f t="shared" si="55"/>
        <v>60</v>
      </c>
      <c r="AJ166" s="106"/>
      <c r="AK166" s="47"/>
      <c r="AL166" s="189">
        <f t="shared" si="56"/>
        <v>1200</v>
      </c>
      <c r="AM166" s="206">
        <f t="shared" si="58"/>
        <v>1200</v>
      </c>
      <c r="AN166" s="207">
        <f t="shared" si="58"/>
        <v>1200</v>
      </c>
      <c r="AO166" s="201">
        <f t="shared" si="58"/>
        <v>1200</v>
      </c>
      <c r="AP166" s="48"/>
      <c r="AQ166" s="49" t="s">
        <v>154</v>
      </c>
      <c r="AR166" s="24"/>
    </row>
    <row r="167" spans="1:44" ht="15" hidden="1">
      <c r="A167" s="79">
        <v>599</v>
      </c>
      <c r="B167" s="4" t="s">
        <v>441</v>
      </c>
      <c r="C167" s="46"/>
      <c r="D167" s="22" t="s">
        <v>145</v>
      </c>
      <c r="E167" s="23" t="s">
        <v>63</v>
      </c>
      <c r="F167" s="43" t="s">
        <v>60</v>
      </c>
      <c r="G167" s="44" t="s">
        <v>64</v>
      </c>
      <c r="H167" s="44" t="s">
        <v>162</v>
      </c>
      <c r="I167" s="43" t="s">
        <v>437</v>
      </c>
      <c r="J167" s="43"/>
      <c r="K167" s="43" t="s">
        <v>182</v>
      </c>
      <c r="L167" s="41" t="s">
        <v>183</v>
      </c>
      <c r="M167" s="45" t="s">
        <v>390</v>
      </c>
      <c r="N167" s="44">
        <v>35</v>
      </c>
      <c r="O167" s="44" t="s">
        <v>151</v>
      </c>
      <c r="P167" s="44" t="s">
        <v>152</v>
      </c>
      <c r="Q167" s="44"/>
      <c r="R167" s="44" t="s">
        <v>166</v>
      </c>
      <c r="S167" s="44" t="s">
        <v>166</v>
      </c>
      <c r="T167" s="72">
        <v>6210</v>
      </c>
      <c r="U167" s="43"/>
      <c r="V167" s="113" t="str">
        <f t="shared" si="59"/>
        <v>LC50</v>
      </c>
      <c r="W167" s="44">
        <f>VLOOKUP(V167,'Conversion Factors'!$B$2:'Conversion Factors'!$C$13,2,FALSE)</f>
        <v>5</v>
      </c>
      <c r="X167" s="44">
        <f t="shared" si="49"/>
        <v>1242</v>
      </c>
      <c r="Y167" s="106" t="str">
        <f t="shared" si="50"/>
        <v>Chronic</v>
      </c>
      <c r="Z167" s="44">
        <f>VLOOKUP(Y167,'Conversion Factors'!$B$12:$C$13,2,FALSE)</f>
        <v>1</v>
      </c>
      <c r="AA167" s="44">
        <f t="shared" si="51"/>
        <v>1242</v>
      </c>
      <c r="AB167" s="46"/>
      <c r="AC167" s="113" t="str">
        <f t="shared" si="52"/>
        <v>LC50</v>
      </c>
      <c r="AD167" s="40" t="s">
        <v>159</v>
      </c>
      <c r="AE167" s="106" t="str">
        <f t="shared" si="53"/>
        <v>Chronic</v>
      </c>
      <c r="AF167" s="40" t="str">
        <f t="shared" si="60"/>
        <v>y</v>
      </c>
      <c r="AG167" s="41" t="str">
        <f t="shared" si="54"/>
        <v>Mortality</v>
      </c>
      <c r="AH167" s="106"/>
      <c r="AI167" s="42">
        <f t="shared" si="55"/>
        <v>35</v>
      </c>
      <c r="AJ167" s="106"/>
      <c r="AK167" s="47"/>
      <c r="AL167" s="189">
        <f t="shared" si="56"/>
        <v>1242</v>
      </c>
      <c r="AM167" s="206">
        <f t="shared" si="58"/>
        <v>1242</v>
      </c>
      <c r="AN167" s="207">
        <f t="shared" si="58"/>
        <v>1242</v>
      </c>
      <c r="AO167" s="201">
        <f t="shared" si="58"/>
        <v>1242</v>
      </c>
      <c r="AP167" s="48"/>
      <c r="AQ167" s="49" t="s">
        <v>154</v>
      </c>
      <c r="AR167" s="24"/>
    </row>
    <row r="168" spans="1:96" ht="15" hidden="1">
      <c r="A168" s="325">
        <v>3011</v>
      </c>
      <c r="B168" s="326" t="s">
        <v>442</v>
      </c>
      <c r="C168" s="324"/>
      <c r="D168" s="327" t="s">
        <v>145</v>
      </c>
      <c r="E168" s="328" t="s">
        <v>84</v>
      </c>
      <c r="F168" s="319" t="s">
        <v>83</v>
      </c>
      <c r="G168" s="326" t="s">
        <v>161</v>
      </c>
      <c r="H168" s="326" t="s">
        <v>162</v>
      </c>
      <c r="I168" s="319" t="s">
        <v>181</v>
      </c>
      <c r="J168" s="324"/>
      <c r="K168" s="319" t="s">
        <v>182</v>
      </c>
      <c r="L168" s="319" t="s">
        <v>183</v>
      </c>
      <c r="M168" s="329" t="s">
        <v>27</v>
      </c>
      <c r="N168" s="326">
        <v>21</v>
      </c>
      <c r="O168" s="326" t="s">
        <v>151</v>
      </c>
      <c r="P168" s="326" t="s">
        <v>152</v>
      </c>
      <c r="Q168" s="324"/>
      <c r="R168" s="326" t="s">
        <v>166</v>
      </c>
      <c r="S168" s="326" t="s">
        <v>166</v>
      </c>
      <c r="T168" s="328">
        <v>3000</v>
      </c>
      <c r="U168" s="324"/>
      <c r="V168" s="330" t="str">
        <f t="shared" si="59"/>
        <v>NOEC</v>
      </c>
      <c r="W168" s="331">
        <f>VLOOKUP(V168,'Conversion Factors'!$B$2:'Conversion Factors'!$C$13,2,FALSE)</f>
        <v>1</v>
      </c>
      <c r="X168" s="326">
        <f t="shared" si="49"/>
        <v>3000</v>
      </c>
      <c r="Y168" s="332" t="str">
        <f t="shared" si="50"/>
        <v>Chronic</v>
      </c>
      <c r="Z168" s="331">
        <f>VLOOKUP(Y168,'Conversion Factors'!$B$12:$C$13,2,FALSE)</f>
        <v>1</v>
      </c>
      <c r="AA168" s="326">
        <f t="shared" si="51"/>
        <v>3000</v>
      </c>
      <c r="AB168" s="324"/>
      <c r="AC168" s="330" t="str">
        <f t="shared" si="52"/>
        <v>NOEC</v>
      </c>
      <c r="AD168" s="333" t="s">
        <v>153</v>
      </c>
      <c r="AE168" s="334" t="str">
        <f t="shared" si="53"/>
        <v>Chronic</v>
      </c>
      <c r="AF168" s="333" t="str">
        <f t="shared" si="60"/>
        <v>y</v>
      </c>
      <c r="AG168" s="335" t="str">
        <f t="shared" si="54"/>
        <v>Mortality</v>
      </c>
      <c r="AH168" s="334"/>
      <c r="AI168" s="336">
        <f t="shared" si="55"/>
        <v>21</v>
      </c>
      <c r="AJ168" s="334"/>
      <c r="AK168" s="324"/>
      <c r="AL168" s="337">
        <f t="shared" si="56"/>
        <v>3000</v>
      </c>
      <c r="AM168" s="338">
        <f t="shared" si="61" ref="AM168:AO187">AL168</f>
        <v>3000</v>
      </c>
      <c r="AN168" s="339">
        <f t="shared" si="61"/>
        <v>3000</v>
      </c>
      <c r="AO168" s="340">
        <f t="shared" si="61"/>
        <v>3000</v>
      </c>
      <c r="AP168" s="341"/>
      <c r="AQ168" s="257" t="s">
        <v>154</v>
      </c>
      <c r="AR168" s="319" t="s">
        <v>443</v>
      </c>
      <c r="AS168" s="140"/>
      <c r="AT168" s="140"/>
      <c r="AU168" s="140"/>
      <c r="AV168" s="140"/>
      <c r="AW168" s="140"/>
      <c r="AX168" s="140"/>
      <c r="AY168" s="140"/>
      <c r="AZ168" s="140"/>
      <c r="BA168" s="140"/>
      <c r="BB168" s="140"/>
      <c r="BC168" s="140"/>
      <c r="BD168" s="140"/>
      <c r="BE168" s="140"/>
      <c r="BF168" s="140"/>
      <c r="BG168" s="140"/>
      <c r="BH168" s="140"/>
      <c r="BI168" s="140"/>
      <c r="BJ168" s="140"/>
      <c r="BK168" s="140"/>
      <c r="BL168" s="140"/>
      <c r="BM168" s="140"/>
      <c r="BN168" s="140"/>
      <c r="BO168" s="140"/>
      <c r="BP168" s="140"/>
      <c r="BQ168" s="140"/>
      <c r="BR168" s="140"/>
      <c r="BS168" s="140"/>
      <c r="BT168" s="140"/>
      <c r="BU168" s="140"/>
      <c r="BV168" s="140"/>
      <c r="BW168" s="140"/>
      <c r="BX168" s="140"/>
      <c r="BY168" s="140"/>
      <c r="BZ168" s="140"/>
      <c r="CA168" s="140"/>
      <c r="CB168" s="140"/>
      <c r="CC168" s="140"/>
      <c r="CD168" s="140"/>
      <c r="CE168" s="140"/>
      <c r="CF168" s="140"/>
      <c r="CG168" s="140"/>
      <c r="CH168" s="140"/>
      <c r="CI168" s="140"/>
      <c r="CJ168" s="140"/>
      <c r="CK168" s="140"/>
      <c r="CL168" s="140"/>
      <c r="CM168" s="140"/>
      <c r="CN168" s="140"/>
      <c r="CO168" s="140"/>
      <c r="CP168" s="140"/>
      <c r="CQ168" s="140"/>
      <c r="CR168" s="140"/>
    </row>
    <row r="169" spans="1:96" ht="15" hidden="1">
      <c r="A169" s="137">
        <v>3011</v>
      </c>
      <c r="B169" s="149" t="s">
        <v>444</v>
      </c>
      <c r="C169" s="140"/>
      <c r="D169" s="153" t="s">
        <v>145</v>
      </c>
      <c r="E169" s="154" t="s">
        <v>84</v>
      </c>
      <c r="F169" s="152" t="s">
        <v>83</v>
      </c>
      <c r="G169" s="149" t="s">
        <v>161</v>
      </c>
      <c r="H169" s="149" t="s">
        <v>162</v>
      </c>
      <c r="I169" s="152" t="s">
        <v>181</v>
      </c>
      <c r="J169" s="140"/>
      <c r="K169" s="152" t="s">
        <v>182</v>
      </c>
      <c r="L169" s="152" t="s">
        <v>183</v>
      </c>
      <c r="M169" s="155" t="s">
        <v>18</v>
      </c>
      <c r="N169" s="149">
        <v>21</v>
      </c>
      <c r="O169" s="149" t="s">
        <v>151</v>
      </c>
      <c r="P169" s="149" t="s">
        <v>152</v>
      </c>
      <c r="Q169" s="140"/>
      <c r="R169" s="149" t="s">
        <v>166</v>
      </c>
      <c r="S169" s="149" t="s">
        <v>166</v>
      </c>
      <c r="T169" s="154">
        <v>6000</v>
      </c>
      <c r="U169" s="140"/>
      <c r="V169" s="156" t="str">
        <f t="shared" si="59"/>
        <v>LOEC</v>
      </c>
      <c r="W169" s="141">
        <f>VLOOKUP(V169,'Conversion Factors'!$B$2:'Conversion Factors'!$C$13,2,FALSE)</f>
        <v>2.50</v>
      </c>
      <c r="X169" s="149">
        <f t="shared" si="49"/>
        <v>2400</v>
      </c>
      <c r="Y169" s="157" t="str">
        <f t="shared" si="50"/>
        <v>Chronic</v>
      </c>
      <c r="Z169" s="141">
        <f>VLOOKUP(Y169,'Conversion Factors'!$B$12:$C$13,2,FALSE)</f>
        <v>1</v>
      </c>
      <c r="AA169" s="149">
        <f t="shared" si="51"/>
        <v>2400</v>
      </c>
      <c r="AB169" s="140"/>
      <c r="AC169" s="156" t="str">
        <f t="shared" si="52"/>
        <v>LOEC</v>
      </c>
      <c r="AD169" s="158" t="s">
        <v>159</v>
      </c>
      <c r="AE169" s="159" t="str">
        <f t="shared" si="53"/>
        <v>Chronic</v>
      </c>
      <c r="AF169" s="158" t="str">
        <f t="shared" si="60"/>
        <v>y</v>
      </c>
      <c r="AG169" s="160" t="str">
        <f t="shared" si="54"/>
        <v>Mortality</v>
      </c>
      <c r="AH169" s="159"/>
      <c r="AI169" s="162">
        <f t="shared" si="55"/>
        <v>21</v>
      </c>
      <c r="AJ169" s="238"/>
      <c r="AK169" s="140"/>
      <c r="AL169" s="199">
        <f t="shared" si="56"/>
        <v>2400</v>
      </c>
      <c r="AM169" s="232">
        <f t="shared" si="61"/>
        <v>2400</v>
      </c>
      <c r="AN169" s="233">
        <f t="shared" si="61"/>
        <v>2400</v>
      </c>
      <c r="AO169" s="234">
        <f t="shared" si="61"/>
        <v>2400</v>
      </c>
      <c r="AP169" s="161"/>
      <c r="AQ169" s="49" t="s">
        <v>154</v>
      </c>
      <c r="AR169" s="152" t="s">
        <v>443</v>
      </c>
      <c r="AS169" s="140"/>
      <c r="AT169" s="140"/>
      <c r="AU169" s="140"/>
      <c r="AV169" s="140"/>
      <c r="AW169" s="140"/>
      <c r="AX169" s="140"/>
      <c r="AY169" s="140"/>
      <c r="AZ169" s="140"/>
      <c r="BA169" s="140"/>
      <c r="BB169" s="140"/>
      <c r="BC169" s="140"/>
      <c r="BD169" s="140"/>
      <c r="BE169" s="140"/>
      <c r="BF169" s="140"/>
      <c r="BG169" s="140"/>
      <c r="BH169" s="140"/>
      <c r="BI169" s="140"/>
      <c r="BJ169" s="140"/>
      <c r="BK169" s="140"/>
      <c r="BL169" s="140"/>
      <c r="BM169" s="140"/>
      <c r="BN169" s="140"/>
      <c r="BO169" s="140"/>
      <c r="BP169" s="140"/>
      <c r="BQ169" s="140"/>
      <c r="BR169" s="140"/>
      <c r="BS169" s="140"/>
      <c r="BT169" s="140"/>
      <c r="BU169" s="140"/>
      <c r="BV169" s="140"/>
      <c r="BW169" s="140"/>
      <c r="BX169" s="140"/>
      <c r="BY169" s="140"/>
      <c r="BZ169" s="140"/>
      <c r="CA169" s="140"/>
      <c r="CB169" s="140"/>
      <c r="CC169" s="140"/>
      <c r="CD169" s="140"/>
      <c r="CE169" s="140"/>
      <c r="CF169" s="140"/>
      <c r="CG169" s="140"/>
      <c r="CH169" s="140"/>
      <c r="CI169" s="140"/>
      <c r="CJ169" s="140"/>
      <c r="CK169" s="140"/>
      <c r="CL169" s="140"/>
      <c r="CM169" s="140"/>
      <c r="CN169" s="140"/>
      <c r="CO169" s="140"/>
      <c r="CP169" s="140"/>
      <c r="CQ169" s="140"/>
      <c r="CR169" s="140"/>
    </row>
    <row r="170" spans="1:44" ht="15" hidden="1">
      <c r="A170" s="21">
        <v>3011</v>
      </c>
      <c r="B170" s="4" t="s">
        <v>445</v>
      </c>
      <c r="D170" s="22" t="s">
        <v>145</v>
      </c>
      <c r="E170" s="23" t="s">
        <v>84</v>
      </c>
      <c r="F170" s="24" t="s">
        <v>83</v>
      </c>
      <c r="G170" s="4" t="s">
        <v>161</v>
      </c>
      <c r="H170" s="4" t="s">
        <v>162</v>
      </c>
      <c r="I170" s="24" t="s">
        <v>446</v>
      </c>
      <c r="K170" s="24" t="s">
        <v>149</v>
      </c>
      <c r="L170" s="24" t="s">
        <v>447</v>
      </c>
      <c r="M170" s="34" t="s">
        <v>27</v>
      </c>
      <c r="N170" s="4">
        <v>21</v>
      </c>
      <c r="O170" s="4" t="s">
        <v>151</v>
      </c>
      <c r="P170" s="4" t="s">
        <v>152</v>
      </c>
      <c r="R170" s="4" t="s">
        <v>166</v>
      </c>
      <c r="S170" s="4" t="s">
        <v>166</v>
      </c>
      <c r="T170" s="23">
        <v>25000</v>
      </c>
      <c r="V170" s="113" t="str">
        <f t="shared" si="59"/>
        <v>NOEC</v>
      </c>
      <c r="W170" s="44">
        <f>VLOOKUP(V170,'Conversion Factors'!$B$2:'Conversion Factors'!$C$13,2,FALSE)</f>
        <v>1</v>
      </c>
      <c r="X170" s="4">
        <f t="shared" si="49"/>
        <v>25000</v>
      </c>
      <c r="Y170" s="107" t="str">
        <f t="shared" si="50"/>
        <v>Chronic</v>
      </c>
      <c r="Z170" s="44">
        <f>VLOOKUP(Y170,'Conversion Factors'!$B$12:$C$13,2,FALSE)</f>
        <v>1</v>
      </c>
      <c r="AA170" s="4">
        <f t="shared" si="51"/>
        <v>25000</v>
      </c>
      <c r="AC170" s="113" t="str">
        <f t="shared" si="52"/>
        <v>NOEC</v>
      </c>
      <c r="AD170" s="6" t="s">
        <v>153</v>
      </c>
      <c r="AE170" s="106" t="str">
        <f t="shared" si="53"/>
        <v>Chronic</v>
      </c>
      <c r="AF170" s="6" t="str">
        <f t="shared" si="60"/>
        <v>y</v>
      </c>
      <c r="AG170" s="41" t="str">
        <f t="shared" si="54"/>
        <v>Mass / length</v>
      </c>
      <c r="AH170" s="106"/>
      <c r="AI170" s="42">
        <f t="shared" si="55"/>
        <v>21</v>
      </c>
      <c r="AJ170" s="106"/>
      <c r="AL170" s="189">
        <f t="shared" si="56"/>
        <v>25000</v>
      </c>
      <c r="AM170" s="206">
        <f t="shared" si="61"/>
        <v>25000</v>
      </c>
      <c r="AN170" s="207">
        <f t="shared" si="61"/>
        <v>25000</v>
      </c>
      <c r="AO170" s="201">
        <f t="shared" si="61"/>
        <v>25000</v>
      </c>
      <c r="AP170" s="37"/>
      <c r="AQ170" s="49" t="s">
        <v>154</v>
      </c>
      <c r="AR170" s="24"/>
    </row>
    <row r="171" spans="1:96" s="140" customFormat="1" ht="15" hidden="1">
      <c r="A171" s="21">
        <v>3011</v>
      </c>
      <c r="B171" s="4" t="s">
        <v>448</v>
      </c>
      <c r="C171"/>
      <c r="D171" s="22" t="s">
        <v>145</v>
      </c>
      <c r="E171" s="23" t="s">
        <v>84</v>
      </c>
      <c r="F171" s="24" t="s">
        <v>83</v>
      </c>
      <c r="G171" s="4" t="s">
        <v>161</v>
      </c>
      <c r="H171" s="4" t="s">
        <v>162</v>
      </c>
      <c r="I171" s="24" t="s">
        <v>446</v>
      </c>
      <c r="J171"/>
      <c r="K171" s="24" t="s">
        <v>149</v>
      </c>
      <c r="L171" s="24" t="s">
        <v>447</v>
      </c>
      <c r="M171" s="34" t="s">
        <v>18</v>
      </c>
      <c r="N171" s="4">
        <v>21</v>
      </c>
      <c r="O171" s="4" t="s">
        <v>151</v>
      </c>
      <c r="P171" s="4" t="s">
        <v>152</v>
      </c>
      <c r="Q171"/>
      <c r="R171" s="4" t="s">
        <v>166</v>
      </c>
      <c r="S171" s="4" t="s">
        <v>166</v>
      </c>
      <c r="T171" s="23">
        <v>50000</v>
      </c>
      <c r="U171"/>
      <c r="V171" s="113" t="str">
        <f t="shared" si="59"/>
        <v>LOEC</v>
      </c>
      <c r="W171" s="44">
        <f>VLOOKUP(V171,'Conversion Factors'!$B$2:'Conversion Factors'!$C$13,2,FALSE)</f>
        <v>2.50</v>
      </c>
      <c r="X171" s="4">
        <f t="shared" si="49"/>
        <v>20000</v>
      </c>
      <c r="Y171" s="107" t="str">
        <f t="shared" si="50"/>
        <v>Chronic</v>
      </c>
      <c r="Z171" s="44">
        <f>VLOOKUP(Y171,'Conversion Factors'!$B$12:$C$13,2,FALSE)</f>
        <v>1</v>
      </c>
      <c r="AA171" s="4">
        <f t="shared" si="51"/>
        <v>20000</v>
      </c>
      <c r="AB171"/>
      <c r="AC171" s="113" t="str">
        <f t="shared" si="52"/>
        <v>LOEC</v>
      </c>
      <c r="AD171" s="6" t="s">
        <v>159</v>
      </c>
      <c r="AE171" s="114" t="str">
        <f t="shared" si="53"/>
        <v>Chronic</v>
      </c>
      <c r="AF171" s="6" t="str">
        <f t="shared" si="60"/>
        <v>y</v>
      </c>
      <c r="AG171" s="41" t="str">
        <f t="shared" si="54"/>
        <v>Mass / length</v>
      </c>
      <c r="AH171" s="106"/>
      <c r="AI171" s="42">
        <f t="shared" si="55"/>
        <v>21</v>
      </c>
      <c r="AJ171" s="109"/>
      <c r="AK171"/>
      <c r="AL171" s="189">
        <f t="shared" si="56"/>
        <v>20000</v>
      </c>
      <c r="AM171" s="206">
        <f t="shared" si="61"/>
        <v>20000</v>
      </c>
      <c r="AN171" s="207">
        <f t="shared" si="61"/>
        <v>20000</v>
      </c>
      <c r="AO171" s="201">
        <f t="shared" si="61"/>
        <v>20000</v>
      </c>
      <c r="AP171" s="37"/>
      <c r="AQ171" s="49" t="s">
        <v>154</v>
      </c>
      <c r="AR171" s="24"/>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row>
    <row r="172" spans="1:96" s="140" customFormat="1" ht="15" hidden="1">
      <c r="A172" s="365">
        <v>404</v>
      </c>
      <c r="B172" s="365" t="s">
        <v>449</v>
      </c>
      <c r="C172" s="240"/>
      <c r="D172" s="244" t="s">
        <v>145</v>
      </c>
      <c r="E172" s="245" t="s">
        <v>40</v>
      </c>
      <c r="F172" s="246" t="s">
        <v>21</v>
      </c>
      <c r="G172" s="243" t="s">
        <v>188</v>
      </c>
      <c r="H172" s="243" t="s">
        <v>162</v>
      </c>
      <c r="I172" s="246" t="s">
        <v>189</v>
      </c>
      <c r="J172" s="240"/>
      <c r="K172" s="246" t="s">
        <v>190</v>
      </c>
      <c r="L172" s="246" t="s">
        <v>450</v>
      </c>
      <c r="M172" s="249" t="s">
        <v>18</v>
      </c>
      <c r="N172" s="243">
        <v>7</v>
      </c>
      <c r="O172" s="243" t="s">
        <v>151</v>
      </c>
      <c r="P172" s="243" t="s">
        <v>152</v>
      </c>
      <c r="Q172" s="240"/>
      <c r="R172" s="243" t="s">
        <v>166</v>
      </c>
      <c r="S172" s="243" t="s">
        <v>166</v>
      </c>
      <c r="T172" s="245">
        <v>312.50</v>
      </c>
      <c r="U172" s="240"/>
      <c r="V172" s="262" t="str">
        <f>M172</f>
        <v>LOEC</v>
      </c>
      <c r="W172" s="252">
        <f>VLOOKUP(V172,'Conversion Factors'!$B$2:'Conversion Factors'!$C$13,2,FALSE)</f>
        <v>2.50</v>
      </c>
      <c r="X172" s="243">
        <f>T172/W172</f>
        <v>125</v>
      </c>
      <c r="Y172" s="119" t="str">
        <f>P172</f>
        <v>Chronic</v>
      </c>
      <c r="Z172" s="252">
        <f>VLOOKUP(Y172,'Conversion Factors'!$B$12:$C$13,2,FALSE)</f>
        <v>1</v>
      </c>
      <c r="AA172" s="243">
        <f>X172/Z172</f>
        <v>125</v>
      </c>
      <c r="AB172" s="240"/>
      <c r="AC172" s="262" t="str">
        <f>M172</f>
        <v>LOEC</v>
      </c>
      <c r="AD172" s="269" t="s">
        <v>159</v>
      </c>
      <c r="AE172" s="119" t="str">
        <f>P172</f>
        <v>Chronic</v>
      </c>
      <c r="AF172" s="269" t="str">
        <f>IF(AE172="chronic","y","n")</f>
        <v>y</v>
      </c>
      <c r="AG172" s="259" t="str">
        <f>L172</f>
        <v># young per adults</v>
      </c>
      <c r="AH172" s="111"/>
      <c r="AI172" s="263">
        <f>N172</f>
        <v>7</v>
      </c>
      <c r="AJ172" s="119"/>
      <c r="AK172" s="240"/>
      <c r="AL172" s="252">
        <f>AA172</f>
        <v>125</v>
      </c>
      <c r="AM172" s="265">
        <f t="shared" si="62" ref="AM172:AO176">AL172</f>
        <v>125</v>
      </c>
      <c r="AN172" s="266">
        <f t="shared" si="62"/>
        <v>125</v>
      </c>
      <c r="AO172" s="267">
        <f t="shared" si="62"/>
        <v>125</v>
      </c>
      <c r="AP172" s="296"/>
      <c r="AQ172" s="257" t="s">
        <v>154</v>
      </c>
      <c r="AR172" s="246"/>
      <c r="AS172" s="24"/>
      <c r="AT172" s="24"/>
      <c r="AU172" s="24"/>
      <c r="AV172" s="24"/>
      <c r="AW172" s="24"/>
      <c r="AX172" s="24"/>
      <c r="AY172" s="24"/>
      <c r="AZ172" s="24"/>
      <c r="BA172" s="24"/>
      <c r="BB172" s="24"/>
      <c r="BC172" s="24"/>
      <c r="BD172" s="24"/>
      <c r="BE172" s="24"/>
      <c r="BF172" s="24"/>
      <c r="BG172" s="24"/>
      <c r="BH172" s="24"/>
      <c r="BI172" s="24"/>
      <c r="BJ172" s="24"/>
      <c r="BK172" s="24"/>
      <c r="BL172" s="24"/>
      <c r="BM172" s="24"/>
      <c r="BN172" s="24"/>
      <c r="BO172" s="24"/>
      <c r="BP172" s="24"/>
      <c r="BQ172" s="24"/>
      <c r="BR172" s="24"/>
      <c r="BS172" s="24"/>
      <c r="BT172" s="24"/>
      <c r="BU172" s="24"/>
      <c r="BV172" s="24"/>
      <c r="BW172" s="24"/>
      <c r="BX172" s="24"/>
      <c r="BY172" s="24"/>
      <c r="BZ172" s="24"/>
      <c r="CA172" s="24"/>
      <c r="CB172" s="24"/>
      <c r="CC172" s="24"/>
      <c r="CD172" s="24"/>
      <c r="CE172" s="24"/>
      <c r="CF172" s="24"/>
      <c r="CG172" s="24"/>
      <c r="CH172" s="24"/>
      <c r="CI172" s="24"/>
      <c r="CJ172" s="24"/>
      <c r="CK172" s="24"/>
      <c r="CL172" s="24"/>
      <c r="CM172" s="24"/>
      <c r="CN172" s="24"/>
      <c r="CO172" s="24"/>
      <c r="CP172" s="24"/>
      <c r="CQ172" s="24"/>
      <c r="CR172" s="24"/>
    </row>
    <row r="173" spans="1:96" s="46" customFormat="1" ht="15" hidden="1">
      <c r="A173" s="21">
        <v>404</v>
      </c>
      <c r="B173" s="4" t="s">
        <v>451</v>
      </c>
      <c r="C173"/>
      <c r="D173" s="22" t="s">
        <v>145</v>
      </c>
      <c r="E173" s="23" t="s">
        <v>40</v>
      </c>
      <c r="F173" s="24" t="s">
        <v>21</v>
      </c>
      <c r="G173" s="4" t="s">
        <v>188</v>
      </c>
      <c r="H173" s="4" t="s">
        <v>162</v>
      </c>
      <c r="I173" s="24" t="s">
        <v>189</v>
      </c>
      <c r="J173"/>
      <c r="K173" s="24" t="s">
        <v>190</v>
      </c>
      <c r="L173" s="24" t="s">
        <v>452</v>
      </c>
      <c r="M173" s="34" t="s">
        <v>27</v>
      </c>
      <c r="N173" s="4">
        <v>7</v>
      </c>
      <c r="O173" s="4" t="s">
        <v>151</v>
      </c>
      <c r="P173" s="4" t="s">
        <v>152</v>
      </c>
      <c r="Q173"/>
      <c r="R173" s="4" t="s">
        <v>166</v>
      </c>
      <c r="S173" s="4" t="s">
        <v>166</v>
      </c>
      <c r="T173" s="23">
        <v>312.50</v>
      </c>
      <c r="U173"/>
      <c r="V173" s="113" t="str">
        <f>M173</f>
        <v>NOEC</v>
      </c>
      <c r="W173" s="44">
        <f>VLOOKUP(V173,'Conversion Factors'!$B$2:'Conversion Factors'!$C$13,2,FALSE)</f>
        <v>1</v>
      </c>
      <c r="X173" s="4">
        <f>T173/W173</f>
        <v>312.50</v>
      </c>
      <c r="Y173" s="107" t="str">
        <f>P173</f>
        <v>Chronic</v>
      </c>
      <c r="Z173" s="44">
        <f>VLOOKUP(Y173,'Conversion Factors'!$B$12:$C$13,2,FALSE)</f>
        <v>1</v>
      </c>
      <c r="AA173" s="4">
        <f>X173/Z173</f>
        <v>312.50</v>
      </c>
      <c r="AB173"/>
      <c r="AC173" s="113" t="str">
        <f>M173</f>
        <v>NOEC</v>
      </c>
      <c r="AD173" s="6" t="s">
        <v>153</v>
      </c>
      <c r="AE173" s="107" t="str">
        <f>P173</f>
        <v>Chronic</v>
      </c>
      <c r="AF173" s="6" t="str">
        <f>IF(AE173="chronic","y","n")</f>
        <v>y</v>
      </c>
      <c r="AG173" s="41" t="str">
        <f>L173</f>
        <v># young per brood / # broods per adult</v>
      </c>
      <c r="AH173" s="106"/>
      <c r="AI173" s="42">
        <f>N173</f>
        <v>7</v>
      </c>
      <c r="AJ173" s="107"/>
      <c r="AK173"/>
      <c r="AL173" s="189">
        <f>AA173</f>
        <v>312.50</v>
      </c>
      <c r="AM173" s="206">
        <f t="shared" si="62"/>
        <v>312.50</v>
      </c>
      <c r="AN173" s="207">
        <f t="shared" si="62"/>
        <v>312.50</v>
      </c>
      <c r="AO173" s="201">
        <f t="shared" si="62"/>
        <v>312.50</v>
      </c>
      <c r="AP173" s="37"/>
      <c r="AQ173" s="49" t="s">
        <v>154</v>
      </c>
      <c r="AR173" s="24"/>
      <c r="AS173" s="24"/>
      <c r="AT173" s="24"/>
      <c r="AU173" s="24"/>
      <c r="AV173" s="24"/>
      <c r="AW173" s="24"/>
      <c r="AX173" s="24"/>
      <c r="AY173" s="24"/>
      <c r="AZ173" s="24"/>
      <c r="BA173" s="24"/>
      <c r="BB173" s="24"/>
      <c r="BC173" s="24"/>
      <c r="BD173" s="24"/>
      <c r="BE173" s="24"/>
      <c r="BF173" s="24"/>
      <c r="BG173" s="24"/>
      <c r="BH173" s="24"/>
      <c r="BI173" s="24"/>
      <c r="BJ173" s="24"/>
      <c r="BK173" s="24"/>
      <c r="BL173" s="24"/>
      <c r="BM173" s="24"/>
      <c r="BN173" s="24"/>
      <c r="BO173" s="24"/>
      <c r="BP173" s="24"/>
      <c r="BQ173" s="24"/>
      <c r="BR173" s="24"/>
      <c r="BS173" s="24"/>
      <c r="BT173" s="24"/>
      <c r="BU173" s="24"/>
      <c r="BV173" s="24"/>
      <c r="BW173" s="24"/>
      <c r="BX173" s="24"/>
      <c r="BY173" s="24"/>
      <c r="BZ173" s="24"/>
      <c r="CA173" s="24"/>
      <c r="CB173" s="24"/>
      <c r="CC173" s="24"/>
      <c r="CD173" s="24"/>
      <c r="CE173" s="24"/>
      <c r="CF173" s="24"/>
      <c r="CG173" s="24"/>
      <c r="CH173" s="24"/>
      <c r="CI173" s="24"/>
      <c r="CJ173" s="24"/>
      <c r="CK173" s="24"/>
      <c r="CL173" s="24"/>
      <c r="CM173" s="24"/>
      <c r="CN173" s="24"/>
      <c r="CO173" s="24"/>
      <c r="CP173" s="24"/>
      <c r="CQ173" s="24"/>
      <c r="CR173" s="24"/>
    </row>
    <row r="174" spans="1:96" s="46" customFormat="1" ht="15" hidden="1">
      <c r="A174" s="364">
        <v>404</v>
      </c>
      <c r="B174" s="364" t="s">
        <v>453</v>
      </c>
      <c r="C174"/>
      <c r="D174" s="22" t="s">
        <v>145</v>
      </c>
      <c r="E174" s="23" t="s">
        <v>40</v>
      </c>
      <c r="F174" s="24" t="s">
        <v>21</v>
      </c>
      <c r="G174" s="4" t="s">
        <v>188</v>
      </c>
      <c r="H174" s="4" t="s">
        <v>162</v>
      </c>
      <c r="I174" s="24" t="s">
        <v>189</v>
      </c>
      <c r="J174"/>
      <c r="K174" s="24" t="s">
        <v>182</v>
      </c>
      <c r="L174" s="24" t="s">
        <v>183</v>
      </c>
      <c r="M174" s="34" t="s">
        <v>27</v>
      </c>
      <c r="N174" s="4">
        <v>7</v>
      </c>
      <c r="O174" s="4" t="s">
        <v>151</v>
      </c>
      <c r="P174" s="4" t="s">
        <v>152</v>
      </c>
      <c r="Q174"/>
      <c r="R174" s="4" t="s">
        <v>166</v>
      </c>
      <c r="S174" s="4" t="s">
        <v>166</v>
      </c>
      <c r="T174" s="23">
        <v>1250</v>
      </c>
      <c r="U174"/>
      <c r="V174" s="113" t="str">
        <f>M174</f>
        <v>NOEC</v>
      </c>
      <c r="W174" s="44">
        <f>VLOOKUP(V174,'Conversion Factors'!$B$2:'Conversion Factors'!$C$13,2,FALSE)</f>
        <v>1</v>
      </c>
      <c r="X174" s="4">
        <f>T174/W174</f>
        <v>1250</v>
      </c>
      <c r="Y174" s="107" t="str">
        <f>P174</f>
        <v>Chronic</v>
      </c>
      <c r="Z174" s="44">
        <f>VLOOKUP(Y174,'Conversion Factors'!$B$12:$C$13,2,FALSE)</f>
        <v>1</v>
      </c>
      <c r="AA174" s="4">
        <f>X174/Z174</f>
        <v>1250</v>
      </c>
      <c r="AB174"/>
      <c r="AC174" s="113" t="str">
        <f>M174</f>
        <v>NOEC</v>
      </c>
      <c r="AD174" s="6" t="s">
        <v>153</v>
      </c>
      <c r="AE174" s="107" t="str">
        <f>P174</f>
        <v>Chronic</v>
      </c>
      <c r="AF174" s="6" t="str">
        <f>IF(AE174="chronic","y","n")</f>
        <v>y</v>
      </c>
      <c r="AG174" s="41" t="str">
        <f>L174</f>
        <v>Mortality</v>
      </c>
      <c r="AH174" s="106"/>
      <c r="AI174" s="42">
        <f>N174</f>
        <v>7</v>
      </c>
      <c r="AJ174" s="107"/>
      <c r="AK174"/>
      <c r="AL174" s="189">
        <f>AA174</f>
        <v>1250</v>
      </c>
      <c r="AM174" s="206">
        <f t="shared" si="62"/>
        <v>1250</v>
      </c>
      <c r="AN174" s="207">
        <f t="shared" si="62"/>
        <v>1250</v>
      </c>
      <c r="AO174" s="201">
        <f t="shared" si="62"/>
        <v>1250</v>
      </c>
      <c r="AP174" s="37"/>
      <c r="AQ174" s="49" t="s">
        <v>154</v>
      </c>
      <c r="AR174" s="24"/>
      <c r="AS174" s="24"/>
      <c r="AT174" s="24"/>
      <c r="AU174" s="24"/>
      <c r="AV174" s="24"/>
      <c r="AW174" s="24"/>
      <c r="AX174" s="24"/>
      <c r="AY174" s="24"/>
      <c r="AZ174" s="24"/>
      <c r="BA174" s="24"/>
      <c r="BB174" s="24"/>
      <c r="BC174" s="24"/>
      <c r="BD174" s="24"/>
      <c r="BE174" s="24"/>
      <c r="BF174" s="24"/>
      <c r="BG174" s="24"/>
      <c r="BH174" s="24"/>
      <c r="BI174" s="24"/>
      <c r="BJ174" s="24"/>
      <c r="BK174" s="24"/>
      <c r="BL174" s="24"/>
      <c r="BM174" s="24"/>
      <c r="BN174" s="24"/>
      <c r="BO174" s="24"/>
      <c r="BP174" s="24"/>
      <c r="BQ174" s="24"/>
      <c r="BR174" s="24"/>
      <c r="BS174" s="24"/>
      <c r="BT174" s="24"/>
      <c r="BU174" s="24"/>
      <c r="BV174" s="24"/>
      <c r="BW174" s="24"/>
      <c r="BX174" s="24"/>
      <c r="BY174" s="24"/>
      <c r="BZ174" s="24"/>
      <c r="CA174" s="24"/>
      <c r="CB174" s="24"/>
      <c r="CC174" s="24"/>
      <c r="CD174" s="24"/>
      <c r="CE174" s="24"/>
      <c r="CF174" s="24"/>
      <c r="CG174" s="24"/>
      <c r="CH174" s="24"/>
      <c r="CI174" s="24"/>
      <c r="CJ174" s="24"/>
      <c r="CK174" s="24"/>
      <c r="CL174" s="24"/>
      <c r="CM174" s="24"/>
      <c r="CN174" s="24"/>
      <c r="CO174" s="24"/>
      <c r="CP174" s="24"/>
      <c r="CQ174" s="24"/>
      <c r="CR174" s="24"/>
    </row>
    <row r="175" spans="1:96" ht="15" hidden="1">
      <c r="A175" s="364">
        <v>404</v>
      </c>
      <c r="B175" s="364" t="s">
        <v>454</v>
      </c>
      <c r="D175" s="22" t="s">
        <v>145</v>
      </c>
      <c r="E175" s="23" t="s">
        <v>40</v>
      </c>
      <c r="F175" s="24" t="s">
        <v>21</v>
      </c>
      <c r="G175" s="4" t="s">
        <v>188</v>
      </c>
      <c r="H175" s="4" t="s">
        <v>162</v>
      </c>
      <c r="I175" s="24" t="s">
        <v>189</v>
      </c>
      <c r="K175" s="24" t="s">
        <v>182</v>
      </c>
      <c r="L175" s="24" t="s">
        <v>183</v>
      </c>
      <c r="M175" s="34" t="s">
        <v>18</v>
      </c>
      <c r="N175" s="4">
        <v>7</v>
      </c>
      <c r="O175" s="4" t="s">
        <v>151</v>
      </c>
      <c r="P175" s="4" t="s">
        <v>152</v>
      </c>
      <c r="R175" s="4" t="s">
        <v>166</v>
      </c>
      <c r="S175" s="4" t="s">
        <v>166</v>
      </c>
      <c r="T175" s="23">
        <v>2500</v>
      </c>
      <c r="V175" s="113" t="str">
        <f>M175</f>
        <v>LOEC</v>
      </c>
      <c r="W175" s="44">
        <f>VLOOKUP(V175,'Conversion Factors'!$B$2:'Conversion Factors'!$C$13,2,FALSE)</f>
        <v>2.50</v>
      </c>
      <c r="X175" s="4">
        <f>T175/W175</f>
        <v>1000</v>
      </c>
      <c r="Y175" s="107" t="str">
        <f>P175</f>
        <v>Chronic</v>
      </c>
      <c r="Z175" s="44">
        <f>VLOOKUP(Y175,'Conversion Factors'!$B$12:$C$13,2,FALSE)</f>
        <v>1</v>
      </c>
      <c r="AA175" s="4">
        <f>X175/Z175</f>
        <v>1000</v>
      </c>
      <c r="AC175" s="113" t="str">
        <f>M175</f>
        <v>LOEC</v>
      </c>
      <c r="AD175" s="6" t="s">
        <v>159</v>
      </c>
      <c r="AE175" s="107" t="str">
        <f>P175</f>
        <v>Chronic</v>
      </c>
      <c r="AF175" s="6" t="str">
        <f>IF(AE175="chronic","y","n")</f>
        <v>y</v>
      </c>
      <c r="AG175" s="41" t="str">
        <f>L175</f>
        <v>Mortality</v>
      </c>
      <c r="AH175" s="106"/>
      <c r="AI175" s="42">
        <f>N175</f>
        <v>7</v>
      </c>
      <c r="AJ175" s="107"/>
      <c r="AL175" s="189">
        <f>AA175</f>
        <v>1000</v>
      </c>
      <c r="AM175" s="206">
        <f t="shared" si="62"/>
        <v>1000</v>
      </c>
      <c r="AN175" s="207">
        <f t="shared" si="62"/>
        <v>1000</v>
      </c>
      <c r="AO175" s="201">
        <f t="shared" si="62"/>
        <v>1000</v>
      </c>
      <c r="AP175" s="37"/>
      <c r="AQ175" s="49" t="s">
        <v>154</v>
      </c>
      <c r="AR175" s="24"/>
      <c r="AS175" s="24"/>
      <c r="AT175" s="24"/>
      <c r="AU175" s="24"/>
      <c r="AV175" s="24"/>
      <c r="AW175" s="24"/>
      <c r="AX175" s="24"/>
      <c r="AY175" s="24"/>
      <c r="AZ175" s="24"/>
      <c r="BA175" s="24"/>
      <c r="BB175" s="24"/>
      <c r="BC175" s="24"/>
      <c r="BD175" s="24"/>
      <c r="BE175" s="24"/>
      <c r="BF175" s="24"/>
      <c r="BG175" s="24"/>
      <c r="BH175" s="24"/>
      <c r="BI175" s="24"/>
      <c r="BJ175" s="24"/>
      <c r="BK175" s="24"/>
      <c r="BL175" s="24"/>
      <c r="BM175" s="24"/>
      <c r="BN175" s="24"/>
      <c r="BO175" s="24"/>
      <c r="BP175" s="24"/>
      <c r="BQ175" s="24"/>
      <c r="BR175" s="24"/>
      <c r="BS175" s="24"/>
      <c r="BT175" s="24"/>
      <c r="BU175" s="24"/>
      <c r="BV175" s="24"/>
      <c r="BW175" s="24"/>
      <c r="BX175" s="24"/>
      <c r="BY175" s="24"/>
      <c r="BZ175" s="24"/>
      <c r="CA175" s="24"/>
      <c r="CB175" s="24"/>
      <c r="CC175" s="24"/>
      <c r="CD175" s="24"/>
      <c r="CE175" s="24"/>
      <c r="CF175" s="24"/>
      <c r="CG175" s="24"/>
      <c r="CH175" s="24"/>
      <c r="CI175" s="24"/>
      <c r="CJ175" s="24"/>
      <c r="CK175" s="24"/>
      <c r="CL175" s="24"/>
      <c r="CM175" s="24"/>
      <c r="CN175" s="24"/>
      <c r="CO175" s="24"/>
      <c r="CP175" s="24"/>
      <c r="CQ175" s="24"/>
      <c r="CR175" s="24"/>
    </row>
    <row r="176" spans="1:96" ht="15" hidden="1">
      <c r="A176" s="364">
        <v>404</v>
      </c>
      <c r="B176" s="364" t="s">
        <v>455</v>
      </c>
      <c r="D176" s="22" t="s">
        <v>145</v>
      </c>
      <c r="E176" s="23" t="s">
        <v>40</v>
      </c>
      <c r="F176" s="24" t="s">
        <v>21</v>
      </c>
      <c r="G176" s="4" t="s">
        <v>188</v>
      </c>
      <c r="H176" s="4" t="s">
        <v>162</v>
      </c>
      <c r="I176" s="24" t="s">
        <v>189</v>
      </c>
      <c r="K176" s="24" t="s">
        <v>190</v>
      </c>
      <c r="L176" s="24" t="s">
        <v>378</v>
      </c>
      <c r="M176" s="34" t="s">
        <v>18</v>
      </c>
      <c r="N176" s="4">
        <v>7</v>
      </c>
      <c r="O176" s="4" t="s">
        <v>151</v>
      </c>
      <c r="P176" s="4" t="s">
        <v>152</v>
      </c>
      <c r="R176" s="4" t="s">
        <v>166</v>
      </c>
      <c r="S176" s="4" t="s">
        <v>166</v>
      </c>
      <c r="T176" s="23">
        <v>5000</v>
      </c>
      <c r="V176" s="113" t="str">
        <f>M176</f>
        <v>LOEC</v>
      </c>
      <c r="W176" s="44">
        <f>VLOOKUP(V176,'Conversion Factors'!$B$2:'Conversion Factors'!$C$13,2,FALSE)</f>
        <v>2.50</v>
      </c>
      <c r="X176" s="4">
        <f>T176/W176</f>
        <v>2000</v>
      </c>
      <c r="Y176" s="107" t="str">
        <f>P176</f>
        <v>Chronic</v>
      </c>
      <c r="Z176" s="44">
        <f>VLOOKUP(Y176,'Conversion Factors'!$B$12:$C$13,2,FALSE)</f>
        <v>1</v>
      </c>
      <c r="AA176" s="4">
        <f>X176/Z176</f>
        <v>2000</v>
      </c>
      <c r="AC176" s="113" t="str">
        <f>M176</f>
        <v>LOEC</v>
      </c>
      <c r="AD176" s="6" t="s">
        <v>159</v>
      </c>
      <c r="AE176" s="107" t="str">
        <f>P176</f>
        <v>Chronic</v>
      </c>
      <c r="AF176" s="6" t="str">
        <f>IF(AE176="chronic","y","n")</f>
        <v>y</v>
      </c>
      <c r="AG176" s="41" t="str">
        <f>L176</f>
        <v>Days to first brood</v>
      </c>
      <c r="AH176" s="106"/>
      <c r="AI176" s="42">
        <f>N176</f>
        <v>7</v>
      </c>
      <c r="AJ176" s="107"/>
      <c r="AL176" s="189">
        <f>AA176</f>
        <v>2000</v>
      </c>
      <c r="AM176" s="206">
        <f t="shared" si="62"/>
        <v>2000</v>
      </c>
      <c r="AN176" s="207">
        <f t="shared" si="62"/>
        <v>2000</v>
      </c>
      <c r="AO176" s="201">
        <f t="shared" si="62"/>
        <v>2000</v>
      </c>
      <c r="AP176" s="37"/>
      <c r="AQ176" s="49" t="s">
        <v>154</v>
      </c>
      <c r="AR176" s="24"/>
      <c r="AS176" s="24"/>
      <c r="AT176" s="24"/>
      <c r="AU176" s="24"/>
      <c r="AV176" s="24"/>
      <c r="AW176" s="24"/>
      <c r="AX176" s="24"/>
      <c r="AY176" s="24"/>
      <c r="AZ176" s="24"/>
      <c r="BA176" s="24"/>
      <c r="BB176" s="24"/>
      <c r="BC176" s="24"/>
      <c r="BD176" s="24"/>
      <c r="BE176" s="24"/>
      <c r="BF176" s="24"/>
      <c r="BG176" s="24"/>
      <c r="BH176" s="24"/>
      <c r="BI176" s="24"/>
      <c r="BJ176" s="24"/>
      <c r="BK176" s="24"/>
      <c r="BL176" s="24"/>
      <c r="BM176" s="24"/>
      <c r="BN176" s="24"/>
      <c r="BO176" s="24"/>
      <c r="BP176" s="24"/>
      <c r="BQ176" s="24"/>
      <c r="BR176" s="24"/>
      <c r="BS176" s="24"/>
      <c r="BT176" s="24"/>
      <c r="BU176" s="24"/>
      <c r="BV176" s="24"/>
      <c r="BW176" s="24"/>
      <c r="BX176" s="24"/>
      <c r="BY176" s="24"/>
      <c r="BZ176" s="24"/>
      <c r="CA176" s="24"/>
      <c r="CB176" s="24"/>
      <c r="CC176" s="24"/>
      <c r="CD176" s="24"/>
      <c r="CE176" s="24"/>
      <c r="CF176" s="24"/>
      <c r="CG176" s="24"/>
      <c r="CH176" s="24"/>
      <c r="CI176" s="24"/>
      <c r="CJ176" s="24"/>
      <c r="CK176" s="24"/>
      <c r="CL176" s="24"/>
      <c r="CM176" s="24"/>
      <c r="CN176" s="24"/>
      <c r="CO176" s="24"/>
      <c r="CP176" s="24"/>
      <c r="CQ176" s="24"/>
      <c r="CR176" s="24"/>
    </row>
    <row r="177" spans="1:44" ht="15" hidden="1">
      <c r="A177" s="364">
        <v>709</v>
      </c>
      <c r="B177" s="364" t="s">
        <v>456</v>
      </c>
      <c r="D177" s="22" t="s">
        <v>145</v>
      </c>
      <c r="E177" s="23" t="s">
        <v>95</v>
      </c>
      <c r="F177" s="24" t="s">
        <v>94</v>
      </c>
      <c r="G177" s="4" t="s">
        <v>93</v>
      </c>
      <c r="H177" s="4" t="s">
        <v>147</v>
      </c>
      <c r="I177" s="24" t="s">
        <v>23</v>
      </c>
      <c r="K177" s="24" t="s">
        <v>149</v>
      </c>
      <c r="L177" s="24" t="s">
        <v>457</v>
      </c>
      <c r="M177" s="34" t="s">
        <v>27</v>
      </c>
      <c r="N177" s="4">
        <v>42</v>
      </c>
      <c r="O177" s="4" t="s">
        <v>151</v>
      </c>
      <c r="P177" s="4" t="s">
        <v>152</v>
      </c>
      <c r="R177" s="4" t="s">
        <v>166</v>
      </c>
      <c r="S177" s="4" t="s">
        <v>166</v>
      </c>
      <c r="T177" s="23">
        <v>300</v>
      </c>
      <c r="V177" s="113" t="str">
        <f t="shared" si="59"/>
        <v>NOEC</v>
      </c>
      <c r="W177" s="44">
        <f>VLOOKUP(V177,'Conversion Factors'!$B$2:'Conversion Factors'!$C$13,2,FALSE)</f>
        <v>1</v>
      </c>
      <c r="X177" s="4">
        <f t="shared" si="49"/>
        <v>300</v>
      </c>
      <c r="Y177" s="107" t="str">
        <f t="shared" si="50"/>
        <v>Chronic</v>
      </c>
      <c r="Z177" s="44">
        <f>VLOOKUP(Y177,'Conversion Factors'!$B$12:$C$13,2,FALSE)</f>
        <v>1</v>
      </c>
      <c r="AA177" s="44">
        <f t="shared" si="51"/>
        <v>300</v>
      </c>
      <c r="AC177" s="113" t="str">
        <f t="shared" si="52"/>
        <v>NOEC</v>
      </c>
      <c r="AD177" s="6" t="s">
        <v>153</v>
      </c>
      <c r="AE177" s="106" t="str">
        <f t="shared" si="53"/>
        <v>Chronic</v>
      </c>
      <c r="AF177" s="6" t="str">
        <f t="shared" si="60"/>
        <v>y</v>
      </c>
      <c r="AG177" s="41" t="str">
        <f t="shared" si="54"/>
        <v>Growth - plant length</v>
      </c>
      <c r="AH177" s="106"/>
      <c r="AI177" s="42">
        <f t="shared" si="55"/>
        <v>42</v>
      </c>
      <c r="AJ177" s="106"/>
      <c r="AK177" s="46"/>
      <c r="AL177" s="189">
        <f t="shared" si="56"/>
        <v>300</v>
      </c>
      <c r="AM177" s="206">
        <f t="shared" si="61"/>
        <v>300</v>
      </c>
      <c r="AN177" s="207">
        <f t="shared" si="61"/>
        <v>300</v>
      </c>
      <c r="AO177" s="201">
        <f t="shared" si="61"/>
        <v>300</v>
      </c>
      <c r="AP177" s="37"/>
      <c r="AQ177" s="49" t="s">
        <v>154</v>
      </c>
      <c r="AR177" s="24"/>
    </row>
    <row r="178" spans="1:44" ht="15" hidden="1">
      <c r="A178" s="365">
        <v>709</v>
      </c>
      <c r="B178" s="365" t="s">
        <v>458</v>
      </c>
      <c r="C178" s="240"/>
      <c r="D178" s="244" t="s">
        <v>145</v>
      </c>
      <c r="E178" s="245" t="s">
        <v>95</v>
      </c>
      <c r="F178" s="246" t="s">
        <v>94</v>
      </c>
      <c r="G178" s="243" t="s">
        <v>93</v>
      </c>
      <c r="H178" s="243" t="s">
        <v>147</v>
      </c>
      <c r="I178" s="246" t="s">
        <v>23</v>
      </c>
      <c r="J178" s="240"/>
      <c r="K178" s="246" t="s">
        <v>149</v>
      </c>
      <c r="L178" s="246" t="s">
        <v>459</v>
      </c>
      <c r="M178" s="249" t="s">
        <v>48</v>
      </c>
      <c r="N178" s="243">
        <v>42</v>
      </c>
      <c r="O178" s="243" t="s">
        <v>151</v>
      </c>
      <c r="P178" s="243" t="s">
        <v>152</v>
      </c>
      <c r="Q178" s="240"/>
      <c r="R178" s="243" t="s">
        <v>166</v>
      </c>
      <c r="S178" s="243" t="s">
        <v>166</v>
      </c>
      <c r="T178" s="245">
        <v>600</v>
      </c>
      <c r="U178" s="240"/>
      <c r="V178" s="262" t="str">
        <f t="shared" si="59"/>
        <v>EC10</v>
      </c>
      <c r="W178" s="252">
        <f>VLOOKUP(V178,'Conversion Factors'!$B$2:'Conversion Factors'!$C$13,2,FALSE)</f>
        <v>1</v>
      </c>
      <c r="X178" s="243">
        <f t="shared" si="49"/>
        <v>600</v>
      </c>
      <c r="Y178" s="119" t="str">
        <f t="shared" si="50"/>
        <v>Chronic</v>
      </c>
      <c r="Z178" s="252">
        <f>VLOOKUP(Y178,'Conversion Factors'!$B$12:$C$13,2,FALSE)</f>
        <v>1</v>
      </c>
      <c r="AA178" s="243">
        <f t="shared" si="51"/>
        <v>600</v>
      </c>
      <c r="AB178" s="240"/>
      <c r="AC178" s="262" t="str">
        <f t="shared" si="52"/>
        <v>EC10</v>
      </c>
      <c r="AD178" s="269" t="s">
        <v>153</v>
      </c>
      <c r="AE178" s="119" t="str">
        <f t="shared" si="53"/>
        <v>Chronic</v>
      </c>
      <c r="AF178" s="269" t="str">
        <f t="shared" si="60"/>
        <v>y</v>
      </c>
      <c r="AG178" s="259" t="str">
        <f t="shared" si="54"/>
        <v>Growth - wet mass</v>
      </c>
      <c r="AH178" s="111"/>
      <c r="AI178" s="263">
        <f t="shared" si="55"/>
        <v>42</v>
      </c>
      <c r="AJ178" s="111"/>
      <c r="AK178" s="239"/>
      <c r="AL178" s="252">
        <f t="shared" si="56"/>
        <v>600</v>
      </c>
      <c r="AM178" s="265">
        <f t="shared" si="61"/>
        <v>600</v>
      </c>
      <c r="AN178" s="266">
        <f t="shared" si="61"/>
        <v>600</v>
      </c>
      <c r="AO178" s="267">
        <f t="shared" si="61"/>
        <v>600</v>
      </c>
      <c r="AP178" s="296"/>
      <c r="AQ178" s="257" t="s">
        <v>154</v>
      </c>
      <c r="AR178" s="246"/>
    </row>
    <row r="179" spans="1:44" ht="15" hidden="1">
      <c r="A179" s="364">
        <v>709</v>
      </c>
      <c r="B179" s="364" t="s">
        <v>460</v>
      </c>
      <c r="D179" s="22" t="s">
        <v>145</v>
      </c>
      <c r="E179" s="23" t="s">
        <v>95</v>
      </c>
      <c r="F179" s="24" t="s">
        <v>94</v>
      </c>
      <c r="G179" s="4" t="s">
        <v>93</v>
      </c>
      <c r="H179" s="4" t="s">
        <v>147</v>
      </c>
      <c r="I179" s="24" t="s">
        <v>23</v>
      </c>
      <c r="K179" s="24" t="s">
        <v>149</v>
      </c>
      <c r="L179" s="24" t="s">
        <v>461</v>
      </c>
      <c r="M179" s="34" t="s">
        <v>48</v>
      </c>
      <c r="N179" s="4">
        <v>42</v>
      </c>
      <c r="O179" s="4" t="s">
        <v>151</v>
      </c>
      <c r="P179" s="4" t="s">
        <v>152</v>
      </c>
      <c r="R179" s="4" t="s">
        <v>166</v>
      </c>
      <c r="S179" s="4" t="s">
        <v>166</v>
      </c>
      <c r="T179" s="23">
        <v>700</v>
      </c>
      <c r="V179" s="113" t="str">
        <f t="shared" si="59"/>
        <v>EC10</v>
      </c>
      <c r="W179" s="44">
        <f>VLOOKUP(V179,'Conversion Factors'!$B$2:'Conversion Factors'!$C$13,2,FALSE)</f>
        <v>1</v>
      </c>
      <c r="X179" s="4">
        <f t="shared" si="49"/>
        <v>700</v>
      </c>
      <c r="Y179" s="107" t="str">
        <f t="shared" si="50"/>
        <v>Chronic</v>
      </c>
      <c r="Z179" s="44">
        <f>VLOOKUP(Y179,'Conversion Factors'!$B$12:$C$13,2,FALSE)</f>
        <v>1</v>
      </c>
      <c r="AA179" s="44">
        <f t="shared" si="51"/>
        <v>700</v>
      </c>
      <c r="AC179" s="113" t="str">
        <f t="shared" si="52"/>
        <v>EC10</v>
      </c>
      <c r="AD179" s="6" t="s">
        <v>153</v>
      </c>
      <c r="AE179" s="106" t="str">
        <f t="shared" si="53"/>
        <v>Chronic</v>
      </c>
      <c r="AF179" s="6" t="str">
        <f t="shared" si="60"/>
        <v>y</v>
      </c>
      <c r="AG179" s="41" t="str">
        <f t="shared" si="54"/>
        <v>Growth - root length</v>
      </c>
      <c r="AH179" s="106"/>
      <c r="AI179" s="42">
        <f t="shared" si="55"/>
        <v>42</v>
      </c>
      <c r="AJ179" s="106"/>
      <c r="AK179" s="46"/>
      <c r="AL179" s="189">
        <f t="shared" si="56"/>
        <v>700</v>
      </c>
      <c r="AM179" s="206">
        <f t="shared" si="61"/>
        <v>700</v>
      </c>
      <c r="AN179" s="207">
        <f t="shared" si="61"/>
        <v>700</v>
      </c>
      <c r="AO179" s="201">
        <f t="shared" si="61"/>
        <v>700</v>
      </c>
      <c r="AP179" s="37"/>
      <c r="AQ179" s="49" t="s">
        <v>154</v>
      </c>
      <c r="AR179" s="24"/>
    </row>
    <row r="180" spans="1:96" s="54" customFormat="1" ht="15" hidden="1">
      <c r="A180" s="364">
        <v>709</v>
      </c>
      <c r="B180" s="364" t="s">
        <v>462</v>
      </c>
      <c r="C180"/>
      <c r="D180" s="22" t="s">
        <v>145</v>
      </c>
      <c r="E180" s="23" t="s">
        <v>95</v>
      </c>
      <c r="F180" s="24" t="s">
        <v>94</v>
      </c>
      <c r="G180" s="4" t="s">
        <v>93</v>
      </c>
      <c r="H180" s="4" t="s">
        <v>147</v>
      </c>
      <c r="I180" s="24" t="s">
        <v>23</v>
      </c>
      <c r="J180"/>
      <c r="K180" s="24" t="s">
        <v>149</v>
      </c>
      <c r="L180" s="24" t="s">
        <v>463</v>
      </c>
      <c r="M180" s="34" t="s">
        <v>48</v>
      </c>
      <c r="N180" s="4">
        <v>42</v>
      </c>
      <c r="O180" s="4" t="s">
        <v>151</v>
      </c>
      <c r="P180" s="4" t="s">
        <v>152</v>
      </c>
      <c r="Q180"/>
      <c r="R180" s="4" t="s">
        <v>166</v>
      </c>
      <c r="S180" s="4" t="s">
        <v>166</v>
      </c>
      <c r="T180" s="23">
        <v>1200</v>
      </c>
      <c r="U180"/>
      <c r="V180" s="113" t="str">
        <f t="shared" si="59"/>
        <v>EC10</v>
      </c>
      <c r="W180" s="44">
        <f>VLOOKUP(V180,'Conversion Factors'!$B$2:'Conversion Factors'!$C$13,2,FALSE)</f>
        <v>1</v>
      </c>
      <c r="X180" s="4">
        <f t="shared" si="49"/>
        <v>1200</v>
      </c>
      <c r="Y180" s="107" t="str">
        <f t="shared" si="50"/>
        <v>Chronic</v>
      </c>
      <c r="Z180" s="44">
        <f>VLOOKUP(Y180,'Conversion Factors'!$B$12:$C$13,2,FALSE)</f>
        <v>1</v>
      </c>
      <c r="AA180" s="44">
        <f t="shared" si="51"/>
        <v>1200</v>
      </c>
      <c r="AB180"/>
      <c r="AC180" s="113" t="str">
        <f t="shared" si="52"/>
        <v>EC10</v>
      </c>
      <c r="AD180" s="6" t="s">
        <v>153</v>
      </c>
      <c r="AE180" s="106" t="str">
        <f t="shared" si="53"/>
        <v>Chronic</v>
      </c>
      <c r="AF180" s="6" t="str">
        <f t="shared" si="60"/>
        <v>y</v>
      </c>
      <c r="AG180" s="41" t="str">
        <f t="shared" si="54"/>
        <v>Growth - root number</v>
      </c>
      <c r="AH180" s="106"/>
      <c r="AI180" s="42">
        <f t="shared" si="55"/>
        <v>42</v>
      </c>
      <c r="AJ180" s="106"/>
      <c r="AK180" s="46"/>
      <c r="AL180" s="189">
        <f t="shared" si="56"/>
        <v>1200</v>
      </c>
      <c r="AM180" s="206">
        <f t="shared" si="61"/>
        <v>1200</v>
      </c>
      <c r="AN180" s="207">
        <f t="shared" si="61"/>
        <v>1200</v>
      </c>
      <c r="AO180" s="201">
        <f t="shared" si="61"/>
        <v>1200</v>
      </c>
      <c r="AP180" s="37"/>
      <c r="AQ180" s="49" t="s">
        <v>154</v>
      </c>
      <c r="AR180" s="24"/>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row>
    <row r="181" spans="1:96" s="54" customFormat="1" ht="15" hidden="1">
      <c r="A181" s="380">
        <v>709</v>
      </c>
      <c r="B181" s="380" t="s">
        <v>464</v>
      </c>
      <c r="C181"/>
      <c r="D181" s="22" t="s">
        <v>145</v>
      </c>
      <c r="E181" s="23" t="s">
        <v>95</v>
      </c>
      <c r="F181" s="24" t="s">
        <v>94</v>
      </c>
      <c r="G181" s="4" t="s">
        <v>93</v>
      </c>
      <c r="H181" s="4" t="s">
        <v>147</v>
      </c>
      <c r="I181" s="24" t="s">
        <v>23</v>
      </c>
      <c r="J181"/>
      <c r="K181" s="24" t="s">
        <v>149</v>
      </c>
      <c r="L181" s="24" t="s">
        <v>457</v>
      </c>
      <c r="M181" s="34" t="s">
        <v>48</v>
      </c>
      <c r="N181" s="4">
        <v>42</v>
      </c>
      <c r="O181" s="4" t="s">
        <v>151</v>
      </c>
      <c r="P181" s="4" t="s">
        <v>152</v>
      </c>
      <c r="Q181"/>
      <c r="R181" s="4" t="s">
        <v>166</v>
      </c>
      <c r="S181" s="4" t="s">
        <v>166</v>
      </c>
      <c r="T181" s="23">
        <v>1400</v>
      </c>
      <c r="U181"/>
      <c r="V181" s="113" t="str">
        <f t="shared" si="59"/>
        <v>EC10</v>
      </c>
      <c r="W181" s="44">
        <f>VLOOKUP(V181,'Conversion Factors'!$B$2:'Conversion Factors'!$C$13,2,FALSE)</f>
        <v>1</v>
      </c>
      <c r="X181" s="4">
        <f t="shared" si="49"/>
        <v>1400</v>
      </c>
      <c r="Y181" s="107" t="str">
        <f t="shared" si="50"/>
        <v>Chronic</v>
      </c>
      <c r="Z181" s="44">
        <f>VLOOKUP(Y181,'Conversion Factors'!$B$12:$C$13,2,FALSE)</f>
        <v>1</v>
      </c>
      <c r="AA181" s="44">
        <f t="shared" si="51"/>
        <v>1400</v>
      </c>
      <c r="AB181"/>
      <c r="AC181" s="113" t="str">
        <f t="shared" si="52"/>
        <v>EC10</v>
      </c>
      <c r="AD181" s="6" t="s">
        <v>153</v>
      </c>
      <c r="AE181" s="106" t="str">
        <f t="shared" si="53"/>
        <v>Chronic</v>
      </c>
      <c r="AF181" s="6" t="str">
        <f t="shared" si="60"/>
        <v>y</v>
      </c>
      <c r="AG181" s="41" t="str">
        <f t="shared" si="54"/>
        <v>Growth - plant length</v>
      </c>
      <c r="AH181" s="106"/>
      <c r="AI181" s="42">
        <f t="shared" si="55"/>
        <v>42</v>
      </c>
      <c r="AJ181" s="106"/>
      <c r="AK181" s="46"/>
      <c r="AL181" s="189">
        <f t="shared" si="56"/>
        <v>1400</v>
      </c>
      <c r="AM181" s="206">
        <f t="shared" si="61"/>
        <v>1400</v>
      </c>
      <c r="AN181" s="207">
        <f t="shared" si="61"/>
        <v>1400</v>
      </c>
      <c r="AO181" s="201">
        <f t="shared" si="61"/>
        <v>1400</v>
      </c>
      <c r="AP181" s="37"/>
      <c r="AQ181" s="49" t="s">
        <v>154</v>
      </c>
      <c r="AR181" s="24"/>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row>
    <row r="182" spans="1:96" s="54" customFormat="1" ht="15" hidden="1">
      <c r="A182" s="364">
        <v>709</v>
      </c>
      <c r="B182" s="364" t="s">
        <v>465</v>
      </c>
      <c r="C182"/>
      <c r="D182" s="22" t="s">
        <v>145</v>
      </c>
      <c r="E182" s="23" t="s">
        <v>95</v>
      </c>
      <c r="F182" s="24" t="s">
        <v>94</v>
      </c>
      <c r="G182" s="4" t="s">
        <v>93</v>
      </c>
      <c r="H182" s="4" t="s">
        <v>147</v>
      </c>
      <c r="I182" s="24" t="s">
        <v>23</v>
      </c>
      <c r="J182"/>
      <c r="K182" s="24" t="s">
        <v>149</v>
      </c>
      <c r="L182" s="24" t="s">
        <v>466</v>
      </c>
      <c r="M182" s="34" t="s">
        <v>48</v>
      </c>
      <c r="N182" s="4">
        <v>42</v>
      </c>
      <c r="O182" s="4" t="s">
        <v>151</v>
      </c>
      <c r="P182" s="4" t="s">
        <v>152</v>
      </c>
      <c r="Q182"/>
      <c r="R182" s="4" t="s">
        <v>166</v>
      </c>
      <c r="S182" s="4" t="s">
        <v>166</v>
      </c>
      <c r="T182" s="23">
        <v>1500</v>
      </c>
      <c r="U182"/>
      <c r="V182" s="113" t="str">
        <f t="shared" si="59"/>
        <v>EC10</v>
      </c>
      <c r="W182" s="44">
        <f>VLOOKUP(V182,'Conversion Factors'!$B$2:'Conversion Factors'!$C$13,2,FALSE)</f>
        <v>1</v>
      </c>
      <c r="X182" s="4">
        <f t="shared" si="49"/>
        <v>1500</v>
      </c>
      <c r="Y182" s="107" t="str">
        <f t="shared" si="50"/>
        <v>Chronic</v>
      </c>
      <c r="Z182" s="44">
        <f>VLOOKUP(Y182,'Conversion Factors'!$B$12:$C$13,2,FALSE)</f>
        <v>1</v>
      </c>
      <c r="AA182" s="4">
        <f t="shared" si="51"/>
        <v>1500</v>
      </c>
      <c r="AB182"/>
      <c r="AC182" s="113" t="str">
        <f t="shared" si="52"/>
        <v>EC10</v>
      </c>
      <c r="AD182" s="6" t="s">
        <v>153</v>
      </c>
      <c r="AE182" s="107" t="str">
        <f t="shared" si="53"/>
        <v>Chronic</v>
      </c>
      <c r="AF182" s="6" t="str">
        <f t="shared" si="60"/>
        <v>y</v>
      </c>
      <c r="AG182" s="41" t="str">
        <f t="shared" si="54"/>
        <v>Growth - dry mass</v>
      </c>
      <c r="AH182" s="106"/>
      <c r="AI182" s="42">
        <f t="shared" si="55"/>
        <v>42</v>
      </c>
      <c r="AJ182" s="106"/>
      <c r="AK182" s="46"/>
      <c r="AL182" s="189">
        <f t="shared" si="56"/>
        <v>1500</v>
      </c>
      <c r="AM182" s="206">
        <f t="shared" si="61"/>
        <v>1500</v>
      </c>
      <c r="AN182" s="207">
        <f t="shared" si="61"/>
        <v>1500</v>
      </c>
      <c r="AO182" s="201">
        <f t="shared" si="61"/>
        <v>1500</v>
      </c>
      <c r="AP182" s="37"/>
      <c r="AQ182" s="49" t="s">
        <v>154</v>
      </c>
      <c r="AR182" s="24"/>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row>
    <row r="183" spans="1:96" s="54" customFormat="1" ht="15" hidden="1">
      <c r="A183" s="364">
        <v>709</v>
      </c>
      <c r="B183" s="364" t="s">
        <v>467</v>
      </c>
      <c r="C183"/>
      <c r="D183" s="22" t="s">
        <v>145</v>
      </c>
      <c r="E183" s="23" t="s">
        <v>95</v>
      </c>
      <c r="F183" s="24" t="s">
        <v>94</v>
      </c>
      <c r="G183" s="4" t="s">
        <v>93</v>
      </c>
      <c r="H183" s="4" t="s">
        <v>147</v>
      </c>
      <c r="I183" s="24" t="s">
        <v>23</v>
      </c>
      <c r="J183"/>
      <c r="K183" s="24" t="s">
        <v>149</v>
      </c>
      <c r="L183" s="24" t="s">
        <v>459</v>
      </c>
      <c r="M183" s="34" t="s">
        <v>55</v>
      </c>
      <c r="N183" s="4">
        <v>42</v>
      </c>
      <c r="O183" s="4" t="s">
        <v>151</v>
      </c>
      <c r="P183" s="4" t="s">
        <v>152</v>
      </c>
      <c r="Q183"/>
      <c r="R183" s="4" t="s">
        <v>166</v>
      </c>
      <c r="S183" s="4" t="s">
        <v>166</v>
      </c>
      <c r="T183" s="23">
        <v>2200</v>
      </c>
      <c r="U183"/>
      <c r="V183" s="113" t="str">
        <f t="shared" si="59"/>
        <v>EC50</v>
      </c>
      <c r="W183" s="44">
        <f>VLOOKUP(V183,'Conversion Factors'!$B$2:'Conversion Factors'!$C$13,2,FALSE)</f>
        <v>5</v>
      </c>
      <c r="X183" s="4">
        <f t="shared" si="49"/>
        <v>440</v>
      </c>
      <c r="Y183" s="107" t="str">
        <f t="shared" si="50"/>
        <v>Chronic</v>
      </c>
      <c r="Z183" s="44">
        <f>VLOOKUP(Y183,'Conversion Factors'!$B$12:$C$13,2,FALSE)</f>
        <v>1</v>
      </c>
      <c r="AA183" s="4">
        <f t="shared" si="51"/>
        <v>440</v>
      </c>
      <c r="AB183"/>
      <c r="AC183" s="113" t="str">
        <f t="shared" si="52"/>
        <v>EC50</v>
      </c>
      <c r="AD183" s="6" t="s">
        <v>159</v>
      </c>
      <c r="AE183" s="107" t="str">
        <f t="shared" si="53"/>
        <v>Chronic</v>
      </c>
      <c r="AF183" s="6" t="str">
        <f t="shared" si="60"/>
        <v>y</v>
      </c>
      <c r="AG183" s="41" t="str">
        <f t="shared" si="54"/>
        <v>Growth - wet mass</v>
      </c>
      <c r="AH183" s="106"/>
      <c r="AI183" s="42">
        <f t="shared" si="55"/>
        <v>42</v>
      </c>
      <c r="AJ183" s="106"/>
      <c r="AK183" s="46"/>
      <c r="AL183" s="189">
        <f t="shared" si="56"/>
        <v>440</v>
      </c>
      <c r="AM183" s="206">
        <f t="shared" si="61"/>
        <v>440</v>
      </c>
      <c r="AN183" s="207">
        <f t="shared" si="61"/>
        <v>440</v>
      </c>
      <c r="AO183" s="201">
        <f t="shared" si="61"/>
        <v>440</v>
      </c>
      <c r="AP183" s="37"/>
      <c r="AQ183" s="49" t="s">
        <v>154</v>
      </c>
      <c r="AR183" s="24"/>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row>
    <row r="184" spans="1:96" s="54" customFormat="1" ht="15" hidden="1">
      <c r="A184" s="364">
        <v>709</v>
      </c>
      <c r="B184" s="364" t="s">
        <v>468</v>
      </c>
      <c r="C184"/>
      <c r="D184" s="22" t="s">
        <v>145</v>
      </c>
      <c r="E184" s="23" t="s">
        <v>95</v>
      </c>
      <c r="F184" s="24" t="s">
        <v>94</v>
      </c>
      <c r="G184" s="4" t="s">
        <v>93</v>
      </c>
      <c r="H184" s="4" t="s">
        <v>147</v>
      </c>
      <c r="I184" s="24" t="s">
        <v>23</v>
      </c>
      <c r="J184"/>
      <c r="K184" s="24" t="s">
        <v>149</v>
      </c>
      <c r="L184" s="24" t="s">
        <v>459</v>
      </c>
      <c r="M184" s="34" t="s">
        <v>27</v>
      </c>
      <c r="N184" s="4">
        <v>42</v>
      </c>
      <c r="O184" s="4" t="s">
        <v>151</v>
      </c>
      <c r="P184" s="4" t="s">
        <v>152</v>
      </c>
      <c r="Q184"/>
      <c r="R184" s="4" t="s">
        <v>166</v>
      </c>
      <c r="S184" s="4" t="s">
        <v>166</v>
      </c>
      <c r="T184" s="23">
        <v>2900</v>
      </c>
      <c r="U184"/>
      <c r="V184" s="113" t="str">
        <f t="shared" si="59"/>
        <v>NOEC</v>
      </c>
      <c r="W184" s="44">
        <f>VLOOKUP(V184,'Conversion Factors'!$B$2:'Conversion Factors'!$C$13,2,FALSE)</f>
        <v>1</v>
      </c>
      <c r="X184" s="4">
        <f t="shared" si="49"/>
        <v>2900</v>
      </c>
      <c r="Y184" s="107" t="str">
        <f t="shared" si="50"/>
        <v>Chronic</v>
      </c>
      <c r="Z184" s="44">
        <f>VLOOKUP(Y184,'Conversion Factors'!$B$12:$C$13,2,FALSE)</f>
        <v>1</v>
      </c>
      <c r="AA184" s="4">
        <f t="shared" si="51"/>
        <v>2900</v>
      </c>
      <c r="AB184"/>
      <c r="AC184" s="113" t="str">
        <f t="shared" si="52"/>
        <v>NOEC</v>
      </c>
      <c r="AD184" s="6" t="s">
        <v>153</v>
      </c>
      <c r="AE184" s="107" t="str">
        <f t="shared" si="53"/>
        <v>Chronic</v>
      </c>
      <c r="AF184" s="6" t="str">
        <f t="shared" si="60"/>
        <v>y</v>
      </c>
      <c r="AG184" s="41" t="str">
        <f t="shared" si="54"/>
        <v>Growth - wet mass</v>
      </c>
      <c r="AH184" s="106"/>
      <c r="AI184" s="42">
        <f t="shared" si="55"/>
        <v>42</v>
      </c>
      <c r="AJ184" s="106"/>
      <c r="AK184" s="46"/>
      <c r="AL184" s="189">
        <f t="shared" si="56"/>
        <v>2900</v>
      </c>
      <c r="AM184" s="206">
        <f t="shared" si="61"/>
        <v>2900</v>
      </c>
      <c r="AN184" s="207">
        <f t="shared" si="61"/>
        <v>2900</v>
      </c>
      <c r="AO184" s="201">
        <f t="shared" si="61"/>
        <v>2900</v>
      </c>
      <c r="AP184" s="37"/>
      <c r="AQ184" s="49" t="s">
        <v>154</v>
      </c>
      <c r="AR184" s="2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row>
    <row r="185" spans="1:96" s="54" customFormat="1" ht="15" hidden="1">
      <c r="A185" s="364">
        <v>709</v>
      </c>
      <c r="B185" s="364" t="s">
        <v>469</v>
      </c>
      <c r="C185"/>
      <c r="D185" s="22" t="s">
        <v>145</v>
      </c>
      <c r="E185" s="23" t="s">
        <v>95</v>
      </c>
      <c r="F185" s="24" t="s">
        <v>94</v>
      </c>
      <c r="G185" s="4" t="s">
        <v>93</v>
      </c>
      <c r="H185" s="4" t="s">
        <v>147</v>
      </c>
      <c r="I185" s="24" t="s">
        <v>23</v>
      </c>
      <c r="J185"/>
      <c r="K185" s="24" t="s">
        <v>149</v>
      </c>
      <c r="L185" s="24" t="s">
        <v>466</v>
      </c>
      <c r="M185" s="34" t="s">
        <v>27</v>
      </c>
      <c r="N185" s="4">
        <v>42</v>
      </c>
      <c r="O185" s="4" t="s">
        <v>151</v>
      </c>
      <c r="P185" s="4" t="s">
        <v>152</v>
      </c>
      <c r="Q185"/>
      <c r="R185" s="4" t="s">
        <v>166</v>
      </c>
      <c r="S185" s="4" t="s">
        <v>166</v>
      </c>
      <c r="T185" s="23">
        <v>2900</v>
      </c>
      <c r="U185"/>
      <c r="V185" s="113" t="str">
        <f t="shared" si="59"/>
        <v>NOEC</v>
      </c>
      <c r="W185" s="44">
        <f>VLOOKUP(V185,'Conversion Factors'!$B$2:'Conversion Factors'!$C$13,2,FALSE)</f>
        <v>1</v>
      </c>
      <c r="X185" s="4">
        <f t="shared" si="49"/>
        <v>2900</v>
      </c>
      <c r="Y185" s="107" t="str">
        <f t="shared" si="50"/>
        <v>Chronic</v>
      </c>
      <c r="Z185" s="44">
        <f>VLOOKUP(Y185,'Conversion Factors'!$B$12:$C$13,2,FALSE)</f>
        <v>1</v>
      </c>
      <c r="AA185" s="4">
        <f t="shared" si="51"/>
        <v>2900</v>
      </c>
      <c r="AB185"/>
      <c r="AC185" s="113" t="str">
        <f t="shared" si="52"/>
        <v>NOEC</v>
      </c>
      <c r="AD185" s="6" t="s">
        <v>153</v>
      </c>
      <c r="AE185" s="107" t="str">
        <f t="shared" si="53"/>
        <v>Chronic</v>
      </c>
      <c r="AF185" s="6" t="str">
        <f t="shared" si="60"/>
        <v>y</v>
      </c>
      <c r="AG185" s="41" t="str">
        <f t="shared" si="54"/>
        <v>Growth - dry mass</v>
      </c>
      <c r="AH185" s="106"/>
      <c r="AI185" s="42">
        <f t="shared" si="55"/>
        <v>42</v>
      </c>
      <c r="AJ185" s="106"/>
      <c r="AK185" s="46"/>
      <c r="AL185" s="189">
        <f t="shared" si="56"/>
        <v>2900</v>
      </c>
      <c r="AM185" s="206">
        <f t="shared" si="61"/>
        <v>2900</v>
      </c>
      <c r="AN185" s="207">
        <f t="shared" si="61"/>
        <v>2900</v>
      </c>
      <c r="AO185" s="201">
        <f t="shared" si="61"/>
        <v>2900</v>
      </c>
      <c r="AP185" s="37"/>
      <c r="AQ185" s="49" t="s">
        <v>154</v>
      </c>
      <c r="AR185" s="24"/>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row>
    <row r="186" spans="1:96" s="54" customFormat="1" ht="15" hidden="1">
      <c r="A186" s="364">
        <v>709</v>
      </c>
      <c r="B186" s="364" t="s">
        <v>470</v>
      </c>
      <c r="C186"/>
      <c r="D186" s="22" t="s">
        <v>145</v>
      </c>
      <c r="E186" s="23" t="s">
        <v>95</v>
      </c>
      <c r="F186" s="24" t="s">
        <v>94</v>
      </c>
      <c r="G186" s="4" t="s">
        <v>93</v>
      </c>
      <c r="H186" s="4" t="s">
        <v>147</v>
      </c>
      <c r="I186" s="24" t="s">
        <v>23</v>
      </c>
      <c r="J186"/>
      <c r="K186" s="24" t="s">
        <v>149</v>
      </c>
      <c r="L186" s="24" t="s">
        <v>466</v>
      </c>
      <c r="M186" s="34" t="s">
        <v>55</v>
      </c>
      <c r="N186" s="4">
        <v>42</v>
      </c>
      <c r="O186" s="4" t="s">
        <v>151</v>
      </c>
      <c r="P186" s="4" t="s">
        <v>152</v>
      </c>
      <c r="Q186"/>
      <c r="R186" s="4" t="s">
        <v>166</v>
      </c>
      <c r="S186" s="4" t="s">
        <v>166</v>
      </c>
      <c r="T186" s="23">
        <v>3400</v>
      </c>
      <c r="U186"/>
      <c r="V186" s="113" t="str">
        <f t="shared" si="59"/>
        <v>EC50</v>
      </c>
      <c r="W186" s="44">
        <f>VLOOKUP(V186,'Conversion Factors'!$B$2:'Conversion Factors'!$C$13,2,FALSE)</f>
        <v>5</v>
      </c>
      <c r="X186" s="4">
        <f t="shared" si="49"/>
        <v>680</v>
      </c>
      <c r="Y186" s="107" t="str">
        <f t="shared" si="50"/>
        <v>Chronic</v>
      </c>
      <c r="Z186" s="44">
        <f>VLOOKUP(Y186,'Conversion Factors'!$B$12:$C$13,2,FALSE)</f>
        <v>1</v>
      </c>
      <c r="AA186" s="4">
        <f t="shared" si="51"/>
        <v>680</v>
      </c>
      <c r="AB186"/>
      <c r="AC186" s="113" t="str">
        <f t="shared" si="52"/>
        <v>EC50</v>
      </c>
      <c r="AD186" s="6" t="s">
        <v>159</v>
      </c>
      <c r="AE186" s="107" t="str">
        <f t="shared" si="53"/>
        <v>Chronic</v>
      </c>
      <c r="AF186" s="6" t="str">
        <f t="shared" si="60"/>
        <v>y</v>
      </c>
      <c r="AG186" s="41" t="str">
        <f t="shared" si="54"/>
        <v>Growth - dry mass</v>
      </c>
      <c r="AH186" s="106"/>
      <c r="AI186" s="42">
        <f t="shared" si="55"/>
        <v>42</v>
      </c>
      <c r="AJ186" s="106"/>
      <c r="AK186" s="46"/>
      <c r="AL186" s="189">
        <f t="shared" si="56"/>
        <v>680</v>
      </c>
      <c r="AM186" s="206">
        <f t="shared" si="61"/>
        <v>680</v>
      </c>
      <c r="AN186" s="207">
        <f t="shared" si="61"/>
        <v>680</v>
      </c>
      <c r="AO186" s="201">
        <f t="shared" si="61"/>
        <v>680</v>
      </c>
      <c r="AP186" s="37"/>
      <c r="AQ186" s="49" t="s">
        <v>154</v>
      </c>
      <c r="AR186" s="24"/>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row>
    <row r="187" spans="1:96" s="54" customFormat="1" ht="15" hidden="1">
      <c r="A187" s="364">
        <v>709</v>
      </c>
      <c r="B187" s="364" t="s">
        <v>471</v>
      </c>
      <c r="C187"/>
      <c r="D187" s="22" t="s">
        <v>145</v>
      </c>
      <c r="E187" s="23" t="s">
        <v>95</v>
      </c>
      <c r="F187" s="24" t="s">
        <v>94</v>
      </c>
      <c r="G187" s="4" t="s">
        <v>93</v>
      </c>
      <c r="H187" s="4" t="s">
        <v>147</v>
      </c>
      <c r="I187" s="24" t="s">
        <v>23</v>
      </c>
      <c r="J187"/>
      <c r="K187" s="24" t="s">
        <v>149</v>
      </c>
      <c r="L187" s="24" t="s">
        <v>457</v>
      </c>
      <c r="M187" s="34" t="s">
        <v>55</v>
      </c>
      <c r="N187" s="4">
        <v>42</v>
      </c>
      <c r="O187" s="4" t="s">
        <v>151</v>
      </c>
      <c r="P187" s="4" t="s">
        <v>152</v>
      </c>
      <c r="Q187"/>
      <c r="R187" s="4" t="s">
        <v>166</v>
      </c>
      <c r="S187" s="4" t="s">
        <v>166</v>
      </c>
      <c r="T187" s="23">
        <v>6600</v>
      </c>
      <c r="U187"/>
      <c r="V187" s="113" t="str">
        <f t="shared" si="59"/>
        <v>EC50</v>
      </c>
      <c r="W187" s="44">
        <f>VLOOKUP(V187,'Conversion Factors'!$B$2:'Conversion Factors'!$C$13,2,FALSE)</f>
        <v>5</v>
      </c>
      <c r="X187" s="4">
        <f t="shared" si="49"/>
        <v>1320</v>
      </c>
      <c r="Y187" s="107" t="str">
        <f t="shared" si="50"/>
        <v>Chronic</v>
      </c>
      <c r="Z187" s="44">
        <f>VLOOKUP(Y187,'Conversion Factors'!$B$12:$C$13,2,FALSE)</f>
        <v>1</v>
      </c>
      <c r="AA187" s="44">
        <f t="shared" si="51"/>
        <v>1320</v>
      </c>
      <c r="AB187"/>
      <c r="AC187" s="113" t="str">
        <f t="shared" si="52"/>
        <v>EC50</v>
      </c>
      <c r="AD187" s="6" t="s">
        <v>159</v>
      </c>
      <c r="AE187" s="106" t="str">
        <f t="shared" si="53"/>
        <v>Chronic</v>
      </c>
      <c r="AF187" s="6" t="str">
        <f t="shared" si="60"/>
        <v>y</v>
      </c>
      <c r="AG187" s="41" t="str">
        <f t="shared" si="54"/>
        <v>Growth - plant length</v>
      </c>
      <c r="AH187" s="106"/>
      <c r="AI187" s="42">
        <f t="shared" si="55"/>
        <v>42</v>
      </c>
      <c r="AJ187" s="106"/>
      <c r="AK187" s="46"/>
      <c r="AL187" s="189">
        <f t="shared" si="56"/>
        <v>1320</v>
      </c>
      <c r="AM187" s="206">
        <f t="shared" si="61"/>
        <v>1320</v>
      </c>
      <c r="AN187" s="207">
        <f t="shared" si="61"/>
        <v>1320</v>
      </c>
      <c r="AO187" s="201">
        <f t="shared" si="61"/>
        <v>1320</v>
      </c>
      <c r="AP187" s="37"/>
      <c r="AQ187" s="49" t="s">
        <v>154</v>
      </c>
      <c r="AR187" s="24"/>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row>
    <row r="188" spans="1:96" s="54" customFormat="1" ht="15" hidden="1">
      <c r="A188" s="365">
        <v>709</v>
      </c>
      <c r="B188" s="382" t="s">
        <v>472</v>
      </c>
      <c r="C188" s="240"/>
      <c r="D188" s="244" t="s">
        <v>145</v>
      </c>
      <c r="E188" s="245" t="s">
        <v>96</v>
      </c>
      <c r="F188" s="246" t="s">
        <v>94</v>
      </c>
      <c r="G188" s="243" t="s">
        <v>93</v>
      </c>
      <c r="H188" s="243" t="s">
        <v>147</v>
      </c>
      <c r="I188" s="246" t="s">
        <v>23</v>
      </c>
      <c r="J188" s="240"/>
      <c r="K188" s="246" t="s">
        <v>149</v>
      </c>
      <c r="L188" s="246" t="s">
        <v>466</v>
      </c>
      <c r="M188" s="249" t="s">
        <v>48</v>
      </c>
      <c r="N188" s="243">
        <v>28</v>
      </c>
      <c r="O188" s="243" t="s">
        <v>151</v>
      </c>
      <c r="P188" s="243" t="s">
        <v>152</v>
      </c>
      <c r="Q188" s="240"/>
      <c r="R188" s="243" t="s">
        <v>166</v>
      </c>
      <c r="S188" s="243" t="s">
        <v>166</v>
      </c>
      <c r="T188" s="245">
        <v>3300</v>
      </c>
      <c r="U188" s="240"/>
      <c r="V188" s="262" t="str">
        <f t="shared" si="59"/>
        <v>EC10</v>
      </c>
      <c r="W188" s="252">
        <f>VLOOKUP(V188,'Conversion Factors'!$B$2:'Conversion Factors'!$C$13,2,FALSE)</f>
        <v>1</v>
      </c>
      <c r="X188" s="243">
        <f t="shared" si="49"/>
        <v>3300</v>
      </c>
      <c r="Y188" s="119" t="str">
        <f t="shared" si="50"/>
        <v>Chronic</v>
      </c>
      <c r="Z188" s="252">
        <f>VLOOKUP(Y188,'Conversion Factors'!$B$12:$C$13,2,FALSE)</f>
        <v>1</v>
      </c>
      <c r="AA188" s="243">
        <f t="shared" si="51"/>
        <v>3300</v>
      </c>
      <c r="AB188" s="240"/>
      <c r="AC188" s="262" t="str">
        <f t="shared" si="52"/>
        <v>EC10</v>
      </c>
      <c r="AD188" s="269" t="s">
        <v>153</v>
      </c>
      <c r="AE188" s="119" t="str">
        <f t="shared" si="53"/>
        <v>Chronic</v>
      </c>
      <c r="AF188" s="269" t="str">
        <f t="shared" si="60"/>
        <v>y</v>
      </c>
      <c r="AG188" s="259" t="str">
        <f t="shared" si="54"/>
        <v>Growth - dry mass</v>
      </c>
      <c r="AH188" s="111"/>
      <c r="AI188" s="263">
        <f t="shared" si="55"/>
        <v>28</v>
      </c>
      <c r="AJ188" s="119"/>
      <c r="AK188" s="240"/>
      <c r="AL188" s="243">
        <f t="shared" si="56"/>
        <v>3300</v>
      </c>
      <c r="AM188" s="293">
        <f t="shared" si="63" ref="AM188:AO207">AL188</f>
        <v>3300</v>
      </c>
      <c r="AN188" s="294">
        <f t="shared" si="63"/>
        <v>3300</v>
      </c>
      <c r="AO188" s="295">
        <f t="shared" si="63"/>
        <v>3300</v>
      </c>
      <c r="AP188" s="296"/>
      <c r="AQ188" s="257" t="s">
        <v>154</v>
      </c>
      <c r="AR188" s="246"/>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row>
    <row r="189" spans="1:96" s="186" customFormat="1" ht="15" hidden="1">
      <c r="A189" s="364">
        <v>709</v>
      </c>
      <c r="B189" s="364" t="s">
        <v>473</v>
      </c>
      <c r="C189"/>
      <c r="D189" s="22" t="s">
        <v>145</v>
      </c>
      <c r="E189" s="23" t="s">
        <v>96</v>
      </c>
      <c r="F189" s="24" t="s">
        <v>94</v>
      </c>
      <c r="G189" s="4" t="s">
        <v>93</v>
      </c>
      <c r="H189" s="4" t="s">
        <v>147</v>
      </c>
      <c r="I189" s="24" t="s">
        <v>23</v>
      </c>
      <c r="J189"/>
      <c r="K189" s="24" t="s">
        <v>149</v>
      </c>
      <c r="L189" s="24" t="s">
        <v>459</v>
      </c>
      <c r="M189" s="34" t="s">
        <v>48</v>
      </c>
      <c r="N189" s="4">
        <v>42</v>
      </c>
      <c r="O189" s="4" t="s">
        <v>151</v>
      </c>
      <c r="P189" s="4" t="s">
        <v>152</v>
      </c>
      <c r="Q189"/>
      <c r="R189" s="4" t="s">
        <v>166</v>
      </c>
      <c r="S189" s="4" t="s">
        <v>166</v>
      </c>
      <c r="T189" s="23">
        <v>3500</v>
      </c>
      <c r="U189"/>
      <c r="V189" s="113" t="str">
        <f t="shared" si="64" ref="V189:V220">M189</f>
        <v>EC10</v>
      </c>
      <c r="W189" s="44">
        <f>VLOOKUP(V189,'Conversion Factors'!$B$2:'Conversion Factors'!$C$13,2,FALSE)</f>
        <v>1</v>
      </c>
      <c r="X189" s="4">
        <f t="shared" si="49"/>
        <v>3500</v>
      </c>
      <c r="Y189" s="107" t="str">
        <f t="shared" si="50"/>
        <v>Chronic</v>
      </c>
      <c r="Z189" s="44">
        <f>VLOOKUP(Y189,'Conversion Factors'!$B$12:$C$13,2,FALSE)</f>
        <v>1</v>
      </c>
      <c r="AA189" s="4">
        <f t="shared" si="51"/>
        <v>3500</v>
      </c>
      <c r="AB189"/>
      <c r="AC189" s="113" t="str">
        <f t="shared" si="52"/>
        <v>EC10</v>
      </c>
      <c r="AD189" s="6" t="s">
        <v>153</v>
      </c>
      <c r="AE189" s="107" t="str">
        <f t="shared" si="53"/>
        <v>Chronic</v>
      </c>
      <c r="AF189" s="6" t="str">
        <f t="shared" si="60"/>
        <v>y</v>
      </c>
      <c r="AG189" s="41" t="str">
        <f t="shared" si="54"/>
        <v>Growth - wet mass</v>
      </c>
      <c r="AH189" s="106"/>
      <c r="AI189" s="42">
        <f t="shared" si="55"/>
        <v>42</v>
      </c>
      <c r="AJ189" s="107"/>
      <c r="AK189"/>
      <c r="AL189" s="189">
        <f t="shared" si="56"/>
        <v>3500</v>
      </c>
      <c r="AM189" s="206">
        <f t="shared" si="63"/>
        <v>3500</v>
      </c>
      <c r="AN189" s="207">
        <f t="shared" si="63"/>
        <v>3500</v>
      </c>
      <c r="AO189" s="201">
        <f t="shared" si="63"/>
        <v>3500</v>
      </c>
      <c r="AP189" s="37"/>
      <c r="AQ189" s="49" t="s">
        <v>154</v>
      </c>
      <c r="AR189" s="24"/>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row>
    <row r="190" spans="1:96" s="54" customFormat="1" ht="15" hidden="1">
      <c r="A190" s="364">
        <v>709</v>
      </c>
      <c r="B190" s="364" t="s">
        <v>474</v>
      </c>
      <c r="C190"/>
      <c r="D190" s="22" t="s">
        <v>145</v>
      </c>
      <c r="E190" s="23" t="s">
        <v>96</v>
      </c>
      <c r="F190" s="24" t="s">
        <v>94</v>
      </c>
      <c r="G190" s="4" t="s">
        <v>93</v>
      </c>
      <c r="H190" s="4" t="s">
        <v>147</v>
      </c>
      <c r="I190" s="24" t="s">
        <v>23</v>
      </c>
      <c r="J190"/>
      <c r="K190" s="24" t="s">
        <v>149</v>
      </c>
      <c r="L190" s="24" t="s">
        <v>466</v>
      </c>
      <c r="M190" s="34" t="s">
        <v>48</v>
      </c>
      <c r="N190" s="4">
        <v>42</v>
      </c>
      <c r="O190" s="4" t="s">
        <v>151</v>
      </c>
      <c r="P190" s="4" t="s">
        <v>152</v>
      </c>
      <c r="Q190"/>
      <c r="R190" s="4" t="s">
        <v>166</v>
      </c>
      <c r="S190" s="4" t="s">
        <v>166</v>
      </c>
      <c r="T190" s="23">
        <v>4300</v>
      </c>
      <c r="U190"/>
      <c r="V190" s="113" t="str">
        <f t="shared" si="64"/>
        <v>EC10</v>
      </c>
      <c r="W190" s="44">
        <f>VLOOKUP(V190,'Conversion Factors'!$B$2:'Conversion Factors'!$C$13,2,FALSE)</f>
        <v>1</v>
      </c>
      <c r="X190" s="4">
        <f t="shared" si="49"/>
        <v>4300</v>
      </c>
      <c r="Y190" s="107" t="str">
        <f t="shared" si="50"/>
        <v>Chronic</v>
      </c>
      <c r="Z190" s="44">
        <f>VLOOKUP(Y190,'Conversion Factors'!$B$12:$C$13,2,FALSE)</f>
        <v>1</v>
      </c>
      <c r="AA190" s="4">
        <f t="shared" si="51"/>
        <v>4300</v>
      </c>
      <c r="AB190"/>
      <c r="AC190" s="113" t="str">
        <f t="shared" si="52"/>
        <v>EC10</v>
      </c>
      <c r="AD190" s="6" t="s">
        <v>153</v>
      </c>
      <c r="AE190" s="107" t="str">
        <f t="shared" si="53"/>
        <v>Chronic</v>
      </c>
      <c r="AF190" s="6" t="str">
        <f t="shared" si="60"/>
        <v>y</v>
      </c>
      <c r="AG190" s="41" t="str">
        <f t="shared" si="54"/>
        <v>Growth - dry mass</v>
      </c>
      <c r="AH190" s="106"/>
      <c r="AI190" s="42">
        <f t="shared" si="55"/>
        <v>42</v>
      </c>
      <c r="AJ190" s="107"/>
      <c r="AK190"/>
      <c r="AL190" s="189">
        <f t="shared" si="56"/>
        <v>4300</v>
      </c>
      <c r="AM190" s="206">
        <f t="shared" si="63"/>
        <v>4300</v>
      </c>
      <c r="AN190" s="207">
        <f t="shared" si="63"/>
        <v>4300</v>
      </c>
      <c r="AO190" s="201">
        <f t="shared" si="63"/>
        <v>4300</v>
      </c>
      <c r="AP190" s="37"/>
      <c r="AQ190" s="49" t="s">
        <v>154</v>
      </c>
      <c r="AR190" s="24"/>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row>
    <row r="191" spans="1:96" s="54" customFormat="1" ht="15" hidden="1">
      <c r="A191" s="364">
        <v>709</v>
      </c>
      <c r="B191" s="364" t="s">
        <v>475</v>
      </c>
      <c r="C191"/>
      <c r="D191" s="22" t="s">
        <v>145</v>
      </c>
      <c r="E191" s="23" t="s">
        <v>96</v>
      </c>
      <c r="F191" s="24" t="s">
        <v>94</v>
      </c>
      <c r="G191" s="4" t="s">
        <v>93</v>
      </c>
      <c r="H191" s="4" t="s">
        <v>147</v>
      </c>
      <c r="I191" s="24" t="s">
        <v>23</v>
      </c>
      <c r="J191"/>
      <c r="K191" s="24" t="s">
        <v>149</v>
      </c>
      <c r="L191" s="24" t="s">
        <v>463</v>
      </c>
      <c r="M191" s="34" t="s">
        <v>48</v>
      </c>
      <c r="N191" s="4">
        <v>28</v>
      </c>
      <c r="O191" s="4" t="s">
        <v>151</v>
      </c>
      <c r="P191" s="4" t="s">
        <v>152</v>
      </c>
      <c r="Q191"/>
      <c r="R191" s="4" t="s">
        <v>166</v>
      </c>
      <c r="S191" s="4" t="s">
        <v>166</v>
      </c>
      <c r="T191" s="23">
        <v>4700</v>
      </c>
      <c r="U191"/>
      <c r="V191" s="113" t="str">
        <f t="shared" si="64"/>
        <v>EC10</v>
      </c>
      <c r="W191" s="44">
        <f>VLOOKUP(V191,'Conversion Factors'!$B$2:'Conversion Factors'!$C$13,2,FALSE)</f>
        <v>1</v>
      </c>
      <c r="X191" s="4">
        <f t="shared" si="49"/>
        <v>4700</v>
      </c>
      <c r="Y191" s="107" t="str">
        <f t="shared" si="50"/>
        <v>Chronic</v>
      </c>
      <c r="Z191" s="44">
        <f>VLOOKUP(Y191,'Conversion Factors'!$B$12:$C$13,2,FALSE)</f>
        <v>1</v>
      </c>
      <c r="AA191" s="4">
        <f t="shared" si="51"/>
        <v>4700</v>
      </c>
      <c r="AB191"/>
      <c r="AC191" s="113" t="str">
        <f t="shared" si="52"/>
        <v>EC10</v>
      </c>
      <c r="AD191" s="6" t="s">
        <v>153</v>
      </c>
      <c r="AE191" s="107" t="str">
        <f t="shared" si="53"/>
        <v>Chronic</v>
      </c>
      <c r="AF191" s="6" t="str">
        <f t="shared" si="60"/>
        <v>y</v>
      </c>
      <c r="AG191" s="41" t="str">
        <f t="shared" si="54"/>
        <v>Growth - root number</v>
      </c>
      <c r="AH191" s="106"/>
      <c r="AI191" s="42">
        <f t="shared" si="55"/>
        <v>28</v>
      </c>
      <c r="AJ191" s="107"/>
      <c r="AK191"/>
      <c r="AL191" s="189">
        <f t="shared" si="56"/>
        <v>4700</v>
      </c>
      <c r="AM191" s="206">
        <f t="shared" si="63"/>
        <v>4700</v>
      </c>
      <c r="AN191" s="207">
        <f t="shared" si="63"/>
        <v>4700</v>
      </c>
      <c r="AO191" s="201">
        <f t="shared" si="63"/>
        <v>4700</v>
      </c>
      <c r="AP191" s="37"/>
      <c r="AQ191" s="49" t="s">
        <v>154</v>
      </c>
      <c r="AR191" s="24"/>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row>
    <row r="192" spans="1:96" s="54" customFormat="1" ht="15" hidden="1">
      <c r="A192" s="364">
        <v>709</v>
      </c>
      <c r="B192" s="364" t="s">
        <v>476</v>
      </c>
      <c r="C192"/>
      <c r="D192" s="22" t="s">
        <v>145</v>
      </c>
      <c r="E192" s="23" t="s">
        <v>96</v>
      </c>
      <c r="F192" s="24" t="s">
        <v>94</v>
      </c>
      <c r="G192" s="4" t="s">
        <v>93</v>
      </c>
      <c r="H192" s="4" t="s">
        <v>147</v>
      </c>
      <c r="I192" s="24" t="s">
        <v>23</v>
      </c>
      <c r="J192"/>
      <c r="K192" s="24" t="s">
        <v>149</v>
      </c>
      <c r="L192" s="24" t="s">
        <v>457</v>
      </c>
      <c r="M192" s="34" t="s">
        <v>48</v>
      </c>
      <c r="N192" s="4">
        <v>42</v>
      </c>
      <c r="O192" s="4" t="s">
        <v>151</v>
      </c>
      <c r="P192" s="4" t="s">
        <v>152</v>
      </c>
      <c r="Q192"/>
      <c r="R192" s="4" t="s">
        <v>166</v>
      </c>
      <c r="S192" s="4" t="s">
        <v>166</v>
      </c>
      <c r="T192" s="23">
        <v>9900</v>
      </c>
      <c r="U192"/>
      <c r="V192" s="113" t="str">
        <f t="shared" si="64"/>
        <v>EC10</v>
      </c>
      <c r="W192" s="44">
        <f>VLOOKUP(V192,'Conversion Factors'!$B$2:'Conversion Factors'!$C$13,2,FALSE)</f>
        <v>1</v>
      </c>
      <c r="X192" s="4">
        <f t="shared" si="49"/>
        <v>9900</v>
      </c>
      <c r="Y192" s="107" t="str">
        <f t="shared" si="50"/>
        <v>Chronic</v>
      </c>
      <c r="Z192" s="44">
        <f>VLOOKUP(Y192,'Conversion Factors'!$B$12:$C$13,2,FALSE)</f>
        <v>1</v>
      </c>
      <c r="AA192" s="4">
        <f t="shared" si="51"/>
        <v>9900</v>
      </c>
      <c r="AB192"/>
      <c r="AC192" s="113" t="str">
        <f t="shared" si="52"/>
        <v>EC10</v>
      </c>
      <c r="AD192" s="6" t="s">
        <v>153</v>
      </c>
      <c r="AE192" s="107" t="str">
        <f t="shared" si="53"/>
        <v>Chronic</v>
      </c>
      <c r="AF192" s="6" t="str">
        <f t="shared" si="60"/>
        <v>y</v>
      </c>
      <c r="AG192" s="41" t="str">
        <f t="shared" si="54"/>
        <v>Growth - plant length</v>
      </c>
      <c r="AH192" s="106"/>
      <c r="AI192" s="42">
        <f t="shared" si="55"/>
        <v>42</v>
      </c>
      <c r="AJ192" s="107"/>
      <c r="AK192"/>
      <c r="AL192" s="189">
        <f t="shared" si="56"/>
        <v>9900</v>
      </c>
      <c r="AM192" s="206">
        <f t="shared" si="63"/>
        <v>9900</v>
      </c>
      <c r="AN192" s="207">
        <f t="shared" si="63"/>
        <v>9900</v>
      </c>
      <c r="AO192" s="201">
        <f t="shared" si="63"/>
        <v>9900</v>
      </c>
      <c r="AP192" s="37"/>
      <c r="AQ192" s="49" t="s">
        <v>154</v>
      </c>
      <c r="AR192" s="24"/>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row>
    <row r="193" spans="1:96" s="54" customFormat="1" ht="15" hidden="1">
      <c r="A193" s="364">
        <v>709</v>
      </c>
      <c r="B193" s="364" t="s">
        <v>477</v>
      </c>
      <c r="C193"/>
      <c r="D193" s="22" t="s">
        <v>145</v>
      </c>
      <c r="E193" s="23" t="s">
        <v>96</v>
      </c>
      <c r="F193" s="24" t="s">
        <v>94</v>
      </c>
      <c r="G193" s="4" t="s">
        <v>93</v>
      </c>
      <c r="H193" s="4" t="s">
        <v>147</v>
      </c>
      <c r="I193" s="24" t="s">
        <v>23</v>
      </c>
      <c r="J193"/>
      <c r="K193" s="24" t="s">
        <v>149</v>
      </c>
      <c r="L193" s="24" t="s">
        <v>461</v>
      </c>
      <c r="M193" s="34" t="s">
        <v>48</v>
      </c>
      <c r="N193" s="4">
        <v>42</v>
      </c>
      <c r="O193" s="4" t="s">
        <v>151</v>
      </c>
      <c r="P193" s="4" t="s">
        <v>152</v>
      </c>
      <c r="Q193"/>
      <c r="R193" s="4" t="s">
        <v>166</v>
      </c>
      <c r="S193" s="4" t="s">
        <v>166</v>
      </c>
      <c r="T193" s="23">
        <v>10000</v>
      </c>
      <c r="U193"/>
      <c r="V193" s="113" t="str">
        <f t="shared" si="64"/>
        <v>EC10</v>
      </c>
      <c r="W193" s="44">
        <f>VLOOKUP(V193,'Conversion Factors'!$B$2:'Conversion Factors'!$C$13,2,FALSE)</f>
        <v>1</v>
      </c>
      <c r="X193" s="4">
        <f t="shared" si="49"/>
        <v>10000</v>
      </c>
      <c r="Y193" s="107" t="str">
        <f t="shared" si="50"/>
        <v>Chronic</v>
      </c>
      <c r="Z193" s="44">
        <f>VLOOKUP(Y193,'Conversion Factors'!$B$12:$C$13,2,FALSE)</f>
        <v>1</v>
      </c>
      <c r="AA193" s="4">
        <f t="shared" si="51"/>
        <v>10000</v>
      </c>
      <c r="AB193"/>
      <c r="AC193" s="113" t="str">
        <f t="shared" si="52"/>
        <v>EC10</v>
      </c>
      <c r="AD193" s="6" t="s">
        <v>153</v>
      </c>
      <c r="AE193" s="107" t="str">
        <f t="shared" si="53"/>
        <v>Chronic</v>
      </c>
      <c r="AF193" s="6" t="str">
        <f t="shared" si="60"/>
        <v>y</v>
      </c>
      <c r="AG193" s="41" t="str">
        <f t="shared" si="54"/>
        <v>Growth - root length</v>
      </c>
      <c r="AH193" s="106"/>
      <c r="AI193" s="42">
        <f t="shared" si="55"/>
        <v>42</v>
      </c>
      <c r="AJ193" s="107"/>
      <c r="AK193"/>
      <c r="AL193" s="189">
        <f t="shared" si="56"/>
        <v>10000</v>
      </c>
      <c r="AM193" s="206">
        <f t="shared" si="63"/>
        <v>10000</v>
      </c>
      <c r="AN193" s="207">
        <f t="shared" si="63"/>
        <v>10000</v>
      </c>
      <c r="AO193" s="201">
        <f t="shared" si="63"/>
        <v>10000</v>
      </c>
      <c r="AP193" s="37"/>
      <c r="AQ193" s="49" t="s">
        <v>154</v>
      </c>
      <c r="AR193" s="24"/>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row>
    <row r="194" spans="1:96" s="54" customFormat="1" ht="15" hidden="1">
      <c r="A194" s="364">
        <v>709</v>
      </c>
      <c r="B194" s="364" t="s">
        <v>478</v>
      </c>
      <c r="C194"/>
      <c r="D194" s="22" t="s">
        <v>145</v>
      </c>
      <c r="E194" s="23" t="s">
        <v>96</v>
      </c>
      <c r="F194" s="24" t="s">
        <v>94</v>
      </c>
      <c r="G194" s="4" t="s">
        <v>93</v>
      </c>
      <c r="H194" s="4" t="s">
        <v>147</v>
      </c>
      <c r="I194" s="24" t="s">
        <v>23</v>
      </c>
      <c r="J194"/>
      <c r="K194" s="24" t="s">
        <v>149</v>
      </c>
      <c r="L194" s="24" t="s">
        <v>466</v>
      </c>
      <c r="M194" s="34" t="s">
        <v>27</v>
      </c>
      <c r="N194" s="4">
        <v>28</v>
      </c>
      <c r="O194" s="4" t="s">
        <v>151</v>
      </c>
      <c r="P194" s="4" t="s">
        <v>152</v>
      </c>
      <c r="Q194"/>
      <c r="R194" s="4" t="s">
        <v>166</v>
      </c>
      <c r="S194" s="4" t="s">
        <v>166</v>
      </c>
      <c r="T194" s="23">
        <v>11400</v>
      </c>
      <c r="U194"/>
      <c r="V194" s="113" t="str">
        <f t="shared" si="64"/>
        <v>NOEC</v>
      </c>
      <c r="W194" s="44">
        <f>VLOOKUP(V194,'Conversion Factors'!$B$2:'Conversion Factors'!$C$13,2,FALSE)</f>
        <v>1</v>
      </c>
      <c r="X194" s="4">
        <f t="shared" si="49"/>
        <v>11400</v>
      </c>
      <c r="Y194" s="107" t="str">
        <f t="shared" si="50"/>
        <v>Chronic</v>
      </c>
      <c r="Z194" s="44">
        <f>VLOOKUP(Y194,'Conversion Factors'!$B$12:$C$13,2,FALSE)</f>
        <v>1</v>
      </c>
      <c r="AA194" s="4">
        <f t="shared" si="51"/>
        <v>11400</v>
      </c>
      <c r="AB194"/>
      <c r="AC194" s="113" t="str">
        <f t="shared" si="52"/>
        <v>NOEC</v>
      </c>
      <c r="AD194" s="6" t="s">
        <v>153</v>
      </c>
      <c r="AE194" s="107" t="str">
        <f t="shared" si="53"/>
        <v>Chronic</v>
      </c>
      <c r="AF194" s="6" t="str">
        <f t="shared" si="60"/>
        <v>y</v>
      </c>
      <c r="AG194" s="41" t="str">
        <f t="shared" si="54"/>
        <v>Growth - dry mass</v>
      </c>
      <c r="AH194" s="106"/>
      <c r="AI194" s="42">
        <f t="shared" si="55"/>
        <v>28</v>
      </c>
      <c r="AJ194" s="107"/>
      <c r="AK194"/>
      <c r="AL194" s="189">
        <f t="shared" si="56"/>
        <v>11400</v>
      </c>
      <c r="AM194" s="206">
        <f t="shared" si="63"/>
        <v>11400</v>
      </c>
      <c r="AN194" s="207">
        <f t="shared" si="63"/>
        <v>11400</v>
      </c>
      <c r="AO194" s="201">
        <f t="shared" si="63"/>
        <v>11400</v>
      </c>
      <c r="AP194" s="37"/>
      <c r="AQ194" s="49" t="s">
        <v>154</v>
      </c>
      <c r="AR194" s="2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row>
    <row r="195" spans="1:96" s="54" customFormat="1" ht="15" hidden="1">
      <c r="A195" s="364">
        <v>709</v>
      </c>
      <c r="B195" s="364" t="s">
        <v>479</v>
      </c>
      <c r="C195"/>
      <c r="D195" s="22" t="s">
        <v>145</v>
      </c>
      <c r="E195" s="23" t="s">
        <v>96</v>
      </c>
      <c r="F195" s="24" t="s">
        <v>94</v>
      </c>
      <c r="G195" s="4" t="s">
        <v>93</v>
      </c>
      <c r="H195" s="4" t="s">
        <v>147</v>
      </c>
      <c r="I195" s="24" t="s">
        <v>23</v>
      </c>
      <c r="J195"/>
      <c r="K195" s="24" t="s">
        <v>149</v>
      </c>
      <c r="L195" s="24" t="s">
        <v>466</v>
      </c>
      <c r="M195" s="34" t="s">
        <v>27</v>
      </c>
      <c r="N195" s="4">
        <v>42</v>
      </c>
      <c r="O195" s="4" t="s">
        <v>151</v>
      </c>
      <c r="P195" s="4" t="s">
        <v>152</v>
      </c>
      <c r="Q195"/>
      <c r="R195" s="4" t="s">
        <v>166</v>
      </c>
      <c r="S195" s="4" t="s">
        <v>166</v>
      </c>
      <c r="T195" s="23">
        <v>11400</v>
      </c>
      <c r="U195"/>
      <c r="V195" s="113" t="str">
        <f t="shared" si="64"/>
        <v>NOEC</v>
      </c>
      <c r="W195" s="44">
        <f>VLOOKUP(V195,'Conversion Factors'!$B$2:'Conversion Factors'!$C$13,2,FALSE)</f>
        <v>1</v>
      </c>
      <c r="X195" s="4">
        <f t="shared" si="49"/>
        <v>11400</v>
      </c>
      <c r="Y195" s="107" t="str">
        <f t="shared" si="50"/>
        <v>Chronic</v>
      </c>
      <c r="Z195" s="44">
        <f>VLOOKUP(Y195,'Conversion Factors'!$B$12:$C$13,2,FALSE)</f>
        <v>1</v>
      </c>
      <c r="AA195" s="4">
        <f t="shared" si="51"/>
        <v>11400</v>
      </c>
      <c r="AB195"/>
      <c r="AC195" s="113" t="str">
        <f t="shared" si="52"/>
        <v>NOEC</v>
      </c>
      <c r="AD195" s="6" t="s">
        <v>153</v>
      </c>
      <c r="AE195" s="107" t="str">
        <f t="shared" si="53"/>
        <v>Chronic</v>
      </c>
      <c r="AF195" s="6" t="str">
        <f t="shared" si="60"/>
        <v>y</v>
      </c>
      <c r="AG195" s="41" t="str">
        <f t="shared" si="54"/>
        <v>Growth - dry mass</v>
      </c>
      <c r="AH195" s="106"/>
      <c r="AI195" s="42">
        <f t="shared" si="55"/>
        <v>42</v>
      </c>
      <c r="AJ195" s="107"/>
      <c r="AK195"/>
      <c r="AL195" s="189">
        <f t="shared" si="56"/>
        <v>11400</v>
      </c>
      <c r="AM195" s="206">
        <f t="shared" si="63"/>
        <v>11400</v>
      </c>
      <c r="AN195" s="207">
        <f t="shared" si="63"/>
        <v>11400</v>
      </c>
      <c r="AO195" s="201">
        <f t="shared" si="63"/>
        <v>11400</v>
      </c>
      <c r="AP195" s="37"/>
      <c r="AQ195" s="49" t="s">
        <v>154</v>
      </c>
      <c r="AR195" s="24"/>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row>
    <row r="196" spans="1:96" s="54" customFormat="1" ht="15" hidden="1">
      <c r="A196" s="364">
        <v>709</v>
      </c>
      <c r="B196" s="364" t="s">
        <v>480</v>
      </c>
      <c r="C196"/>
      <c r="D196" s="22" t="s">
        <v>145</v>
      </c>
      <c r="E196" s="23" t="s">
        <v>96</v>
      </c>
      <c r="F196" s="24" t="s">
        <v>94</v>
      </c>
      <c r="G196" s="4" t="s">
        <v>93</v>
      </c>
      <c r="H196" s="4" t="s">
        <v>147</v>
      </c>
      <c r="I196" s="24" t="s">
        <v>23</v>
      </c>
      <c r="J196"/>
      <c r="K196" s="24" t="s">
        <v>149</v>
      </c>
      <c r="L196" s="24" t="s">
        <v>457</v>
      </c>
      <c r="M196" s="34" t="s">
        <v>27</v>
      </c>
      <c r="N196" s="4">
        <v>42</v>
      </c>
      <c r="O196" s="4" t="s">
        <v>151</v>
      </c>
      <c r="P196" s="4" t="s">
        <v>152</v>
      </c>
      <c r="Q196"/>
      <c r="R196" s="4" t="s">
        <v>166</v>
      </c>
      <c r="S196" s="4" t="s">
        <v>166</v>
      </c>
      <c r="T196" s="23">
        <v>11400</v>
      </c>
      <c r="U196"/>
      <c r="V196" s="113" t="str">
        <f t="shared" si="64"/>
        <v>NOEC</v>
      </c>
      <c r="W196" s="44">
        <f>VLOOKUP(V196,'Conversion Factors'!$B$2:'Conversion Factors'!$C$13,2,FALSE)</f>
        <v>1</v>
      </c>
      <c r="X196" s="4">
        <f t="shared" si="49"/>
        <v>11400</v>
      </c>
      <c r="Y196" s="107" t="str">
        <f t="shared" si="50"/>
        <v>Chronic</v>
      </c>
      <c r="Z196" s="44">
        <f>VLOOKUP(Y196,'Conversion Factors'!$B$12:$C$13,2,FALSE)</f>
        <v>1</v>
      </c>
      <c r="AA196" s="4">
        <f t="shared" si="51"/>
        <v>11400</v>
      </c>
      <c r="AB196"/>
      <c r="AC196" s="113" t="str">
        <f t="shared" si="52"/>
        <v>NOEC</v>
      </c>
      <c r="AD196" s="6" t="s">
        <v>153</v>
      </c>
      <c r="AE196" s="107" t="str">
        <f t="shared" si="53"/>
        <v>Chronic</v>
      </c>
      <c r="AF196" s="6" t="str">
        <f t="shared" si="60"/>
        <v>y</v>
      </c>
      <c r="AG196" s="41" t="str">
        <f t="shared" si="54"/>
        <v>Growth - plant length</v>
      </c>
      <c r="AH196" s="106"/>
      <c r="AI196" s="42">
        <f t="shared" si="55"/>
        <v>42</v>
      </c>
      <c r="AJ196" s="107"/>
      <c r="AK196"/>
      <c r="AL196" s="189">
        <f t="shared" si="56"/>
        <v>11400</v>
      </c>
      <c r="AM196" s="206">
        <f t="shared" si="63"/>
        <v>11400</v>
      </c>
      <c r="AN196" s="207">
        <f t="shared" si="63"/>
        <v>11400</v>
      </c>
      <c r="AO196" s="201">
        <f t="shared" si="63"/>
        <v>11400</v>
      </c>
      <c r="AP196" s="37"/>
      <c r="AQ196" s="49" t="s">
        <v>154</v>
      </c>
      <c r="AR196" s="24"/>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row>
    <row r="197" spans="1:96" s="54" customFormat="1" ht="15" hidden="1">
      <c r="A197" s="364">
        <v>709</v>
      </c>
      <c r="B197" s="364" t="s">
        <v>481</v>
      </c>
      <c r="C197"/>
      <c r="D197" s="22" t="s">
        <v>145</v>
      </c>
      <c r="E197" s="23" t="s">
        <v>96</v>
      </c>
      <c r="F197" s="24" t="s">
        <v>94</v>
      </c>
      <c r="G197" s="4" t="s">
        <v>93</v>
      </c>
      <c r="H197" s="4" t="s">
        <v>147</v>
      </c>
      <c r="I197" s="24" t="s">
        <v>23</v>
      </c>
      <c r="J197"/>
      <c r="K197" s="24" t="s">
        <v>149</v>
      </c>
      <c r="L197" s="24" t="s">
        <v>459</v>
      </c>
      <c r="M197" s="34" t="s">
        <v>27</v>
      </c>
      <c r="N197" s="4">
        <v>42</v>
      </c>
      <c r="O197" s="4" t="s">
        <v>151</v>
      </c>
      <c r="P197" s="4" t="s">
        <v>152</v>
      </c>
      <c r="Q197"/>
      <c r="R197" s="4" t="s">
        <v>166</v>
      </c>
      <c r="S197" s="4" t="s">
        <v>166</v>
      </c>
      <c r="T197" s="23">
        <v>11400</v>
      </c>
      <c r="U197"/>
      <c r="V197" s="113" t="str">
        <f t="shared" si="64"/>
        <v>NOEC</v>
      </c>
      <c r="W197" s="44">
        <f>VLOOKUP(V197,'Conversion Factors'!$B$2:'Conversion Factors'!$C$13,2,FALSE)</f>
        <v>1</v>
      </c>
      <c r="X197" s="4">
        <f t="shared" si="49"/>
        <v>11400</v>
      </c>
      <c r="Y197" s="107" t="str">
        <f t="shared" si="50"/>
        <v>Chronic</v>
      </c>
      <c r="Z197" s="44">
        <f>VLOOKUP(Y197,'Conversion Factors'!$B$12:$C$13,2,FALSE)</f>
        <v>1</v>
      </c>
      <c r="AA197" s="4">
        <f t="shared" si="51"/>
        <v>11400</v>
      </c>
      <c r="AB197"/>
      <c r="AC197" s="113" t="str">
        <f t="shared" si="52"/>
        <v>NOEC</v>
      </c>
      <c r="AD197" s="6" t="s">
        <v>153</v>
      </c>
      <c r="AE197" s="107" t="str">
        <f t="shared" si="53"/>
        <v>Chronic</v>
      </c>
      <c r="AF197" s="6" t="str">
        <f t="shared" si="60"/>
        <v>y</v>
      </c>
      <c r="AG197" s="41" t="str">
        <f t="shared" si="54"/>
        <v>Growth - wet mass</v>
      </c>
      <c r="AH197" s="106"/>
      <c r="AI197" s="42">
        <f t="shared" si="55"/>
        <v>42</v>
      </c>
      <c r="AJ197" s="107"/>
      <c r="AK197"/>
      <c r="AL197" s="189">
        <f t="shared" si="56"/>
        <v>11400</v>
      </c>
      <c r="AM197" s="206">
        <f t="shared" si="63"/>
        <v>11400</v>
      </c>
      <c r="AN197" s="207">
        <f t="shared" si="63"/>
        <v>11400</v>
      </c>
      <c r="AO197" s="201">
        <f t="shared" si="63"/>
        <v>11400</v>
      </c>
      <c r="AP197" s="37"/>
      <c r="AQ197" s="49" t="s">
        <v>154</v>
      </c>
      <c r="AR197" s="24"/>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row>
    <row r="198" spans="1:96" s="54" customFormat="1" ht="15" hidden="1">
      <c r="A198" s="364">
        <v>709</v>
      </c>
      <c r="B198" s="364" t="s">
        <v>482</v>
      </c>
      <c r="C198"/>
      <c r="D198" s="22" t="s">
        <v>145</v>
      </c>
      <c r="E198" s="23" t="s">
        <v>96</v>
      </c>
      <c r="F198" s="24" t="s">
        <v>94</v>
      </c>
      <c r="G198" s="4" t="s">
        <v>93</v>
      </c>
      <c r="H198" s="4" t="s">
        <v>147</v>
      </c>
      <c r="I198" s="24" t="s">
        <v>23</v>
      </c>
      <c r="J198"/>
      <c r="K198" s="24" t="s">
        <v>149</v>
      </c>
      <c r="L198" s="24" t="s">
        <v>466</v>
      </c>
      <c r="M198" s="34" t="s">
        <v>55</v>
      </c>
      <c r="N198" s="4">
        <v>42</v>
      </c>
      <c r="O198" s="4" t="s">
        <v>151</v>
      </c>
      <c r="P198" s="4" t="s">
        <v>152</v>
      </c>
      <c r="Q198"/>
      <c r="R198" s="4" t="s">
        <v>166</v>
      </c>
      <c r="S198" s="4" t="s">
        <v>166</v>
      </c>
      <c r="T198" s="23">
        <v>12500</v>
      </c>
      <c r="U198"/>
      <c r="V198" s="113" t="str">
        <f t="shared" si="64"/>
        <v>EC50</v>
      </c>
      <c r="W198" s="44">
        <f>VLOOKUP(V198,'Conversion Factors'!$B$2:'Conversion Factors'!$C$13,2,FALSE)</f>
        <v>5</v>
      </c>
      <c r="X198" s="4">
        <f t="shared" si="49"/>
        <v>2500</v>
      </c>
      <c r="Y198" s="107" t="str">
        <f t="shared" si="50"/>
        <v>Chronic</v>
      </c>
      <c r="Z198" s="44">
        <f>VLOOKUP(Y198,'Conversion Factors'!$B$12:$C$13,2,FALSE)</f>
        <v>1</v>
      </c>
      <c r="AA198" s="4">
        <f t="shared" si="51"/>
        <v>2500</v>
      </c>
      <c r="AB198"/>
      <c r="AC198" s="113" t="str">
        <f t="shared" si="52"/>
        <v>EC50</v>
      </c>
      <c r="AD198" s="6" t="s">
        <v>159</v>
      </c>
      <c r="AE198" s="107" t="str">
        <f t="shared" si="53"/>
        <v>Chronic</v>
      </c>
      <c r="AF198" s="6" t="str">
        <f t="shared" si="60"/>
        <v>y</v>
      </c>
      <c r="AG198" s="41" t="str">
        <f t="shared" si="54"/>
        <v>Growth - dry mass</v>
      </c>
      <c r="AH198" s="106"/>
      <c r="AI198" s="42">
        <f t="shared" si="55"/>
        <v>42</v>
      </c>
      <c r="AJ198" s="107"/>
      <c r="AK198"/>
      <c r="AL198" s="189">
        <f t="shared" si="56"/>
        <v>2500</v>
      </c>
      <c r="AM198" s="206">
        <f t="shared" si="63"/>
        <v>2500</v>
      </c>
      <c r="AN198" s="207">
        <f t="shared" si="63"/>
        <v>2500</v>
      </c>
      <c r="AO198" s="201">
        <f t="shared" si="63"/>
        <v>2500</v>
      </c>
      <c r="AP198" s="37"/>
      <c r="AQ198" s="49" t="s">
        <v>154</v>
      </c>
      <c r="AR198" s="24"/>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row>
    <row r="199" spans="1:96" s="54" customFormat="1" ht="15" hidden="1">
      <c r="A199" s="364">
        <v>709</v>
      </c>
      <c r="B199" s="364" t="s">
        <v>483</v>
      </c>
      <c r="C199"/>
      <c r="D199" s="22" t="s">
        <v>145</v>
      </c>
      <c r="E199" s="23" t="s">
        <v>96</v>
      </c>
      <c r="F199" s="24" t="s">
        <v>94</v>
      </c>
      <c r="G199" s="4" t="s">
        <v>93</v>
      </c>
      <c r="H199" s="4" t="s">
        <v>147</v>
      </c>
      <c r="I199" s="24" t="s">
        <v>23</v>
      </c>
      <c r="J199"/>
      <c r="K199" s="24" t="s">
        <v>149</v>
      </c>
      <c r="L199" s="24" t="s">
        <v>466</v>
      </c>
      <c r="M199" s="34" t="s">
        <v>55</v>
      </c>
      <c r="N199" s="4">
        <v>28</v>
      </c>
      <c r="O199" s="4" t="s">
        <v>151</v>
      </c>
      <c r="P199" s="4" t="s">
        <v>152</v>
      </c>
      <c r="Q199"/>
      <c r="R199" s="4" t="s">
        <v>166</v>
      </c>
      <c r="S199" s="4" t="s">
        <v>166</v>
      </c>
      <c r="T199" s="23">
        <v>16600</v>
      </c>
      <c r="U199"/>
      <c r="V199" s="113" t="str">
        <f t="shared" si="64"/>
        <v>EC50</v>
      </c>
      <c r="W199" s="44">
        <f>VLOOKUP(V199,'Conversion Factors'!$B$2:'Conversion Factors'!$C$13,2,FALSE)</f>
        <v>5</v>
      </c>
      <c r="X199" s="4">
        <f t="shared" si="49"/>
        <v>3320</v>
      </c>
      <c r="Y199" s="107" t="str">
        <f t="shared" si="50"/>
        <v>Chronic</v>
      </c>
      <c r="Z199" s="44">
        <f>VLOOKUP(Y199,'Conversion Factors'!$B$12:$C$13,2,FALSE)</f>
        <v>1</v>
      </c>
      <c r="AA199" s="4">
        <f t="shared" si="51"/>
        <v>3320</v>
      </c>
      <c r="AB199"/>
      <c r="AC199" s="113" t="str">
        <f t="shared" si="52"/>
        <v>EC50</v>
      </c>
      <c r="AD199" s="6" t="s">
        <v>159</v>
      </c>
      <c r="AE199" s="107" t="str">
        <f t="shared" si="53"/>
        <v>Chronic</v>
      </c>
      <c r="AF199" s="6" t="str">
        <f t="shared" si="60"/>
        <v>y</v>
      </c>
      <c r="AG199" s="41" t="str">
        <f t="shared" si="54"/>
        <v>Growth - dry mass</v>
      </c>
      <c r="AH199" s="106"/>
      <c r="AI199" s="42">
        <f t="shared" si="55"/>
        <v>28</v>
      </c>
      <c r="AJ199" s="107"/>
      <c r="AK199"/>
      <c r="AL199" s="189">
        <f t="shared" si="56"/>
        <v>3320</v>
      </c>
      <c r="AM199" s="206">
        <f t="shared" si="63"/>
        <v>3320</v>
      </c>
      <c r="AN199" s="207">
        <f t="shared" si="63"/>
        <v>3320</v>
      </c>
      <c r="AO199" s="201">
        <f t="shared" si="63"/>
        <v>3320</v>
      </c>
      <c r="AP199" s="37"/>
      <c r="AQ199" s="49" t="s">
        <v>154</v>
      </c>
      <c r="AR199" s="24"/>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row>
    <row r="200" spans="1:96" s="54" customFormat="1" ht="15" hidden="1">
      <c r="A200" s="364">
        <v>709</v>
      </c>
      <c r="B200" s="364" t="s">
        <v>484</v>
      </c>
      <c r="C200"/>
      <c r="D200" s="22" t="s">
        <v>145</v>
      </c>
      <c r="E200" s="23" t="s">
        <v>96</v>
      </c>
      <c r="F200" s="24" t="s">
        <v>94</v>
      </c>
      <c r="G200" s="4" t="s">
        <v>93</v>
      </c>
      <c r="H200" s="4" t="s">
        <v>147</v>
      </c>
      <c r="I200" s="24" t="s">
        <v>23</v>
      </c>
      <c r="J200"/>
      <c r="K200" s="24" t="s">
        <v>149</v>
      </c>
      <c r="L200" s="24" t="s">
        <v>459</v>
      </c>
      <c r="M200" s="34" t="s">
        <v>55</v>
      </c>
      <c r="N200" s="4">
        <v>42</v>
      </c>
      <c r="O200" s="4" t="s">
        <v>151</v>
      </c>
      <c r="P200" s="4" t="s">
        <v>152</v>
      </c>
      <c r="Q200"/>
      <c r="R200" s="4" t="s">
        <v>166</v>
      </c>
      <c r="S200" s="4" t="s">
        <v>166</v>
      </c>
      <c r="T200" s="23">
        <v>17500</v>
      </c>
      <c r="U200"/>
      <c r="V200" s="113" t="str">
        <f t="shared" si="64"/>
        <v>EC50</v>
      </c>
      <c r="W200" s="44">
        <f>VLOOKUP(V200,'Conversion Factors'!$B$2:'Conversion Factors'!$C$13,2,FALSE)</f>
        <v>5</v>
      </c>
      <c r="X200" s="4">
        <f t="shared" si="65" ref="X200:X249">T200/W200</f>
        <v>3500</v>
      </c>
      <c r="Y200" s="107" t="str">
        <f t="shared" si="66" ref="Y200:Y249">P200</f>
        <v>Chronic</v>
      </c>
      <c r="Z200" s="44">
        <f>VLOOKUP(Y200,'Conversion Factors'!$B$12:$C$13,2,FALSE)</f>
        <v>1</v>
      </c>
      <c r="AA200" s="4">
        <f t="shared" si="67" ref="AA200:AA249">X200/Z200</f>
        <v>3500</v>
      </c>
      <c r="AB200"/>
      <c r="AC200" s="113" t="str">
        <f t="shared" si="68" ref="AC200:AC226">M200</f>
        <v>EC50</v>
      </c>
      <c r="AD200" s="6" t="s">
        <v>159</v>
      </c>
      <c r="AE200" s="107" t="str">
        <f t="shared" si="69" ref="AE200:AE249">P200</f>
        <v>Chronic</v>
      </c>
      <c r="AF200" s="6" t="str">
        <f t="shared" si="60"/>
        <v>y</v>
      </c>
      <c r="AG200" s="41" t="str">
        <f t="shared" si="70" ref="AG200:AG249">L200</f>
        <v>Growth - wet mass</v>
      </c>
      <c r="AH200" s="106"/>
      <c r="AI200" s="42">
        <f t="shared" si="71" ref="AI200:AI249">N200</f>
        <v>42</v>
      </c>
      <c r="AJ200" s="107"/>
      <c r="AK200"/>
      <c r="AL200" s="189">
        <f t="shared" si="72" ref="AL200:AL249">AA200</f>
        <v>3500</v>
      </c>
      <c r="AM200" s="206">
        <f t="shared" si="63"/>
        <v>3500</v>
      </c>
      <c r="AN200" s="207">
        <f t="shared" si="63"/>
        <v>3500</v>
      </c>
      <c r="AO200" s="201">
        <f t="shared" si="63"/>
        <v>3500</v>
      </c>
      <c r="AP200" s="37"/>
      <c r="AQ200" s="49" t="s">
        <v>154</v>
      </c>
      <c r="AR200" s="24"/>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row>
    <row r="201" spans="1:96" s="54" customFormat="1" ht="15" hidden="1">
      <c r="A201" s="364">
        <v>709</v>
      </c>
      <c r="B201" s="364" t="s">
        <v>485</v>
      </c>
      <c r="C201"/>
      <c r="D201" s="22" t="s">
        <v>145</v>
      </c>
      <c r="E201" s="23" t="s">
        <v>96</v>
      </c>
      <c r="F201" s="24" t="s">
        <v>94</v>
      </c>
      <c r="G201" s="4" t="s">
        <v>93</v>
      </c>
      <c r="H201" s="4" t="s">
        <v>147</v>
      </c>
      <c r="I201" s="24" t="s">
        <v>23</v>
      </c>
      <c r="J201"/>
      <c r="K201" s="24" t="s">
        <v>149</v>
      </c>
      <c r="L201" s="24" t="s">
        <v>457</v>
      </c>
      <c r="M201" s="34" t="s">
        <v>55</v>
      </c>
      <c r="N201" s="4">
        <v>42</v>
      </c>
      <c r="O201" s="4" t="s">
        <v>151</v>
      </c>
      <c r="P201" s="4" t="s">
        <v>152</v>
      </c>
      <c r="Q201"/>
      <c r="R201" s="4" t="s">
        <v>166</v>
      </c>
      <c r="S201" s="4" t="s">
        <v>166</v>
      </c>
      <c r="T201" s="23">
        <v>20400</v>
      </c>
      <c r="U201"/>
      <c r="V201" s="113" t="str">
        <f t="shared" si="64"/>
        <v>EC50</v>
      </c>
      <c r="W201" s="44">
        <f>VLOOKUP(V201,'Conversion Factors'!$B$2:'Conversion Factors'!$C$13,2,FALSE)</f>
        <v>5</v>
      </c>
      <c r="X201" s="4">
        <f t="shared" si="65"/>
        <v>4080</v>
      </c>
      <c r="Y201" s="107" t="str">
        <f t="shared" si="66"/>
        <v>Chronic</v>
      </c>
      <c r="Z201" s="44">
        <f>VLOOKUP(Y201,'Conversion Factors'!$B$12:$C$13,2,FALSE)</f>
        <v>1</v>
      </c>
      <c r="AA201" s="4">
        <f t="shared" si="67"/>
        <v>4080</v>
      </c>
      <c r="AB201"/>
      <c r="AC201" s="113" t="str">
        <f t="shared" si="68"/>
        <v>EC50</v>
      </c>
      <c r="AD201" s="6" t="s">
        <v>159</v>
      </c>
      <c r="AE201" s="107" t="str">
        <f t="shared" si="69"/>
        <v>Chronic</v>
      </c>
      <c r="AF201" s="6" t="str">
        <f t="shared" si="60"/>
        <v>y</v>
      </c>
      <c r="AG201" s="41" t="str">
        <f t="shared" si="70"/>
        <v>Growth - plant length</v>
      </c>
      <c r="AH201" s="106"/>
      <c r="AI201" s="42">
        <f t="shared" si="71"/>
        <v>42</v>
      </c>
      <c r="AJ201" s="107"/>
      <c r="AK201"/>
      <c r="AL201" s="189">
        <f t="shared" si="72"/>
        <v>4080</v>
      </c>
      <c r="AM201" s="206">
        <f t="shared" si="63"/>
        <v>4080</v>
      </c>
      <c r="AN201" s="207">
        <f t="shared" si="63"/>
        <v>4080</v>
      </c>
      <c r="AO201" s="201">
        <f t="shared" si="63"/>
        <v>4080</v>
      </c>
      <c r="AP201" s="37"/>
      <c r="AQ201" s="49" t="s">
        <v>154</v>
      </c>
      <c r="AR201" s="24"/>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row>
    <row r="202" spans="1:44" s="54" customFormat="1" ht="15" hidden="1">
      <c r="A202" s="272">
        <v>705</v>
      </c>
      <c r="B202" s="273" t="s">
        <v>486</v>
      </c>
      <c r="C202" s="241"/>
      <c r="D202" s="274" t="s">
        <v>145</v>
      </c>
      <c r="E202" s="275" t="s">
        <v>49</v>
      </c>
      <c r="F202" s="276" t="s">
        <v>51</v>
      </c>
      <c r="G202" s="273" t="s">
        <v>146</v>
      </c>
      <c r="H202" s="273" t="s">
        <v>147</v>
      </c>
      <c r="I202" s="276" t="s">
        <v>23</v>
      </c>
      <c r="J202" s="241"/>
      <c r="K202" s="276" t="s">
        <v>149</v>
      </c>
      <c r="L202" s="276" t="s">
        <v>174</v>
      </c>
      <c r="M202" s="277" t="s">
        <v>48</v>
      </c>
      <c r="N202" s="273">
        <v>4</v>
      </c>
      <c r="O202" s="273" t="s">
        <v>151</v>
      </c>
      <c r="P202" s="273" t="s">
        <v>152</v>
      </c>
      <c r="Q202" s="241"/>
      <c r="R202" s="273" t="s">
        <v>166</v>
      </c>
      <c r="S202" s="273" t="s">
        <v>166</v>
      </c>
      <c r="T202" s="275">
        <v>62300</v>
      </c>
      <c r="U202" s="241"/>
      <c r="V202" s="278" t="str">
        <f t="shared" si="64"/>
        <v>EC10</v>
      </c>
      <c r="W202" s="279">
        <f>VLOOKUP(V202,'Conversion Factors'!$B$2:'Conversion Factors'!$C$13,2,FALSE)</f>
        <v>1</v>
      </c>
      <c r="X202" s="273">
        <f t="shared" si="65"/>
        <v>62300</v>
      </c>
      <c r="Y202" s="280" t="str">
        <f t="shared" si="66"/>
        <v>Chronic</v>
      </c>
      <c r="Z202" s="279">
        <f>VLOOKUP(Y202,'Conversion Factors'!$B$12:$C$13,2,FALSE)</f>
        <v>1</v>
      </c>
      <c r="AA202" s="273">
        <f t="shared" si="67"/>
        <v>62300</v>
      </c>
      <c r="AB202" s="241"/>
      <c r="AC202" s="278" t="str">
        <f t="shared" si="68"/>
        <v>EC10</v>
      </c>
      <c r="AD202" s="181" t="s">
        <v>153</v>
      </c>
      <c r="AE202" s="281" t="str">
        <f t="shared" si="69"/>
        <v>Chronic</v>
      </c>
      <c r="AF202" s="192" t="str">
        <f t="shared" si="60"/>
        <v>y</v>
      </c>
      <c r="AG202" s="282" t="str">
        <f t="shared" si="70"/>
        <v>Cell Density</v>
      </c>
      <c r="AH202" s="281"/>
      <c r="AI202" s="283">
        <f t="shared" si="71"/>
        <v>4</v>
      </c>
      <c r="AJ202" s="281"/>
      <c r="AK202" s="284"/>
      <c r="AL202" s="279">
        <f t="shared" si="72"/>
        <v>62300</v>
      </c>
      <c r="AM202" s="285">
        <f t="shared" si="63"/>
        <v>62300</v>
      </c>
      <c r="AN202" s="286">
        <f t="shared" si="63"/>
        <v>62300</v>
      </c>
      <c r="AO202" s="297">
        <f t="shared" si="63"/>
        <v>62300</v>
      </c>
      <c r="AP202" s="298"/>
      <c r="AQ202" s="299" t="s">
        <v>154</v>
      </c>
      <c r="AR202" s="276" t="s">
        <v>1333</v>
      </c>
    </row>
    <row r="203" spans="1:96" ht="15" hidden="1">
      <c r="A203" s="53">
        <v>705</v>
      </c>
      <c r="B203" s="55" t="s">
        <v>487</v>
      </c>
      <c r="C203" s="54"/>
      <c r="D203" s="143" t="s">
        <v>145</v>
      </c>
      <c r="E203" s="144" t="s">
        <v>49</v>
      </c>
      <c r="F203" s="145" t="s">
        <v>51</v>
      </c>
      <c r="G203" s="55" t="s">
        <v>157</v>
      </c>
      <c r="H203" s="55" t="s">
        <v>147</v>
      </c>
      <c r="I203" s="145" t="s">
        <v>23</v>
      </c>
      <c r="J203" s="54"/>
      <c r="K203" s="145" t="s">
        <v>149</v>
      </c>
      <c r="L203" s="145" t="s">
        <v>174</v>
      </c>
      <c r="M203" s="146" t="s">
        <v>27</v>
      </c>
      <c r="N203" s="55">
        <v>4</v>
      </c>
      <c r="O203" s="55" t="s">
        <v>151</v>
      </c>
      <c r="P203" s="55" t="s">
        <v>152</v>
      </c>
      <c r="Q203" s="54"/>
      <c r="R203" s="55" t="s">
        <v>166</v>
      </c>
      <c r="S203" s="55" t="s">
        <v>166</v>
      </c>
      <c r="T203" s="144">
        <v>150000</v>
      </c>
      <c r="U203" s="54"/>
      <c r="V203" s="112" t="str">
        <f t="shared" si="64"/>
        <v>NOEC</v>
      </c>
      <c r="W203" s="67">
        <f>VLOOKUP(V203,'Conversion Factors'!$B$2:'Conversion Factors'!$C$13,2,FALSE)</f>
        <v>1</v>
      </c>
      <c r="X203" s="55">
        <f t="shared" si="65"/>
        <v>150000</v>
      </c>
      <c r="Y203" s="108" t="str">
        <f t="shared" si="66"/>
        <v>Chronic</v>
      </c>
      <c r="Z203" s="67">
        <f>VLOOKUP(Y203,'Conversion Factors'!$B$12:$C$13,2,FALSE)</f>
        <v>1</v>
      </c>
      <c r="AA203" s="55">
        <f t="shared" si="67"/>
        <v>150000</v>
      </c>
      <c r="AB203" s="54"/>
      <c r="AC203" s="112" t="str">
        <f t="shared" si="68"/>
        <v>NOEC</v>
      </c>
      <c r="AD203" s="56" t="s">
        <v>153</v>
      </c>
      <c r="AE203" s="115" t="str">
        <f t="shared" si="69"/>
        <v>Chronic</v>
      </c>
      <c r="AF203" s="148" t="str">
        <f t="shared" si="60"/>
        <v>y</v>
      </c>
      <c r="AG203" s="65" t="str">
        <f t="shared" si="70"/>
        <v>Cell Density</v>
      </c>
      <c r="AH203" s="115"/>
      <c r="AI203" s="117">
        <f t="shared" si="71"/>
        <v>4</v>
      </c>
      <c r="AJ203" s="115"/>
      <c r="AK203" s="66"/>
      <c r="AL203" s="187">
        <f t="shared" si="72"/>
        <v>150000</v>
      </c>
      <c r="AM203" s="209">
        <f t="shared" si="63"/>
        <v>150000</v>
      </c>
      <c r="AN203" s="210">
        <f t="shared" si="63"/>
        <v>150000</v>
      </c>
      <c r="AO203" s="235">
        <f t="shared" si="63"/>
        <v>150000</v>
      </c>
      <c r="AP203" s="182"/>
      <c r="AQ203" s="76" t="s">
        <v>154</v>
      </c>
      <c r="AR203" s="145" t="s">
        <v>155</v>
      </c>
      <c r="AS203" s="54"/>
      <c r="AT203" s="54"/>
      <c r="AU203" s="54"/>
      <c r="AV203" s="54"/>
      <c r="AW203" s="54"/>
      <c r="AX203" s="54"/>
      <c r="AY203" s="54"/>
      <c r="AZ203" s="54"/>
      <c r="BA203" s="54"/>
      <c r="BB203" s="54"/>
      <c r="BC203" s="54"/>
      <c r="BD203" s="54"/>
      <c r="BE203" s="54"/>
      <c r="BF203" s="54"/>
      <c r="BG203" s="54"/>
      <c r="BH203" s="54"/>
      <c r="BI203" s="54"/>
      <c r="BJ203" s="54"/>
      <c r="BK203" s="54"/>
      <c r="BL203" s="54"/>
      <c r="BM203" s="54"/>
      <c r="BN203" s="54"/>
      <c r="BO203" s="54"/>
      <c r="BP203" s="54"/>
      <c r="BQ203" s="54"/>
      <c r="BR203" s="54"/>
      <c r="BS203" s="54"/>
      <c r="BT203" s="54"/>
      <c r="BU203" s="54"/>
      <c r="BV203" s="54"/>
      <c r="BW203" s="54"/>
      <c r="BX203" s="54"/>
      <c r="BY203" s="54"/>
      <c r="BZ203" s="54"/>
      <c r="CA203" s="54"/>
      <c r="CB203" s="54"/>
      <c r="CC203" s="54"/>
      <c r="CD203" s="54"/>
      <c r="CE203" s="54"/>
      <c r="CF203" s="54"/>
      <c r="CG203" s="54"/>
      <c r="CH203" s="54"/>
      <c r="CI203" s="54"/>
      <c r="CJ203" s="54"/>
      <c r="CK203" s="54"/>
      <c r="CL203" s="54"/>
      <c r="CM203" s="54"/>
      <c r="CN203" s="54"/>
      <c r="CO203" s="54"/>
      <c r="CP203" s="54"/>
      <c r="CQ203" s="54"/>
      <c r="CR203" s="54"/>
    </row>
    <row r="204" spans="1:44" s="54" customFormat="1" ht="15" hidden="1">
      <c r="A204" s="53">
        <v>705</v>
      </c>
      <c r="B204" s="55" t="s">
        <v>488</v>
      </c>
      <c r="D204" s="143" t="s">
        <v>145</v>
      </c>
      <c r="E204" s="144" t="s">
        <v>49</v>
      </c>
      <c r="F204" s="145" t="s">
        <v>51</v>
      </c>
      <c r="G204" s="55" t="s">
        <v>157</v>
      </c>
      <c r="H204" s="55" t="s">
        <v>147</v>
      </c>
      <c r="I204" s="145" t="s">
        <v>23</v>
      </c>
      <c r="K204" s="145" t="s">
        <v>149</v>
      </c>
      <c r="L204" s="145" t="s">
        <v>174</v>
      </c>
      <c r="M204" s="146" t="s">
        <v>55</v>
      </c>
      <c r="N204" s="55">
        <v>4</v>
      </c>
      <c r="O204" s="55" t="s">
        <v>151</v>
      </c>
      <c r="P204" s="55" t="s">
        <v>152</v>
      </c>
      <c r="R204" s="55" t="s">
        <v>166</v>
      </c>
      <c r="S204" s="55" t="s">
        <v>166</v>
      </c>
      <c r="T204" s="144">
        <v>263000</v>
      </c>
      <c r="V204" s="112" t="str">
        <f t="shared" si="64"/>
        <v>EC50</v>
      </c>
      <c r="W204" s="67">
        <f>VLOOKUP(V204,'Conversion Factors'!$B$2:'Conversion Factors'!$C$13,2,FALSE)</f>
        <v>5</v>
      </c>
      <c r="X204" s="55">
        <f t="shared" si="65"/>
        <v>52600</v>
      </c>
      <c r="Y204" s="108" t="str">
        <f t="shared" si="66"/>
        <v>Chronic</v>
      </c>
      <c r="Z204" s="67">
        <f>VLOOKUP(Y204,'Conversion Factors'!$B$12:$C$13,2,FALSE)</f>
        <v>1</v>
      </c>
      <c r="AA204" s="55">
        <f t="shared" si="67"/>
        <v>52600</v>
      </c>
      <c r="AC204" s="112" t="str">
        <f t="shared" si="68"/>
        <v>EC50</v>
      </c>
      <c r="AD204" s="56" t="s">
        <v>159</v>
      </c>
      <c r="AE204" s="115" t="str">
        <f t="shared" si="69"/>
        <v>Chronic</v>
      </c>
      <c r="AF204" s="148" t="str">
        <f t="shared" si="60"/>
        <v>y</v>
      </c>
      <c r="AG204" s="65" t="str">
        <f t="shared" si="70"/>
        <v>Cell Density</v>
      </c>
      <c r="AH204" s="115"/>
      <c r="AI204" s="117">
        <f t="shared" si="71"/>
        <v>4</v>
      </c>
      <c r="AJ204" s="115"/>
      <c r="AK204" s="66"/>
      <c r="AL204" s="187">
        <f t="shared" si="72"/>
        <v>52600</v>
      </c>
      <c r="AM204" s="209">
        <f t="shared" si="63"/>
        <v>52600</v>
      </c>
      <c r="AN204" s="210">
        <f t="shared" si="63"/>
        <v>52600</v>
      </c>
      <c r="AO204" s="235">
        <f t="shared" si="63"/>
        <v>52600</v>
      </c>
      <c r="AP204" s="182"/>
      <c r="AQ204" s="76" t="s">
        <v>154</v>
      </c>
      <c r="AR204" s="145" t="s">
        <v>155</v>
      </c>
    </row>
    <row r="205" spans="1:96" s="54" customFormat="1" ht="15" hidden="1">
      <c r="A205" s="272">
        <v>404</v>
      </c>
      <c r="B205" s="273" t="s">
        <v>489</v>
      </c>
      <c r="C205" s="241"/>
      <c r="D205" s="274" t="s">
        <v>145</v>
      </c>
      <c r="E205" s="275" t="s">
        <v>62</v>
      </c>
      <c r="F205" s="276" t="s">
        <v>60</v>
      </c>
      <c r="G205" s="273" t="s">
        <v>180</v>
      </c>
      <c r="H205" s="273" t="s">
        <v>162</v>
      </c>
      <c r="I205" s="276" t="s">
        <v>236</v>
      </c>
      <c r="J205" s="241"/>
      <c r="K205" s="276" t="s">
        <v>190</v>
      </c>
      <c r="L205" s="276" t="s">
        <v>490</v>
      </c>
      <c r="M205" s="277" t="s">
        <v>18</v>
      </c>
      <c r="N205" s="273">
        <v>24</v>
      </c>
      <c r="O205" s="273" t="s">
        <v>151</v>
      </c>
      <c r="P205" s="273" t="s">
        <v>152</v>
      </c>
      <c r="Q205" s="241"/>
      <c r="R205" s="273" t="s">
        <v>166</v>
      </c>
      <c r="S205" s="273" t="s">
        <v>166</v>
      </c>
      <c r="T205" s="275">
        <v>10</v>
      </c>
      <c r="U205" s="241"/>
      <c r="V205" s="278" t="str">
        <f t="shared" si="64"/>
        <v>LOEC</v>
      </c>
      <c r="W205" s="279">
        <f>VLOOKUP(V205,'Conversion Factors'!$B$2:'Conversion Factors'!$C$13,2,FALSE)</f>
        <v>2.50</v>
      </c>
      <c r="X205" s="305">
        <f t="shared" si="65"/>
        <v>4</v>
      </c>
      <c r="Y205" s="280" t="str">
        <f t="shared" si="66"/>
        <v>Chronic</v>
      </c>
      <c r="Z205" s="279">
        <f>VLOOKUP(Y205,'Conversion Factors'!$B$12:$C$13,2,FALSE)</f>
        <v>1</v>
      </c>
      <c r="AA205" s="273">
        <f t="shared" si="67"/>
        <v>4</v>
      </c>
      <c r="AB205" s="241"/>
      <c r="AC205" s="278" t="str">
        <f t="shared" si="68"/>
        <v>LOEC</v>
      </c>
      <c r="AD205" s="181" t="s">
        <v>159</v>
      </c>
      <c r="AE205" s="280" t="str">
        <f t="shared" si="69"/>
        <v>Chronic</v>
      </c>
      <c r="AF205" s="181" t="str">
        <f t="shared" si="60"/>
        <v>y</v>
      </c>
      <c r="AG205" s="282" t="str">
        <f t="shared" si="70"/>
        <v>Hatchability, F1</v>
      </c>
      <c r="AH205" s="281"/>
      <c r="AI205" s="283">
        <f t="shared" si="71"/>
        <v>24</v>
      </c>
      <c r="AJ205" s="280"/>
      <c r="AK205" s="241"/>
      <c r="AL205" s="273">
        <f t="shared" si="72"/>
        <v>4</v>
      </c>
      <c r="AM205" s="306">
        <f t="shared" si="63"/>
        <v>4</v>
      </c>
      <c r="AN205" s="286">
        <f t="shared" si="63"/>
        <v>4</v>
      </c>
      <c r="AO205" s="297">
        <f t="shared" si="63"/>
        <v>4</v>
      </c>
      <c r="AP205" s="307"/>
      <c r="AQ205" s="299" t="s">
        <v>154</v>
      </c>
      <c r="AR205" s="276" t="s">
        <v>491</v>
      </c>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row>
    <row r="206" spans="1:96" s="54" customFormat="1" ht="15" hidden="1">
      <c r="A206" s="364">
        <v>404</v>
      </c>
      <c r="B206" s="364" t="s">
        <v>492</v>
      </c>
      <c r="C206"/>
      <c r="D206" s="22" t="s">
        <v>145</v>
      </c>
      <c r="E206" s="23" t="s">
        <v>62</v>
      </c>
      <c r="F206" s="24" t="s">
        <v>60</v>
      </c>
      <c r="G206" s="4" t="s">
        <v>180</v>
      </c>
      <c r="H206" s="4" t="s">
        <v>162</v>
      </c>
      <c r="I206" s="24" t="s">
        <v>236</v>
      </c>
      <c r="J206"/>
      <c r="K206" s="24" t="s">
        <v>185</v>
      </c>
      <c r="L206" s="24" t="s">
        <v>493</v>
      </c>
      <c r="M206" s="34" t="s">
        <v>18</v>
      </c>
      <c r="N206" s="4">
        <v>14</v>
      </c>
      <c r="O206" s="4" t="s">
        <v>241</v>
      </c>
      <c r="P206" s="4" t="s">
        <v>152</v>
      </c>
      <c r="Q206"/>
      <c r="R206" s="4" t="s">
        <v>166</v>
      </c>
      <c r="S206" s="4" t="s">
        <v>166</v>
      </c>
      <c r="T206" s="23">
        <v>10</v>
      </c>
      <c r="U206"/>
      <c r="V206" s="113" t="str">
        <f t="shared" si="64"/>
        <v>LOEC</v>
      </c>
      <c r="W206" s="44">
        <f>VLOOKUP(V206,'Conversion Factors'!$B$2:'Conversion Factors'!$C$13,2,FALSE)</f>
        <v>2.50</v>
      </c>
      <c r="X206" s="191">
        <f t="shared" si="65"/>
        <v>4</v>
      </c>
      <c r="Y206" s="107" t="str">
        <f t="shared" si="66"/>
        <v>Chronic</v>
      </c>
      <c r="Z206" s="44">
        <f>VLOOKUP(Y206,'Conversion Factors'!$B$12:$C$13,2,FALSE)</f>
        <v>1</v>
      </c>
      <c r="AA206" s="4">
        <f t="shared" si="67"/>
        <v>4</v>
      </c>
      <c r="AB206"/>
      <c r="AC206" s="113" t="str">
        <f t="shared" si="68"/>
        <v>LOEC</v>
      </c>
      <c r="AD206" s="6" t="s">
        <v>159</v>
      </c>
      <c r="AE206" s="107" t="str">
        <f t="shared" si="69"/>
        <v>Chronic</v>
      </c>
      <c r="AF206" s="6" t="str">
        <f t="shared" si="60"/>
        <v>y</v>
      </c>
      <c r="AG206" s="41" t="str">
        <f t="shared" si="70"/>
        <v>Total length and weight</v>
      </c>
      <c r="AH206" s="106"/>
      <c r="AI206" s="42">
        <f t="shared" si="71"/>
        <v>14</v>
      </c>
      <c r="AJ206" s="107"/>
      <c r="AK206"/>
      <c r="AL206" s="189">
        <f t="shared" si="72"/>
        <v>4</v>
      </c>
      <c r="AM206" s="206">
        <f t="shared" si="63"/>
        <v>4</v>
      </c>
      <c r="AN206" s="207">
        <f t="shared" si="63"/>
        <v>4</v>
      </c>
      <c r="AO206" s="201">
        <f t="shared" si="63"/>
        <v>4</v>
      </c>
      <c r="AP206" s="35"/>
      <c r="AQ206" s="49" t="s">
        <v>154</v>
      </c>
      <c r="AR206" s="24"/>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row>
    <row r="207" spans="1:96" ht="15" hidden="1">
      <c r="A207" s="364">
        <v>404</v>
      </c>
      <c r="B207" s="364" t="s">
        <v>494</v>
      </c>
      <c r="D207" s="71" t="s">
        <v>145</v>
      </c>
      <c r="E207" s="72" t="s">
        <v>62</v>
      </c>
      <c r="F207" s="43" t="s">
        <v>60</v>
      </c>
      <c r="G207" s="44" t="s">
        <v>180</v>
      </c>
      <c r="H207" s="44" t="s">
        <v>162</v>
      </c>
      <c r="I207" s="24" t="s">
        <v>181</v>
      </c>
      <c r="K207" s="24" t="s">
        <v>182</v>
      </c>
      <c r="L207" s="24" t="s">
        <v>183</v>
      </c>
      <c r="M207" s="34" t="s">
        <v>27</v>
      </c>
      <c r="N207" s="4">
        <v>14</v>
      </c>
      <c r="O207" s="4" t="s">
        <v>241</v>
      </c>
      <c r="P207" s="4" t="s">
        <v>152</v>
      </c>
      <c r="R207" s="4" t="s">
        <v>166</v>
      </c>
      <c r="S207" s="4" t="s">
        <v>166</v>
      </c>
      <c r="T207" s="23">
        <v>1000</v>
      </c>
      <c r="V207" s="113" t="str">
        <f t="shared" si="64"/>
        <v>NOEC</v>
      </c>
      <c r="W207" s="44">
        <f>VLOOKUP(V207,'Conversion Factors'!$B$2:'Conversion Factors'!$C$13,2,FALSE)</f>
        <v>1</v>
      </c>
      <c r="X207" s="4">
        <f t="shared" si="65"/>
        <v>1000</v>
      </c>
      <c r="Y207" s="107" t="str">
        <f t="shared" si="66"/>
        <v>Chronic</v>
      </c>
      <c r="Z207" s="44">
        <f>VLOOKUP(Y207,'Conversion Factors'!$B$12:$C$13,2,FALSE)</f>
        <v>1</v>
      </c>
      <c r="AA207" s="4">
        <f t="shared" si="67"/>
        <v>1000</v>
      </c>
      <c r="AC207" s="113" t="str">
        <f t="shared" si="68"/>
        <v>NOEC</v>
      </c>
      <c r="AD207" s="6" t="s">
        <v>153</v>
      </c>
      <c r="AE207" s="107" t="str">
        <f t="shared" si="69"/>
        <v>Chronic</v>
      </c>
      <c r="AF207" s="6" t="str">
        <f t="shared" si="60"/>
        <v>y</v>
      </c>
      <c r="AG207" s="41" t="str">
        <f t="shared" si="70"/>
        <v>Mortality</v>
      </c>
      <c r="AH207" s="106"/>
      <c r="AI207" s="42">
        <f t="shared" si="71"/>
        <v>14</v>
      </c>
      <c r="AJ207" s="107"/>
      <c r="AL207" s="189">
        <f t="shared" si="72"/>
        <v>1000</v>
      </c>
      <c r="AM207" s="206">
        <f t="shared" si="63"/>
        <v>1000</v>
      </c>
      <c r="AN207" s="207">
        <f t="shared" si="63"/>
        <v>1000</v>
      </c>
      <c r="AO207" s="201">
        <f t="shared" si="63"/>
        <v>1000</v>
      </c>
      <c r="AP207" s="37"/>
      <c r="AQ207" s="49" t="s">
        <v>154</v>
      </c>
      <c r="AR207" s="24"/>
      <c r="AS207" s="24"/>
      <c r="AT207" s="24"/>
      <c r="AU207" s="24"/>
      <c r="AV207" s="24"/>
      <c r="AW207" s="24"/>
      <c r="AX207" s="24"/>
      <c r="AY207" s="24"/>
      <c r="AZ207" s="24"/>
      <c r="BA207" s="24"/>
      <c r="BB207" s="24"/>
      <c r="BC207" s="24"/>
      <c r="BD207" s="24"/>
      <c r="BE207" s="24"/>
      <c r="BF207" s="24"/>
      <c r="BG207" s="24"/>
      <c r="BH207" s="24"/>
      <c r="BI207" s="24"/>
      <c r="BJ207" s="24"/>
      <c r="BK207" s="24"/>
      <c r="BL207" s="24"/>
      <c r="BM207" s="24"/>
      <c r="BN207" s="24"/>
      <c r="BO207" s="24"/>
      <c r="BP207" s="24"/>
      <c r="BQ207" s="24"/>
      <c r="BR207" s="24"/>
      <c r="BS207" s="24"/>
      <c r="BT207" s="24"/>
      <c r="BU207" s="24"/>
      <c r="BV207" s="24"/>
      <c r="BW207" s="24"/>
      <c r="BX207" s="24"/>
      <c r="BY207" s="24"/>
      <c r="BZ207" s="24"/>
      <c r="CA207" s="24"/>
      <c r="CB207" s="24"/>
      <c r="CC207" s="24"/>
      <c r="CD207" s="24"/>
      <c r="CE207" s="24"/>
      <c r="CF207" s="24"/>
      <c r="CG207" s="24"/>
      <c r="CH207" s="24"/>
      <c r="CI207" s="24"/>
      <c r="CJ207" s="24"/>
      <c r="CK207" s="24"/>
      <c r="CL207" s="24"/>
      <c r="CM207" s="24"/>
      <c r="CN207" s="24"/>
      <c r="CO207" s="24"/>
      <c r="CP207" s="24"/>
      <c r="CQ207" s="24"/>
      <c r="CR207" s="24"/>
    </row>
    <row r="208" spans="1:96" s="54" customFormat="1" ht="15" hidden="1">
      <c r="A208" s="364">
        <v>404</v>
      </c>
      <c r="B208" s="364" t="s">
        <v>495</v>
      </c>
      <c r="C208"/>
      <c r="D208" s="71" t="s">
        <v>145</v>
      </c>
      <c r="E208" s="72" t="s">
        <v>62</v>
      </c>
      <c r="F208" s="43" t="s">
        <v>60</v>
      </c>
      <c r="G208" s="44" t="s">
        <v>180</v>
      </c>
      <c r="H208" s="44" t="s">
        <v>162</v>
      </c>
      <c r="I208" s="24" t="s">
        <v>181</v>
      </c>
      <c r="J208"/>
      <c r="K208" s="24" t="s">
        <v>149</v>
      </c>
      <c r="L208" s="24" t="s">
        <v>496</v>
      </c>
      <c r="M208" s="34" t="s">
        <v>27</v>
      </c>
      <c r="N208" s="4">
        <v>14</v>
      </c>
      <c r="O208" s="4" t="s">
        <v>151</v>
      </c>
      <c r="P208" s="4" t="s">
        <v>152</v>
      </c>
      <c r="Q208"/>
      <c r="R208" s="4" t="s">
        <v>166</v>
      </c>
      <c r="S208" s="4" t="s">
        <v>166</v>
      </c>
      <c r="T208" s="23">
        <v>1000</v>
      </c>
      <c r="U208"/>
      <c r="V208" s="113" t="str">
        <f t="shared" si="64"/>
        <v>NOEC</v>
      </c>
      <c r="W208" s="44">
        <f>VLOOKUP(V208,'Conversion Factors'!$B$2:'Conversion Factors'!$C$13,2,FALSE)</f>
        <v>1</v>
      </c>
      <c r="X208" s="4">
        <f t="shared" si="65"/>
        <v>1000</v>
      </c>
      <c r="Y208" s="107" t="str">
        <f t="shared" si="66"/>
        <v>Chronic</v>
      </c>
      <c r="Z208" s="44">
        <f>VLOOKUP(Y208,'Conversion Factors'!$B$12:$C$13,2,FALSE)</f>
        <v>1</v>
      </c>
      <c r="AA208" s="4">
        <f t="shared" si="67"/>
        <v>1000</v>
      </c>
      <c r="AB208"/>
      <c r="AC208" s="113" t="str">
        <f t="shared" si="68"/>
        <v>NOEC</v>
      </c>
      <c r="AD208" s="6" t="s">
        <v>153</v>
      </c>
      <c r="AE208" s="107" t="str">
        <f t="shared" si="69"/>
        <v>Chronic</v>
      </c>
      <c r="AF208" s="6" t="str">
        <f t="shared" si="60"/>
        <v>y</v>
      </c>
      <c r="AG208" s="41" t="str">
        <f t="shared" si="70"/>
        <v>Weight / length (condition factor)</v>
      </c>
      <c r="AH208" s="106"/>
      <c r="AI208" s="42">
        <f t="shared" si="71"/>
        <v>14</v>
      </c>
      <c r="AJ208" s="107"/>
      <c r="AK208"/>
      <c r="AL208" s="189">
        <f t="shared" si="72"/>
        <v>1000</v>
      </c>
      <c r="AM208" s="206">
        <f t="shared" si="73" ref="AM208:AO227">AL208</f>
        <v>1000</v>
      </c>
      <c r="AN208" s="207">
        <f t="shared" si="73"/>
        <v>1000</v>
      </c>
      <c r="AO208" s="201">
        <f t="shared" si="73"/>
        <v>1000</v>
      </c>
      <c r="AP208" s="37"/>
      <c r="AQ208" s="49" t="s">
        <v>154</v>
      </c>
      <c r="AR208" s="24"/>
      <c r="AS208" s="24"/>
      <c r="AT208" s="24"/>
      <c r="AU208" s="24"/>
      <c r="AV208" s="24"/>
      <c r="AW208" s="24"/>
      <c r="AX208" s="24"/>
      <c r="AY208" s="24"/>
      <c r="AZ208" s="24"/>
      <c r="BA208" s="24"/>
      <c r="BB208" s="24"/>
      <c r="BC208" s="24"/>
      <c r="BD208" s="24"/>
      <c r="BE208" s="24"/>
      <c r="BF208" s="24"/>
      <c r="BG208" s="24"/>
      <c r="BH208" s="24"/>
      <c r="BI208" s="24"/>
      <c r="BJ208" s="24"/>
      <c r="BK208" s="24"/>
      <c r="BL208" s="24"/>
      <c r="BM208" s="24"/>
      <c r="BN208" s="24"/>
      <c r="BO208" s="24"/>
      <c r="BP208" s="24"/>
      <c r="BQ208" s="24"/>
      <c r="BR208" s="24"/>
      <c r="BS208" s="24"/>
      <c r="BT208" s="24"/>
      <c r="BU208" s="24"/>
      <c r="BV208" s="24"/>
      <c r="BW208" s="24"/>
      <c r="BX208" s="24"/>
      <c r="BY208" s="24"/>
      <c r="BZ208" s="24"/>
      <c r="CA208" s="24"/>
      <c r="CB208" s="24"/>
      <c r="CC208" s="24"/>
      <c r="CD208" s="24"/>
      <c r="CE208" s="24"/>
      <c r="CF208" s="24"/>
      <c r="CG208" s="24"/>
      <c r="CH208" s="24"/>
      <c r="CI208" s="24"/>
      <c r="CJ208" s="24"/>
      <c r="CK208" s="24"/>
      <c r="CL208" s="24"/>
      <c r="CM208" s="24"/>
      <c r="CN208" s="24"/>
      <c r="CO208" s="24"/>
      <c r="CP208" s="24"/>
      <c r="CQ208" s="24"/>
      <c r="CR208" s="24"/>
    </row>
    <row r="209" spans="1:96" s="54" customFormat="1" ht="15" hidden="1">
      <c r="A209" s="21">
        <v>3030</v>
      </c>
      <c r="B209" s="4" t="s">
        <v>497</v>
      </c>
      <c r="C209"/>
      <c r="D209" s="22" t="s">
        <v>145</v>
      </c>
      <c r="E209" s="23" t="s">
        <v>62</v>
      </c>
      <c r="F209" s="24" t="s">
        <v>60</v>
      </c>
      <c r="G209" s="4" t="s">
        <v>180</v>
      </c>
      <c r="H209" s="4" t="s">
        <v>162</v>
      </c>
      <c r="I209" s="24" t="s">
        <v>181</v>
      </c>
      <c r="J209"/>
      <c r="K209" s="24" t="s">
        <v>190</v>
      </c>
      <c r="L209" s="24" t="s">
        <v>498</v>
      </c>
      <c r="M209" s="34" t="s">
        <v>18</v>
      </c>
      <c r="N209" s="4">
        <v>21</v>
      </c>
      <c r="O209" s="4" t="s">
        <v>151</v>
      </c>
      <c r="P209" s="44" t="s">
        <v>152</v>
      </c>
      <c r="Q209" s="44"/>
      <c r="R209" s="44" t="s">
        <v>166</v>
      </c>
      <c r="S209" s="44" t="s">
        <v>166</v>
      </c>
      <c r="T209" s="43">
        <v>1000</v>
      </c>
      <c r="U209" s="60"/>
      <c r="V209" s="44" t="str">
        <f t="shared" si="64"/>
        <v>LOEC</v>
      </c>
      <c r="W209" s="44">
        <f>VLOOKUP(V209,'Conversion Factors'!$B$2:'Conversion Factors'!$C$13,2,FALSE)</f>
        <v>2.50</v>
      </c>
      <c r="X209" s="44">
        <f t="shared" si="65"/>
        <v>400</v>
      </c>
      <c r="Y209" s="44" t="str">
        <f t="shared" si="66"/>
        <v>Chronic</v>
      </c>
      <c r="Z209" s="44">
        <f>VLOOKUP(Y209,'Conversion Factors'!$B$12:$C$13,2,FALSE)</f>
        <v>1</v>
      </c>
      <c r="AA209" s="44">
        <f t="shared" si="67"/>
        <v>400</v>
      </c>
      <c r="AB209" s="60"/>
      <c r="AC209" s="44" t="str">
        <f t="shared" si="68"/>
        <v>LOEC</v>
      </c>
      <c r="AD209" s="62" t="s">
        <v>159</v>
      </c>
      <c r="AE209" s="44" t="str">
        <f t="shared" si="69"/>
        <v>Chronic</v>
      </c>
      <c r="AF209" s="40" t="s">
        <v>153</v>
      </c>
      <c r="AG209" s="116" t="str">
        <f t="shared" si="70"/>
        <v># of eggs</v>
      </c>
      <c r="AH209" s="44"/>
      <c r="AI209" s="44">
        <f t="shared" si="71"/>
        <v>21</v>
      </c>
      <c r="AJ209" s="60"/>
      <c r="AK209" s="60"/>
      <c r="AL209" s="189">
        <f t="shared" si="72"/>
        <v>400</v>
      </c>
      <c r="AM209" s="206">
        <f t="shared" si="73"/>
        <v>400</v>
      </c>
      <c r="AN209" s="207">
        <f t="shared" si="73"/>
        <v>400</v>
      </c>
      <c r="AO209" s="201">
        <f t="shared" si="73"/>
        <v>400</v>
      </c>
      <c r="AP209" s="35"/>
      <c r="AQ209" s="49" t="s">
        <v>154</v>
      </c>
      <c r="AR209" s="24"/>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row>
    <row r="210" spans="1:44" s="54" customFormat="1" ht="15" hidden="1">
      <c r="A210" s="272">
        <v>3036</v>
      </c>
      <c r="B210" s="273" t="s">
        <v>499</v>
      </c>
      <c r="C210" s="241"/>
      <c r="D210" s="274" t="s">
        <v>145</v>
      </c>
      <c r="E210" s="275" t="s">
        <v>45</v>
      </c>
      <c r="F210" s="276" t="s">
        <v>83</v>
      </c>
      <c r="G210" s="273" t="s">
        <v>161</v>
      </c>
      <c r="H210" s="273" t="s">
        <v>162</v>
      </c>
      <c r="I210" s="276" t="s">
        <v>413</v>
      </c>
      <c r="J210" s="241"/>
      <c r="K210" s="276" t="s">
        <v>201</v>
      </c>
      <c r="L210" s="308" t="s">
        <v>500</v>
      </c>
      <c r="M210" s="277" t="s">
        <v>27</v>
      </c>
      <c r="N210" s="273">
        <v>44</v>
      </c>
      <c r="O210" s="273" t="s">
        <v>151</v>
      </c>
      <c r="P210" s="273" t="s">
        <v>152</v>
      </c>
      <c r="Q210" s="241"/>
      <c r="R210" s="273" t="s">
        <v>166</v>
      </c>
      <c r="S210" s="273" t="s">
        <v>166</v>
      </c>
      <c r="T210" s="300">
        <v>10000</v>
      </c>
      <c r="U210" s="309"/>
      <c r="V210" s="279" t="str">
        <f t="shared" si="64"/>
        <v>NOEC</v>
      </c>
      <c r="W210" s="279">
        <f>VLOOKUP(V210,'Conversion Factors'!$B$2:'Conversion Factors'!$C$13,2,FALSE)</f>
        <v>1</v>
      </c>
      <c r="X210" s="279">
        <f t="shared" si="65"/>
        <v>10000</v>
      </c>
      <c r="Y210" s="279" t="str">
        <f t="shared" si="66"/>
        <v>Chronic</v>
      </c>
      <c r="Z210" s="279">
        <f>VLOOKUP(Y210,'Conversion Factors'!$B$12:$C$13,2,FALSE)</f>
        <v>1</v>
      </c>
      <c r="AA210" s="279">
        <f t="shared" si="67"/>
        <v>10000</v>
      </c>
      <c r="AB210" s="309"/>
      <c r="AC210" s="279" t="str">
        <f t="shared" si="68"/>
        <v>NOEC</v>
      </c>
      <c r="AD210" s="192" t="s">
        <v>153</v>
      </c>
      <c r="AE210" s="279" t="str">
        <f t="shared" si="69"/>
        <v>Chronic</v>
      </c>
      <c r="AF210" s="192" t="s">
        <v>153</v>
      </c>
      <c r="AG210" s="310" t="str">
        <f t="shared" si="70"/>
        <v>Clutch size, F1</v>
      </c>
      <c r="AH210" s="279"/>
      <c r="AI210" s="279">
        <f t="shared" si="71"/>
        <v>44</v>
      </c>
      <c r="AJ210" s="309"/>
      <c r="AK210" s="309"/>
      <c r="AL210" s="279">
        <f t="shared" si="72"/>
        <v>10000</v>
      </c>
      <c r="AM210" s="303">
        <f t="shared" si="73"/>
        <v>10000</v>
      </c>
      <c r="AN210" s="303">
        <f t="shared" si="73"/>
        <v>10000</v>
      </c>
      <c r="AO210" s="303">
        <f t="shared" si="73"/>
        <v>10000</v>
      </c>
      <c r="AP210" s="307"/>
      <c r="AQ210" s="257" t="s">
        <v>154</v>
      </c>
      <c r="AR210" s="246" t="s">
        <v>501</v>
      </c>
    </row>
    <row r="211" spans="1:96" s="54" customFormat="1" ht="15" hidden="1">
      <c r="A211" s="21">
        <v>3036</v>
      </c>
      <c r="B211" s="4" t="s">
        <v>502</v>
      </c>
      <c r="C211"/>
      <c r="D211" s="22" t="s">
        <v>145</v>
      </c>
      <c r="E211" s="23" t="s">
        <v>45</v>
      </c>
      <c r="F211" s="24" t="s">
        <v>83</v>
      </c>
      <c r="G211" s="4" t="s">
        <v>161</v>
      </c>
      <c r="H211" s="4" t="s">
        <v>162</v>
      </c>
      <c r="I211" s="24" t="s">
        <v>413</v>
      </c>
      <c r="J211"/>
      <c r="K211" s="24" t="s">
        <v>185</v>
      </c>
      <c r="L211" s="1" t="s">
        <v>503</v>
      </c>
      <c r="M211" s="34" t="s">
        <v>18</v>
      </c>
      <c r="N211" s="4">
        <v>28</v>
      </c>
      <c r="O211" s="4" t="s">
        <v>151</v>
      </c>
      <c r="P211" s="4" t="s">
        <v>152</v>
      </c>
      <c r="Q211"/>
      <c r="R211" s="4" t="s">
        <v>166</v>
      </c>
      <c r="S211" s="4" t="s">
        <v>166</v>
      </c>
      <c r="T211" s="43">
        <v>10000</v>
      </c>
      <c r="U211" s="60"/>
      <c r="V211" s="44" t="str">
        <f t="shared" si="64"/>
        <v>LOEC</v>
      </c>
      <c r="W211" s="44">
        <f>VLOOKUP(V211,'Conversion Factors'!$B$2:'Conversion Factors'!$C$13,2,FALSE)</f>
        <v>2.50</v>
      </c>
      <c r="X211" s="44">
        <f t="shared" si="65"/>
        <v>4000</v>
      </c>
      <c r="Y211" s="44" t="str">
        <f t="shared" si="66"/>
        <v>Chronic</v>
      </c>
      <c r="Z211" s="44">
        <f>VLOOKUP(Y211,'Conversion Factors'!$B$12:$C$13,2,FALSE)</f>
        <v>1</v>
      </c>
      <c r="AA211" s="44">
        <f t="shared" si="67"/>
        <v>4000</v>
      </c>
      <c r="AB211" s="60"/>
      <c r="AC211" s="44" t="str">
        <f t="shared" si="68"/>
        <v>LOEC</v>
      </c>
      <c r="AD211" s="40" t="s">
        <v>159</v>
      </c>
      <c r="AE211" s="44" t="str">
        <f t="shared" si="69"/>
        <v>Chronic</v>
      </c>
      <c r="AF211" s="40" t="s">
        <v>153</v>
      </c>
      <c r="AG211" s="116" t="str">
        <f t="shared" si="70"/>
        <v>Length</v>
      </c>
      <c r="AH211" s="44"/>
      <c r="AI211" s="44">
        <f t="shared" si="71"/>
        <v>28</v>
      </c>
      <c r="AJ211" s="60"/>
      <c r="AK211" s="60"/>
      <c r="AL211" s="60">
        <f t="shared" si="72"/>
        <v>4000</v>
      </c>
      <c r="AM211" s="179">
        <f t="shared" si="73"/>
        <v>4000</v>
      </c>
      <c r="AN211" s="179">
        <f t="shared" si="73"/>
        <v>4000</v>
      </c>
      <c r="AO211" s="179">
        <f t="shared" si="73"/>
        <v>4000</v>
      </c>
      <c r="AP211" s="35"/>
      <c r="AQ211" s="49" t="s">
        <v>154</v>
      </c>
      <c r="AR211" s="24" t="s">
        <v>504</v>
      </c>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row>
    <row r="212" spans="1:44" s="54" customFormat="1" ht="15" hidden="1">
      <c r="A212" s="53">
        <v>3036</v>
      </c>
      <c r="B212" s="55" t="s">
        <v>505</v>
      </c>
      <c r="D212" s="143" t="s">
        <v>145</v>
      </c>
      <c r="E212" s="144" t="s">
        <v>45</v>
      </c>
      <c r="F212" s="145" t="s">
        <v>83</v>
      </c>
      <c r="G212" s="55" t="s">
        <v>161</v>
      </c>
      <c r="H212" s="55" t="s">
        <v>162</v>
      </c>
      <c r="I212" s="145" t="s">
        <v>413</v>
      </c>
      <c r="K212" s="145" t="s">
        <v>201</v>
      </c>
      <c r="L212" s="57" t="s">
        <v>500</v>
      </c>
      <c r="M212" s="146" t="s">
        <v>18</v>
      </c>
      <c r="N212" s="55">
        <v>44</v>
      </c>
      <c r="O212" s="55" t="s">
        <v>151</v>
      </c>
      <c r="P212" s="55" t="s">
        <v>152</v>
      </c>
      <c r="R212" s="55" t="s">
        <v>166</v>
      </c>
      <c r="S212" s="55" t="s">
        <v>166</v>
      </c>
      <c r="T212" s="170">
        <v>20000</v>
      </c>
      <c r="U212" s="64"/>
      <c r="V212" s="67" t="str">
        <f t="shared" si="64"/>
        <v>LOEC</v>
      </c>
      <c r="W212" s="67">
        <f>VLOOKUP(V212,'Conversion Factors'!$B$2:'Conversion Factors'!$C$13,2,FALSE)</f>
        <v>2.50</v>
      </c>
      <c r="X212" s="67">
        <f t="shared" si="65"/>
        <v>8000</v>
      </c>
      <c r="Y212" s="67" t="str">
        <f t="shared" si="66"/>
        <v>Chronic</v>
      </c>
      <c r="Z212" s="67">
        <f>VLOOKUP(Y212,'Conversion Factors'!$B$12:$C$13,2,FALSE)</f>
        <v>1</v>
      </c>
      <c r="AA212" s="67">
        <f t="shared" si="67"/>
        <v>8000</v>
      </c>
      <c r="AB212" s="64"/>
      <c r="AC212" s="67" t="str">
        <f t="shared" si="68"/>
        <v>LOEC</v>
      </c>
      <c r="AD212" s="148" t="s">
        <v>159</v>
      </c>
      <c r="AE212" s="67" t="str">
        <f t="shared" si="69"/>
        <v>Chronic</v>
      </c>
      <c r="AF212" s="148" t="s">
        <v>153</v>
      </c>
      <c r="AG212" s="173" t="str">
        <f t="shared" si="70"/>
        <v>Clutch size, F1</v>
      </c>
      <c r="AH212" s="67"/>
      <c r="AI212" s="67">
        <f t="shared" si="71"/>
        <v>44</v>
      </c>
      <c r="AJ212" s="64"/>
      <c r="AK212" s="64"/>
      <c r="AL212" s="64">
        <f t="shared" si="72"/>
        <v>8000</v>
      </c>
      <c r="AM212" s="213">
        <f t="shared" si="73"/>
        <v>8000</v>
      </c>
      <c r="AN212" s="213">
        <f t="shared" si="73"/>
        <v>8000</v>
      </c>
      <c r="AO212" s="213">
        <f t="shared" si="73"/>
        <v>8000</v>
      </c>
      <c r="AP212" s="58"/>
      <c r="AQ212" s="49" t="s">
        <v>154</v>
      </c>
      <c r="AR212" s="24" t="s">
        <v>501</v>
      </c>
    </row>
    <row r="213" spans="1:44" s="54" customFormat="1" ht="15" hidden="1">
      <c r="A213" s="53">
        <v>3036</v>
      </c>
      <c r="B213" s="55" t="s">
        <v>506</v>
      </c>
      <c r="D213" s="143" t="s">
        <v>145</v>
      </c>
      <c r="E213" s="144" t="s">
        <v>45</v>
      </c>
      <c r="F213" s="145" t="s">
        <v>83</v>
      </c>
      <c r="G213" s="55" t="s">
        <v>161</v>
      </c>
      <c r="H213" s="55" t="s">
        <v>162</v>
      </c>
      <c r="I213" s="145" t="s">
        <v>413</v>
      </c>
      <c r="K213" s="145" t="s">
        <v>182</v>
      </c>
      <c r="L213" s="57" t="s">
        <v>263</v>
      </c>
      <c r="M213" s="146" t="s">
        <v>390</v>
      </c>
      <c r="N213" s="55">
        <v>44</v>
      </c>
      <c r="O213" s="55" t="s">
        <v>151</v>
      </c>
      <c r="P213" s="55" t="s">
        <v>152</v>
      </c>
      <c r="R213" s="55" t="s">
        <v>166</v>
      </c>
      <c r="S213" s="55" t="s">
        <v>166</v>
      </c>
      <c r="T213" s="170">
        <v>35900</v>
      </c>
      <c r="U213" s="64"/>
      <c r="V213" s="67" t="str">
        <f t="shared" si="64"/>
        <v>LC50</v>
      </c>
      <c r="W213" s="67">
        <f>VLOOKUP(V213,'Conversion Factors'!$B$2:'Conversion Factors'!$C$13,2,FALSE)</f>
        <v>5</v>
      </c>
      <c r="X213" s="67">
        <f t="shared" si="65"/>
        <v>7180</v>
      </c>
      <c r="Y213" s="67" t="str">
        <f t="shared" si="66"/>
        <v>Chronic</v>
      </c>
      <c r="Z213" s="67">
        <f>VLOOKUP(Y213,'Conversion Factors'!$B$12:$C$13,2,FALSE)</f>
        <v>1</v>
      </c>
      <c r="AA213" s="67">
        <f t="shared" si="67"/>
        <v>7180</v>
      </c>
      <c r="AB213" s="64"/>
      <c r="AC213" s="67" t="str">
        <f t="shared" si="68"/>
        <v>LC50</v>
      </c>
      <c r="AD213" s="148" t="s">
        <v>159</v>
      </c>
      <c r="AE213" s="67" t="str">
        <f t="shared" si="69"/>
        <v>Chronic</v>
      </c>
      <c r="AF213" s="148" t="s">
        <v>153</v>
      </c>
      <c r="AG213" s="173" t="str">
        <f t="shared" si="70"/>
        <v>Mortality, F1</v>
      </c>
      <c r="AH213" s="67"/>
      <c r="AI213" s="67">
        <f t="shared" si="71"/>
        <v>44</v>
      </c>
      <c r="AJ213" s="64"/>
      <c r="AK213" s="64"/>
      <c r="AL213" s="64">
        <f t="shared" si="72"/>
        <v>7180</v>
      </c>
      <c r="AM213" s="213">
        <f t="shared" si="73"/>
        <v>7180</v>
      </c>
      <c r="AN213" s="213">
        <f t="shared" si="73"/>
        <v>7180</v>
      </c>
      <c r="AO213" s="213">
        <f t="shared" si="73"/>
        <v>7180</v>
      </c>
      <c r="AP213" s="58"/>
      <c r="AQ213" s="49" t="s">
        <v>154</v>
      </c>
      <c r="AR213" s="145" t="s">
        <v>507</v>
      </c>
    </row>
    <row r="214" spans="1:96" s="54" customFormat="1" ht="15" hidden="1">
      <c r="A214" s="21">
        <v>3036</v>
      </c>
      <c r="B214" s="4" t="s">
        <v>508</v>
      </c>
      <c r="C214"/>
      <c r="D214" s="22" t="s">
        <v>145</v>
      </c>
      <c r="E214" s="23" t="s">
        <v>45</v>
      </c>
      <c r="F214" s="24" t="s">
        <v>83</v>
      </c>
      <c r="G214" s="4" t="s">
        <v>161</v>
      </c>
      <c r="H214" s="4" t="s">
        <v>162</v>
      </c>
      <c r="I214" s="24" t="s">
        <v>181</v>
      </c>
      <c r="J214"/>
      <c r="K214" s="24" t="s">
        <v>182</v>
      </c>
      <c r="L214" s="1" t="s">
        <v>183</v>
      </c>
      <c r="M214" s="34" t="s">
        <v>390</v>
      </c>
      <c r="N214" s="4">
        <v>14</v>
      </c>
      <c r="O214" s="4" t="s">
        <v>151</v>
      </c>
      <c r="P214" s="4" t="s">
        <v>152</v>
      </c>
      <c r="Q214"/>
      <c r="R214" s="4" t="s">
        <v>166</v>
      </c>
      <c r="S214" s="4" t="s">
        <v>166</v>
      </c>
      <c r="T214" s="43">
        <v>94990</v>
      </c>
      <c r="U214" s="60"/>
      <c r="V214" s="44" t="str">
        <f t="shared" si="64"/>
        <v>LC50</v>
      </c>
      <c r="W214" s="44">
        <f>VLOOKUP(V214,'Conversion Factors'!$B$2:'Conversion Factors'!$C$13,2,FALSE)</f>
        <v>5</v>
      </c>
      <c r="X214" s="44">
        <f t="shared" si="65"/>
        <v>18998</v>
      </c>
      <c r="Y214" s="44" t="str">
        <f t="shared" si="66"/>
        <v>Chronic</v>
      </c>
      <c r="Z214" s="44">
        <f>VLOOKUP(Y214,'Conversion Factors'!$B$12:$C$13,2,FALSE)</f>
        <v>1</v>
      </c>
      <c r="AA214" s="44">
        <f t="shared" si="67"/>
        <v>18998</v>
      </c>
      <c r="AB214" s="60"/>
      <c r="AC214" s="44" t="str">
        <f t="shared" si="68"/>
        <v>LC50</v>
      </c>
      <c r="AD214" s="40" t="s">
        <v>159</v>
      </c>
      <c r="AE214" s="44" t="str">
        <f t="shared" si="69"/>
        <v>Chronic</v>
      </c>
      <c r="AF214" s="40" t="s">
        <v>153</v>
      </c>
      <c r="AG214" s="116" t="str">
        <f t="shared" si="70"/>
        <v>Mortality</v>
      </c>
      <c r="AH214" s="44"/>
      <c r="AI214" s="44">
        <f t="shared" si="71"/>
        <v>14</v>
      </c>
      <c r="AJ214" s="60"/>
      <c r="AK214" s="60"/>
      <c r="AL214" s="60">
        <f t="shared" si="72"/>
        <v>18998</v>
      </c>
      <c r="AM214" s="179">
        <f t="shared" si="73"/>
        <v>18998</v>
      </c>
      <c r="AN214" s="179">
        <f t="shared" si="73"/>
        <v>18998</v>
      </c>
      <c r="AO214" s="179">
        <f t="shared" si="73"/>
        <v>18998</v>
      </c>
      <c r="AP214" s="35"/>
      <c r="AQ214" s="49" t="s">
        <v>154</v>
      </c>
      <c r="AR214" s="2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row>
    <row r="215" spans="1:96" s="54" customFormat="1" ht="15" hidden="1">
      <c r="A215" s="21">
        <v>3036</v>
      </c>
      <c r="B215" s="4" t="s">
        <v>509</v>
      </c>
      <c r="C215"/>
      <c r="D215" s="22" t="s">
        <v>145</v>
      </c>
      <c r="E215" s="23" t="s">
        <v>45</v>
      </c>
      <c r="F215" s="24" t="s">
        <v>83</v>
      </c>
      <c r="G215" s="4" t="s">
        <v>161</v>
      </c>
      <c r="H215" s="4" t="s">
        <v>162</v>
      </c>
      <c r="I215" s="24" t="s">
        <v>181</v>
      </c>
      <c r="J215"/>
      <c r="K215" s="24" t="s">
        <v>182</v>
      </c>
      <c r="L215" s="1" t="s">
        <v>183</v>
      </c>
      <c r="M215" s="34" t="s">
        <v>27</v>
      </c>
      <c r="N215" s="4">
        <v>14</v>
      </c>
      <c r="O215" s="4" t="s">
        <v>151</v>
      </c>
      <c r="P215" s="4" t="s">
        <v>152</v>
      </c>
      <c r="Q215"/>
      <c r="R215" s="4" t="s">
        <v>166</v>
      </c>
      <c r="S215" s="4" t="s">
        <v>166</v>
      </c>
      <c r="T215" s="43">
        <v>100000</v>
      </c>
      <c r="U215" s="60"/>
      <c r="V215" s="44" t="str">
        <f t="shared" si="64"/>
        <v>NOEC</v>
      </c>
      <c r="W215" s="44">
        <f>VLOOKUP(V215,'Conversion Factors'!$B$2:'Conversion Factors'!$C$13,2,FALSE)</f>
        <v>1</v>
      </c>
      <c r="X215" s="44">
        <f t="shared" si="65"/>
        <v>100000</v>
      </c>
      <c r="Y215" s="44" t="str">
        <f t="shared" si="66"/>
        <v>Chronic</v>
      </c>
      <c r="Z215" s="44">
        <f>VLOOKUP(Y215,'Conversion Factors'!$B$12:$C$13,2,FALSE)</f>
        <v>1</v>
      </c>
      <c r="AA215" s="44">
        <f t="shared" si="67"/>
        <v>100000</v>
      </c>
      <c r="AB215" s="60"/>
      <c r="AC215" s="44" t="str">
        <f t="shared" si="68"/>
        <v>NOEC</v>
      </c>
      <c r="AD215" s="40" t="s">
        <v>153</v>
      </c>
      <c r="AE215" s="44" t="str">
        <f t="shared" si="69"/>
        <v>Chronic</v>
      </c>
      <c r="AF215" s="40" t="s">
        <v>153</v>
      </c>
      <c r="AG215" s="116" t="str">
        <f t="shared" si="70"/>
        <v>Mortality</v>
      </c>
      <c r="AH215" s="44"/>
      <c r="AI215" s="44">
        <f t="shared" si="71"/>
        <v>14</v>
      </c>
      <c r="AJ215" s="60"/>
      <c r="AK215" s="60"/>
      <c r="AL215" s="60">
        <f t="shared" si="72"/>
        <v>100000</v>
      </c>
      <c r="AM215" s="179">
        <f t="shared" si="73"/>
        <v>100000</v>
      </c>
      <c r="AN215" s="179">
        <f t="shared" si="73"/>
        <v>100000</v>
      </c>
      <c r="AO215" s="179">
        <f t="shared" si="73"/>
        <v>100000</v>
      </c>
      <c r="AP215" s="35"/>
      <c r="AQ215" s="49" t="s">
        <v>154</v>
      </c>
      <c r="AR215" s="24"/>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row>
    <row r="216" spans="1:96" s="54" customFormat="1" ht="15" hidden="1">
      <c r="A216" s="21">
        <v>3036</v>
      </c>
      <c r="B216" s="4" t="s">
        <v>510</v>
      </c>
      <c r="C216"/>
      <c r="D216" s="22" t="s">
        <v>145</v>
      </c>
      <c r="E216" s="23" t="s">
        <v>45</v>
      </c>
      <c r="F216" s="24" t="s">
        <v>83</v>
      </c>
      <c r="G216" s="4" t="s">
        <v>161</v>
      </c>
      <c r="H216" s="4" t="s">
        <v>162</v>
      </c>
      <c r="I216" s="24" t="s">
        <v>181</v>
      </c>
      <c r="J216"/>
      <c r="K216" s="24" t="s">
        <v>182</v>
      </c>
      <c r="L216" s="1" t="s">
        <v>183</v>
      </c>
      <c r="M216" s="34" t="s">
        <v>18</v>
      </c>
      <c r="N216" s="4">
        <v>14</v>
      </c>
      <c r="O216" s="4" t="s">
        <v>151</v>
      </c>
      <c r="P216" s="4" t="s">
        <v>152</v>
      </c>
      <c r="Q216"/>
      <c r="R216" s="4" t="s">
        <v>166</v>
      </c>
      <c r="S216" s="4" t="s">
        <v>166</v>
      </c>
      <c r="T216" s="43">
        <v>125000</v>
      </c>
      <c r="U216" s="60"/>
      <c r="V216" s="44" t="str">
        <f t="shared" si="64"/>
        <v>LOEC</v>
      </c>
      <c r="W216" s="44">
        <f>VLOOKUP(V216,'Conversion Factors'!$B$2:'Conversion Factors'!$C$13,2,FALSE)</f>
        <v>2.50</v>
      </c>
      <c r="X216" s="44">
        <f t="shared" si="65"/>
        <v>50000</v>
      </c>
      <c r="Y216" s="44" t="str">
        <f t="shared" si="66"/>
        <v>Chronic</v>
      </c>
      <c r="Z216" s="44">
        <f>VLOOKUP(Y216,'Conversion Factors'!$B$12:$C$13,2,FALSE)</f>
        <v>1</v>
      </c>
      <c r="AA216" s="44">
        <f t="shared" si="67"/>
        <v>50000</v>
      </c>
      <c r="AB216" s="60"/>
      <c r="AC216" s="44" t="str">
        <f t="shared" si="68"/>
        <v>LOEC</v>
      </c>
      <c r="AD216" s="40" t="s">
        <v>159</v>
      </c>
      <c r="AE216" s="44" t="str">
        <f t="shared" si="69"/>
        <v>Chronic</v>
      </c>
      <c r="AF216" s="40" t="s">
        <v>153</v>
      </c>
      <c r="AG216" s="116" t="str">
        <f t="shared" si="70"/>
        <v>Mortality</v>
      </c>
      <c r="AH216" s="44"/>
      <c r="AI216" s="44">
        <f t="shared" si="71"/>
        <v>14</v>
      </c>
      <c r="AJ216" s="60"/>
      <c r="AK216" s="60"/>
      <c r="AL216" s="60">
        <f t="shared" si="72"/>
        <v>50000</v>
      </c>
      <c r="AM216" s="179">
        <f t="shared" si="73"/>
        <v>50000</v>
      </c>
      <c r="AN216" s="179">
        <f t="shared" si="73"/>
        <v>50000</v>
      </c>
      <c r="AO216" s="179">
        <f t="shared" si="73"/>
        <v>50000</v>
      </c>
      <c r="AP216" s="35"/>
      <c r="AQ216" s="49" t="s">
        <v>154</v>
      </c>
      <c r="AR216" s="24"/>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row>
    <row r="217" spans="1:96" s="54" customFormat="1" ht="15" hidden="1">
      <c r="A217" s="394">
        <v>701</v>
      </c>
      <c r="B217" s="395" t="s">
        <v>511</v>
      </c>
      <c r="C217" s="396"/>
      <c r="D217" s="397" t="s">
        <v>145</v>
      </c>
      <c r="E217" s="398" t="s">
        <v>72</v>
      </c>
      <c r="F217" s="399" t="s">
        <v>60</v>
      </c>
      <c r="G217" s="395" t="s">
        <v>180</v>
      </c>
      <c r="H217" s="395" t="s">
        <v>162</v>
      </c>
      <c r="I217" s="399" t="s">
        <v>512</v>
      </c>
      <c r="J217" s="396"/>
      <c r="K217" s="399" t="s">
        <v>190</v>
      </c>
      <c r="L217" s="399" t="s">
        <v>513</v>
      </c>
      <c r="M217" s="400" t="s">
        <v>55</v>
      </c>
      <c r="N217" s="395">
        <v>21</v>
      </c>
      <c r="O217" s="395" t="s">
        <v>151</v>
      </c>
      <c r="P217" s="395" t="s">
        <v>152</v>
      </c>
      <c r="Q217" s="396"/>
      <c r="R217" s="395" t="s">
        <v>166</v>
      </c>
      <c r="S217" s="395" t="s">
        <v>166</v>
      </c>
      <c r="T217" s="398">
        <v>230</v>
      </c>
      <c r="U217" s="396"/>
      <c r="V217" s="401" t="str">
        <f t="shared" si="64"/>
        <v>EC50</v>
      </c>
      <c r="W217" s="402">
        <f>VLOOKUP(V217,'Conversion Factors'!$B$2:'Conversion Factors'!$C$13,2,FALSE)</f>
        <v>5</v>
      </c>
      <c r="X217" s="395">
        <f t="shared" si="65"/>
        <v>46</v>
      </c>
      <c r="Y217" s="403" t="str">
        <f t="shared" si="66"/>
        <v>Chronic</v>
      </c>
      <c r="Z217" s="402">
        <f>VLOOKUP(Y217,'Conversion Factors'!$B$12:$C$13,2,FALSE)</f>
        <v>1</v>
      </c>
      <c r="AA217" s="395">
        <f t="shared" si="67"/>
        <v>46</v>
      </c>
      <c r="AB217" s="396"/>
      <c r="AC217" s="401" t="str">
        <f t="shared" si="68"/>
        <v>EC50</v>
      </c>
      <c r="AD217" s="404" t="s">
        <v>159</v>
      </c>
      <c r="AE217" s="405" t="str">
        <f t="shared" si="69"/>
        <v>Chronic</v>
      </c>
      <c r="AF217" s="404" t="str">
        <f t="shared" si="74" ref="AF217:AF223">IF(AE217="chronic","y","n")</f>
        <v>y</v>
      </c>
      <c r="AG217" s="406" t="str">
        <f t="shared" si="70"/>
        <v>Fecundity</v>
      </c>
      <c r="AH217" s="405"/>
      <c r="AI217" s="407">
        <f t="shared" si="71"/>
        <v>21</v>
      </c>
      <c r="AJ217" s="405"/>
      <c r="AK217" s="396"/>
      <c r="AL217" s="408">
        <f t="shared" si="72"/>
        <v>46</v>
      </c>
      <c r="AM217" s="409">
        <f t="shared" si="73"/>
        <v>46</v>
      </c>
      <c r="AN217" s="410">
        <f t="shared" si="73"/>
        <v>46</v>
      </c>
      <c r="AO217" s="411">
        <f t="shared" si="73"/>
        <v>46</v>
      </c>
      <c r="AP217" s="412"/>
      <c r="AQ217" s="413" t="s">
        <v>154</v>
      </c>
      <c r="AR217" s="399" t="s">
        <v>514</v>
      </c>
      <c r="AS217" s="140"/>
      <c r="AT217" s="140"/>
      <c r="AU217" s="140"/>
      <c r="AV217" s="140"/>
      <c r="AW217" s="140"/>
      <c r="AX217" s="140"/>
      <c r="AY217" s="140"/>
      <c r="AZ217" s="140"/>
      <c r="BA217" s="140"/>
      <c r="BB217" s="140"/>
      <c r="BC217" s="140"/>
      <c r="BD217" s="140"/>
      <c r="BE217" s="140"/>
      <c r="BF217" s="140"/>
      <c r="BG217" s="140"/>
      <c r="BH217" s="140"/>
      <c r="BI217" s="140"/>
      <c r="BJ217" s="140"/>
      <c r="BK217" s="140"/>
      <c r="BL217" s="140"/>
      <c r="BM217" s="140"/>
      <c r="BN217" s="140"/>
      <c r="BO217" s="140"/>
      <c r="BP217" s="140"/>
      <c r="BQ217" s="140"/>
      <c r="BR217" s="140"/>
      <c r="BS217" s="140"/>
      <c r="BT217" s="140"/>
      <c r="BU217" s="140"/>
      <c r="BV217" s="140"/>
      <c r="BW217" s="140"/>
      <c r="BX217" s="140"/>
      <c r="BY217" s="140"/>
      <c r="BZ217" s="140"/>
      <c r="CA217" s="140"/>
      <c r="CB217" s="140"/>
      <c r="CC217" s="140"/>
      <c r="CD217" s="140"/>
      <c r="CE217" s="140"/>
      <c r="CF217" s="140"/>
      <c r="CG217" s="140"/>
      <c r="CH217" s="140"/>
      <c r="CI217" s="140"/>
      <c r="CJ217" s="140"/>
      <c r="CK217" s="140"/>
      <c r="CL217" s="140"/>
      <c r="CM217" s="140"/>
      <c r="CN217" s="140"/>
      <c r="CO217" s="140"/>
      <c r="CP217" s="140"/>
      <c r="CQ217" s="140"/>
      <c r="CR217" s="140"/>
    </row>
    <row r="218" spans="1:96" s="54" customFormat="1" ht="15" hidden="1">
      <c r="A218" s="377">
        <v>701</v>
      </c>
      <c r="B218" s="177" t="s">
        <v>515</v>
      </c>
      <c r="C218" s="136"/>
      <c r="D218" s="174" t="s">
        <v>145</v>
      </c>
      <c r="E218" s="175" t="s">
        <v>72</v>
      </c>
      <c r="F218" s="176" t="s">
        <v>60</v>
      </c>
      <c r="G218" s="177" t="s">
        <v>180</v>
      </c>
      <c r="H218" s="177" t="s">
        <v>162</v>
      </c>
      <c r="I218" s="176" t="s">
        <v>516</v>
      </c>
      <c r="J218" s="136"/>
      <c r="K218" s="176" t="s">
        <v>182</v>
      </c>
      <c r="L218" s="176" t="s">
        <v>183</v>
      </c>
      <c r="M218" s="368" t="s">
        <v>27</v>
      </c>
      <c r="N218" s="177">
        <v>24</v>
      </c>
      <c r="O218" s="177" t="s">
        <v>151</v>
      </c>
      <c r="P218" s="177" t="s">
        <v>152</v>
      </c>
      <c r="Q218" s="136"/>
      <c r="R218" s="177" t="s">
        <v>166</v>
      </c>
      <c r="S218" s="177" t="s">
        <v>166</v>
      </c>
      <c r="T218" s="175">
        <v>300</v>
      </c>
      <c r="U218" s="136"/>
      <c r="V218" s="150" t="str">
        <f t="shared" si="64"/>
        <v>NOEC</v>
      </c>
      <c r="W218" s="151">
        <f>VLOOKUP(V218,'Conversion Factors'!$B$2:'Conversion Factors'!$C$13,2,FALSE)</f>
        <v>1</v>
      </c>
      <c r="X218" s="177">
        <f t="shared" si="65"/>
        <v>300</v>
      </c>
      <c r="Y218" s="369" t="str">
        <f t="shared" si="66"/>
        <v>Chronic</v>
      </c>
      <c r="Z218" s="151">
        <f>VLOOKUP(Y218,'Conversion Factors'!$B$12:$C$13,2,FALSE)</f>
        <v>1</v>
      </c>
      <c r="AA218" s="177">
        <f t="shared" si="67"/>
        <v>300</v>
      </c>
      <c r="AB218" s="136"/>
      <c r="AC218" s="150" t="str">
        <f t="shared" si="68"/>
        <v>NOEC</v>
      </c>
      <c r="AD218" s="370" t="s">
        <v>153</v>
      </c>
      <c r="AE218" s="378" t="str">
        <f t="shared" si="69"/>
        <v>Chronic</v>
      </c>
      <c r="AF218" s="370" t="str">
        <f t="shared" si="74"/>
        <v>y</v>
      </c>
      <c r="AG218" s="194" t="str">
        <f t="shared" si="70"/>
        <v>Mortality</v>
      </c>
      <c r="AH218" s="371"/>
      <c r="AI218" s="372">
        <f t="shared" si="71"/>
        <v>24</v>
      </c>
      <c r="AJ218" s="371"/>
      <c r="AK218" s="136"/>
      <c r="AL218" s="373">
        <f t="shared" si="72"/>
        <v>300</v>
      </c>
      <c r="AM218" s="374">
        <f t="shared" si="73"/>
        <v>300</v>
      </c>
      <c r="AN218" s="375">
        <f t="shared" si="73"/>
        <v>300</v>
      </c>
      <c r="AO218" s="376">
        <f t="shared" si="73"/>
        <v>300</v>
      </c>
      <c r="AP218" s="136"/>
      <c r="AQ218" s="379" t="s">
        <v>154</v>
      </c>
      <c r="AR218" s="176" t="s">
        <v>517</v>
      </c>
      <c r="AS218" s="140"/>
      <c r="AT218" s="140"/>
      <c r="AU218" s="140"/>
      <c r="AV218" s="140"/>
      <c r="AW218" s="140"/>
      <c r="AX218" s="140"/>
      <c r="AY218" s="140"/>
      <c r="AZ218" s="140"/>
      <c r="BA218" s="140"/>
      <c r="BB218" s="140"/>
      <c r="BC218" s="140"/>
      <c r="BD218" s="140"/>
      <c r="BE218" s="140"/>
      <c r="BF218" s="140"/>
      <c r="BG218" s="140"/>
      <c r="BH218" s="140"/>
      <c r="BI218" s="140"/>
      <c r="BJ218" s="140"/>
      <c r="BK218" s="140"/>
      <c r="BL218" s="140"/>
      <c r="BM218" s="140"/>
      <c r="BN218" s="140"/>
      <c r="BO218" s="140"/>
      <c r="BP218" s="140"/>
      <c r="BQ218" s="140"/>
      <c r="BR218" s="140"/>
      <c r="BS218" s="140"/>
      <c r="BT218" s="140"/>
      <c r="BU218" s="140"/>
      <c r="BV218" s="140"/>
      <c r="BW218" s="140"/>
      <c r="BX218" s="140"/>
      <c r="BY218" s="140"/>
      <c r="BZ218" s="140"/>
      <c r="CA218" s="140"/>
      <c r="CB218" s="140"/>
      <c r="CC218" s="140"/>
      <c r="CD218" s="140"/>
      <c r="CE218" s="140"/>
      <c r="CF218" s="140"/>
      <c r="CG218" s="140"/>
      <c r="CH218" s="140"/>
      <c r="CI218" s="140"/>
      <c r="CJ218" s="140"/>
      <c r="CK218" s="140"/>
      <c r="CL218" s="140"/>
      <c r="CM218" s="140"/>
      <c r="CN218" s="140"/>
      <c r="CO218" s="140"/>
      <c r="CP218" s="140"/>
      <c r="CQ218" s="140"/>
      <c r="CR218" s="140"/>
    </row>
    <row r="219" spans="1:96" s="54" customFormat="1" ht="15" hidden="1">
      <c r="A219" s="377">
        <v>701</v>
      </c>
      <c r="B219" s="177" t="s">
        <v>518</v>
      </c>
      <c r="C219" s="136"/>
      <c r="D219" s="174" t="s">
        <v>145</v>
      </c>
      <c r="E219" s="175" t="s">
        <v>72</v>
      </c>
      <c r="F219" s="176" t="s">
        <v>60</v>
      </c>
      <c r="G219" s="177" t="s">
        <v>180</v>
      </c>
      <c r="H219" s="177" t="s">
        <v>162</v>
      </c>
      <c r="I219" s="176" t="s">
        <v>516</v>
      </c>
      <c r="J219" s="136"/>
      <c r="K219" s="176" t="s">
        <v>149</v>
      </c>
      <c r="L219" s="176" t="s">
        <v>149</v>
      </c>
      <c r="M219" s="368" t="s">
        <v>27</v>
      </c>
      <c r="N219" s="177">
        <v>24</v>
      </c>
      <c r="O219" s="177" t="s">
        <v>151</v>
      </c>
      <c r="P219" s="177" t="s">
        <v>152</v>
      </c>
      <c r="Q219" s="136"/>
      <c r="R219" s="177" t="s">
        <v>166</v>
      </c>
      <c r="S219" s="177" t="s">
        <v>166</v>
      </c>
      <c r="T219" s="175">
        <v>300</v>
      </c>
      <c r="U219" s="136"/>
      <c r="V219" s="150" t="str">
        <f t="shared" si="64"/>
        <v>NOEC</v>
      </c>
      <c r="W219" s="151">
        <f>VLOOKUP(V219,'Conversion Factors'!$B$2:'Conversion Factors'!$C$13,2,FALSE)</f>
        <v>1</v>
      </c>
      <c r="X219" s="177">
        <f t="shared" si="65"/>
        <v>300</v>
      </c>
      <c r="Y219" s="369" t="str">
        <f t="shared" si="66"/>
        <v>Chronic</v>
      </c>
      <c r="Z219" s="151">
        <f>VLOOKUP(Y219,'Conversion Factors'!$B$12:$C$13,2,FALSE)</f>
        <v>1</v>
      </c>
      <c r="AA219" s="177">
        <f t="shared" si="67"/>
        <v>300</v>
      </c>
      <c r="AB219" s="136"/>
      <c r="AC219" s="150" t="str">
        <f t="shared" si="68"/>
        <v>NOEC</v>
      </c>
      <c r="AD219" s="370" t="s">
        <v>153</v>
      </c>
      <c r="AE219" s="378" t="str">
        <f t="shared" si="69"/>
        <v>Chronic</v>
      </c>
      <c r="AF219" s="370" t="str">
        <f t="shared" si="74"/>
        <v>y</v>
      </c>
      <c r="AG219" s="194" t="str">
        <f t="shared" si="70"/>
        <v>Growth</v>
      </c>
      <c r="AH219" s="371"/>
      <c r="AI219" s="372">
        <f t="shared" si="71"/>
        <v>24</v>
      </c>
      <c r="AJ219" s="371"/>
      <c r="AK219" s="136"/>
      <c r="AL219" s="151">
        <f t="shared" si="72"/>
        <v>300</v>
      </c>
      <c r="AM219" s="384">
        <f t="shared" si="73"/>
        <v>300</v>
      </c>
      <c r="AN219" s="385">
        <f t="shared" si="73"/>
        <v>300</v>
      </c>
      <c r="AO219" s="386">
        <f t="shared" si="73"/>
        <v>300</v>
      </c>
      <c r="AP219" s="387"/>
      <c r="AQ219" s="379" t="s">
        <v>154</v>
      </c>
      <c r="AR219" s="176" t="s">
        <v>517</v>
      </c>
      <c r="AS219" s="140"/>
      <c r="AT219" s="140"/>
      <c r="AU219" s="140"/>
      <c r="AV219" s="140"/>
      <c r="AW219" s="140"/>
      <c r="AX219" s="140"/>
      <c r="AY219" s="140"/>
      <c r="AZ219" s="140"/>
      <c r="BA219" s="140"/>
      <c r="BB219" s="140"/>
      <c r="BC219" s="140"/>
      <c r="BD219" s="140"/>
      <c r="BE219" s="140"/>
      <c r="BF219" s="140"/>
      <c r="BG219" s="140"/>
      <c r="BH219" s="140"/>
      <c r="BI219" s="140"/>
      <c r="BJ219" s="140"/>
      <c r="BK219" s="140"/>
      <c r="BL219" s="140"/>
      <c r="BM219" s="140"/>
      <c r="BN219" s="140"/>
      <c r="BO219" s="140"/>
      <c r="BP219" s="140"/>
      <c r="BQ219" s="140"/>
      <c r="BR219" s="140"/>
      <c r="BS219" s="140"/>
      <c r="BT219" s="140"/>
      <c r="BU219" s="140"/>
      <c r="BV219" s="140"/>
      <c r="BW219" s="140"/>
      <c r="BX219" s="140"/>
      <c r="BY219" s="140"/>
      <c r="BZ219" s="140"/>
      <c r="CA219" s="140"/>
      <c r="CB219" s="140"/>
      <c r="CC219" s="140"/>
      <c r="CD219" s="140"/>
      <c r="CE219" s="140"/>
      <c r="CF219" s="140"/>
      <c r="CG219" s="140"/>
      <c r="CH219" s="140"/>
      <c r="CI219" s="140"/>
      <c r="CJ219" s="140"/>
      <c r="CK219" s="140"/>
      <c r="CL219" s="140"/>
      <c r="CM219" s="140"/>
      <c r="CN219" s="140"/>
      <c r="CO219" s="140"/>
      <c r="CP219" s="140"/>
      <c r="CQ219" s="140"/>
      <c r="CR219" s="140"/>
    </row>
    <row r="220" spans="1:96" s="54" customFormat="1" ht="15" hidden="1">
      <c r="A220" s="21">
        <v>705</v>
      </c>
      <c r="B220" s="4" t="s">
        <v>519</v>
      </c>
      <c r="C220"/>
      <c r="D220" s="22" t="s">
        <v>145</v>
      </c>
      <c r="E220" s="23" t="s">
        <v>72</v>
      </c>
      <c r="F220" s="24" t="s">
        <v>60</v>
      </c>
      <c r="G220" s="4" t="s">
        <v>180</v>
      </c>
      <c r="H220" s="4" t="s">
        <v>162</v>
      </c>
      <c r="I220" s="24" t="s">
        <v>236</v>
      </c>
      <c r="J220"/>
      <c r="K220" s="24" t="s">
        <v>182</v>
      </c>
      <c r="L220" s="24" t="s">
        <v>183</v>
      </c>
      <c r="M220" s="34" t="s">
        <v>27</v>
      </c>
      <c r="N220" s="4">
        <v>42</v>
      </c>
      <c r="O220" s="4" t="s">
        <v>151</v>
      </c>
      <c r="P220" s="44" t="s">
        <v>152</v>
      </c>
      <c r="Q220" s="46"/>
      <c r="R220" s="44" t="s">
        <v>166</v>
      </c>
      <c r="S220" s="44" t="s">
        <v>166</v>
      </c>
      <c r="T220" s="72">
        <v>300</v>
      </c>
      <c r="U220" s="46"/>
      <c r="V220" s="113" t="str">
        <f t="shared" si="64"/>
        <v>NOEC</v>
      </c>
      <c r="W220" s="44">
        <f>VLOOKUP(V220,'Conversion Factors'!$B$2:'Conversion Factors'!$C$13,2,FALSE)</f>
        <v>1</v>
      </c>
      <c r="X220" s="44">
        <f t="shared" si="65"/>
        <v>300</v>
      </c>
      <c r="Y220" s="106" t="str">
        <f t="shared" si="66"/>
        <v>Chronic</v>
      </c>
      <c r="Z220" s="44">
        <f>VLOOKUP(Y220,'Conversion Factors'!$B$12:$C$13,2,FALSE)</f>
        <v>1</v>
      </c>
      <c r="AA220" s="44">
        <f t="shared" si="67"/>
        <v>300</v>
      </c>
      <c r="AB220" s="46"/>
      <c r="AC220" s="113" t="str">
        <f t="shared" si="68"/>
        <v>NOEC</v>
      </c>
      <c r="AD220" s="40" t="s">
        <v>153</v>
      </c>
      <c r="AE220" s="106" t="str">
        <f t="shared" si="69"/>
        <v>Chronic</v>
      </c>
      <c r="AF220" s="6" t="str">
        <f t="shared" si="74"/>
        <v>y</v>
      </c>
      <c r="AG220" s="41" t="str">
        <f t="shared" si="70"/>
        <v>Mortality</v>
      </c>
      <c r="AH220" s="106"/>
      <c r="AI220" s="42">
        <f t="shared" si="71"/>
        <v>42</v>
      </c>
      <c r="AJ220" s="106"/>
      <c r="AK220" s="46"/>
      <c r="AL220" s="60">
        <f t="shared" si="72"/>
        <v>300</v>
      </c>
      <c r="AM220" s="202">
        <f t="shared" si="73"/>
        <v>300</v>
      </c>
      <c r="AN220" s="203">
        <f t="shared" si="73"/>
        <v>300</v>
      </c>
      <c r="AO220" s="204">
        <f t="shared" si="73"/>
        <v>300</v>
      </c>
      <c r="AP220" s="37"/>
      <c r="AQ220" s="49" t="s">
        <v>154</v>
      </c>
      <c r="AR220" s="24"/>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row>
    <row r="221" spans="1:96" s="54" customFormat="1" ht="15" hidden="1">
      <c r="A221" s="364">
        <v>704</v>
      </c>
      <c r="B221" s="364" t="s">
        <v>520</v>
      </c>
      <c r="C221"/>
      <c r="D221" s="22" t="s">
        <v>145</v>
      </c>
      <c r="E221" s="23" t="s">
        <v>72</v>
      </c>
      <c r="F221" s="24" t="s">
        <v>60</v>
      </c>
      <c r="G221" s="4" t="s">
        <v>180</v>
      </c>
      <c r="H221" s="4" t="s">
        <v>162</v>
      </c>
      <c r="I221" s="24" t="s">
        <v>181</v>
      </c>
      <c r="J221"/>
      <c r="K221" s="24" t="s">
        <v>149</v>
      </c>
      <c r="L221" s="24" t="s">
        <v>496</v>
      </c>
      <c r="M221" s="34" t="s">
        <v>27</v>
      </c>
      <c r="N221" s="4">
        <v>28</v>
      </c>
      <c r="O221" s="4" t="s">
        <v>151</v>
      </c>
      <c r="P221" s="4" t="s">
        <v>152</v>
      </c>
      <c r="Q221"/>
      <c r="R221" s="4" t="s">
        <v>166</v>
      </c>
      <c r="S221" s="4" t="s">
        <v>166</v>
      </c>
      <c r="T221" s="23">
        <v>3000</v>
      </c>
      <c r="U221"/>
      <c r="V221" s="113" t="str">
        <f t="shared" si="75" ref="V221:V249">M221</f>
        <v>NOEC</v>
      </c>
      <c r="W221" s="44">
        <f>VLOOKUP(V221,'Conversion Factors'!$B$2:'Conversion Factors'!$C$13,2,FALSE)</f>
        <v>1</v>
      </c>
      <c r="X221" s="4">
        <f t="shared" si="65"/>
        <v>3000</v>
      </c>
      <c r="Y221" s="107" t="str">
        <f t="shared" si="66"/>
        <v>Chronic</v>
      </c>
      <c r="Z221" s="44">
        <f>VLOOKUP(Y221,'Conversion Factors'!$B$12:$C$13,2,FALSE)</f>
        <v>1</v>
      </c>
      <c r="AA221" s="4">
        <f t="shared" si="67"/>
        <v>3000</v>
      </c>
      <c r="AB221"/>
      <c r="AC221" s="113" t="str">
        <f t="shared" si="68"/>
        <v>NOEC</v>
      </c>
      <c r="AD221" s="6" t="s">
        <v>153</v>
      </c>
      <c r="AE221" s="106" t="str">
        <f t="shared" si="69"/>
        <v>Chronic</v>
      </c>
      <c r="AF221" s="6" t="str">
        <f t="shared" si="74"/>
        <v>y</v>
      </c>
      <c r="AG221" s="41" t="str">
        <f t="shared" si="70"/>
        <v>Weight / length (condition factor)</v>
      </c>
      <c r="AH221" s="106"/>
      <c r="AI221" s="42">
        <f t="shared" si="71"/>
        <v>28</v>
      </c>
      <c r="AJ221" s="106"/>
      <c r="AK221"/>
      <c r="AL221" s="60">
        <f t="shared" si="72"/>
        <v>3000</v>
      </c>
      <c r="AM221" s="202">
        <f t="shared" si="73"/>
        <v>3000</v>
      </c>
      <c r="AN221" s="203">
        <f t="shared" si="73"/>
        <v>3000</v>
      </c>
      <c r="AO221" s="204">
        <f t="shared" si="73"/>
        <v>3000</v>
      </c>
      <c r="AP221" s="37"/>
      <c r="AQ221" s="49" t="s">
        <v>154</v>
      </c>
      <c r="AR221" s="24"/>
      <c r="AS221" s="24"/>
      <c r="AT221" s="24"/>
      <c r="AU221" s="24"/>
      <c r="AV221" s="24"/>
      <c r="AW221" s="24"/>
      <c r="AX221" s="24"/>
      <c r="AY221" s="24"/>
      <c r="AZ221" s="24"/>
      <c r="BA221" s="24"/>
      <c r="BB221" s="24"/>
      <c r="BC221" s="24"/>
      <c r="BD221" s="24"/>
      <c r="BE221" s="24"/>
      <c r="BF221" s="24"/>
      <c r="BG221" s="24"/>
      <c r="BH221" s="24"/>
      <c r="BI221" s="24"/>
      <c r="BJ221" s="24"/>
      <c r="BK221" s="24"/>
      <c r="BL221" s="24"/>
      <c r="BM221" s="24"/>
      <c r="BN221" s="24"/>
      <c r="BO221" s="24"/>
      <c r="BP221" s="24"/>
      <c r="BQ221" s="24"/>
      <c r="BR221" s="24"/>
      <c r="BS221" s="24"/>
      <c r="BT221" s="24"/>
      <c r="BU221" s="24"/>
      <c r="BV221" s="24"/>
      <c r="BW221" s="24"/>
      <c r="BX221" s="24"/>
      <c r="BY221" s="24"/>
      <c r="BZ221" s="24"/>
      <c r="CA221" s="24"/>
      <c r="CB221" s="24"/>
      <c r="CC221" s="24"/>
      <c r="CD221" s="24"/>
      <c r="CE221" s="24"/>
      <c r="CF221" s="24"/>
      <c r="CG221" s="24"/>
      <c r="CH221" s="24"/>
      <c r="CI221" s="24"/>
      <c r="CJ221" s="24"/>
      <c r="CK221" s="24"/>
      <c r="CL221" s="24"/>
      <c r="CM221" s="24"/>
      <c r="CN221" s="24"/>
      <c r="CO221" s="24"/>
      <c r="CP221" s="24"/>
      <c r="CQ221" s="24"/>
      <c r="CR221" s="24"/>
    </row>
    <row r="222" spans="1:96" s="54" customFormat="1" ht="15" hidden="1">
      <c r="A222" s="21">
        <v>704</v>
      </c>
      <c r="B222" s="4" t="s">
        <v>521</v>
      </c>
      <c r="C222"/>
      <c r="D222" s="22" t="s">
        <v>145</v>
      </c>
      <c r="E222" s="23" t="s">
        <v>72</v>
      </c>
      <c r="F222" s="24" t="s">
        <v>60</v>
      </c>
      <c r="G222" s="4" t="s">
        <v>180</v>
      </c>
      <c r="H222" s="4" t="s">
        <v>162</v>
      </c>
      <c r="I222" s="24" t="s">
        <v>181</v>
      </c>
      <c r="J222"/>
      <c r="K222" s="24" t="s">
        <v>182</v>
      </c>
      <c r="L222" s="24" t="s">
        <v>183</v>
      </c>
      <c r="M222" s="34" t="s">
        <v>522</v>
      </c>
      <c r="N222" s="4">
        <v>28</v>
      </c>
      <c r="O222" s="4" t="s">
        <v>151</v>
      </c>
      <c r="P222" s="4" t="s">
        <v>152</v>
      </c>
      <c r="Q222"/>
      <c r="R222" s="4" t="s">
        <v>166</v>
      </c>
      <c r="S222" s="4" t="s">
        <v>166</v>
      </c>
      <c r="T222" s="23">
        <v>3500</v>
      </c>
      <c r="U222"/>
      <c r="V222" s="113" t="str">
        <f t="shared" si="75"/>
        <v>LC10</v>
      </c>
      <c r="W222" s="44">
        <f>VLOOKUP(V222,'Conversion Factors'!$B$2:'Conversion Factors'!$C$13,2,FALSE)</f>
        <v>1</v>
      </c>
      <c r="X222" s="4">
        <f t="shared" si="65"/>
        <v>3500</v>
      </c>
      <c r="Y222" s="107" t="str">
        <f t="shared" si="66"/>
        <v>Chronic</v>
      </c>
      <c r="Z222" s="44">
        <f>VLOOKUP(Y222,'Conversion Factors'!$B$12:$C$13,2,FALSE)</f>
        <v>1</v>
      </c>
      <c r="AA222" s="4">
        <f t="shared" si="67"/>
        <v>3500</v>
      </c>
      <c r="AB222"/>
      <c r="AC222" s="113" t="str">
        <f t="shared" si="68"/>
        <v>LC10</v>
      </c>
      <c r="AD222" s="6" t="s">
        <v>153</v>
      </c>
      <c r="AE222" s="106" t="str">
        <f t="shared" si="69"/>
        <v>Chronic</v>
      </c>
      <c r="AF222" s="6" t="str">
        <f t="shared" si="74"/>
        <v>y</v>
      </c>
      <c r="AG222" s="41" t="str">
        <f t="shared" si="70"/>
        <v>Mortality</v>
      </c>
      <c r="AH222" s="106"/>
      <c r="AI222" s="42">
        <f t="shared" si="71"/>
        <v>28</v>
      </c>
      <c r="AJ222" s="106"/>
      <c r="AK222"/>
      <c r="AL222" s="73">
        <f t="shared" si="72"/>
        <v>3500</v>
      </c>
      <c r="AM222" s="202">
        <f t="shared" si="73"/>
        <v>3500</v>
      </c>
      <c r="AN222" s="203">
        <f t="shared" si="73"/>
        <v>3500</v>
      </c>
      <c r="AO222" s="204">
        <f t="shared" si="73"/>
        <v>3500</v>
      </c>
      <c r="AP222" s="37"/>
      <c r="AQ222" s="49" t="s">
        <v>154</v>
      </c>
      <c r="AR222" s="24"/>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row>
    <row r="223" spans="1:96" s="54" customFormat="1" ht="15" hidden="1">
      <c r="A223" s="21">
        <v>704</v>
      </c>
      <c r="B223" s="4" t="s">
        <v>523</v>
      </c>
      <c r="C223"/>
      <c r="D223" s="22" t="s">
        <v>145</v>
      </c>
      <c r="E223" s="23" t="s">
        <v>72</v>
      </c>
      <c r="F223" s="24" t="s">
        <v>60</v>
      </c>
      <c r="G223" s="4" t="s">
        <v>180</v>
      </c>
      <c r="H223" s="4" t="s">
        <v>162</v>
      </c>
      <c r="I223" s="24" t="s">
        <v>181</v>
      </c>
      <c r="J223"/>
      <c r="K223" s="24" t="s">
        <v>182</v>
      </c>
      <c r="L223" s="24" t="s">
        <v>183</v>
      </c>
      <c r="M223" s="34" t="s">
        <v>390</v>
      </c>
      <c r="N223" s="4">
        <v>28</v>
      </c>
      <c r="O223" s="4" t="s">
        <v>151</v>
      </c>
      <c r="P223" s="4" t="s">
        <v>152</v>
      </c>
      <c r="Q223"/>
      <c r="R223" s="4" t="s">
        <v>166</v>
      </c>
      <c r="S223" s="4" t="s">
        <v>166</v>
      </c>
      <c r="T223" s="23">
        <v>7200</v>
      </c>
      <c r="U223"/>
      <c r="V223" s="113" t="str">
        <f t="shared" si="75"/>
        <v>LC50</v>
      </c>
      <c r="W223" s="44">
        <f>VLOOKUP(V223,'Conversion Factors'!$B$2:'Conversion Factors'!$C$13,2,FALSE)</f>
        <v>5</v>
      </c>
      <c r="X223" s="4">
        <f t="shared" si="65"/>
        <v>1440</v>
      </c>
      <c r="Y223" s="107" t="str">
        <f t="shared" si="66"/>
        <v>Chronic</v>
      </c>
      <c r="Z223" s="44">
        <f>VLOOKUP(Y223,'Conversion Factors'!$B$12:$C$13,2,FALSE)</f>
        <v>1</v>
      </c>
      <c r="AA223" s="4">
        <f t="shared" si="67"/>
        <v>1440</v>
      </c>
      <c r="AB223"/>
      <c r="AC223" s="113" t="str">
        <f t="shared" si="68"/>
        <v>LC50</v>
      </c>
      <c r="AD223" s="6" t="s">
        <v>159</v>
      </c>
      <c r="AE223" s="106" t="str">
        <f t="shared" si="69"/>
        <v>Chronic</v>
      </c>
      <c r="AF223" s="6" t="str">
        <f t="shared" si="74"/>
        <v>y</v>
      </c>
      <c r="AG223" s="41" t="str">
        <f t="shared" si="70"/>
        <v>Mortality</v>
      </c>
      <c r="AH223" s="106"/>
      <c r="AI223" s="42">
        <f t="shared" si="71"/>
        <v>28</v>
      </c>
      <c r="AJ223" s="106"/>
      <c r="AK223"/>
      <c r="AL223" s="60">
        <f t="shared" si="72"/>
        <v>1440</v>
      </c>
      <c r="AM223" s="202">
        <f t="shared" si="73"/>
        <v>1440</v>
      </c>
      <c r="AN223" s="203">
        <f t="shared" si="73"/>
        <v>1440</v>
      </c>
      <c r="AO223" s="204">
        <f t="shared" si="73"/>
        <v>1440</v>
      </c>
      <c r="AP223" s="37"/>
      <c r="AQ223" s="49" t="s">
        <v>154</v>
      </c>
      <c r="AR223" s="24"/>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row>
    <row r="224" spans="1:96" s="54" customFormat="1" ht="15" hidden="1">
      <c r="A224" s="21">
        <v>3036</v>
      </c>
      <c r="B224" s="4" t="s">
        <v>524</v>
      </c>
      <c r="C224"/>
      <c r="D224" s="22" t="s">
        <v>145</v>
      </c>
      <c r="E224" s="23" t="s">
        <v>41</v>
      </c>
      <c r="F224" s="24" t="s">
        <v>21</v>
      </c>
      <c r="G224" s="4" t="s">
        <v>161</v>
      </c>
      <c r="H224" s="4" t="s">
        <v>162</v>
      </c>
      <c r="I224" s="24" t="s">
        <v>525</v>
      </c>
      <c r="J224"/>
      <c r="K224" s="24" t="s">
        <v>182</v>
      </c>
      <c r="L224" s="1" t="s">
        <v>183</v>
      </c>
      <c r="M224" s="34" t="s">
        <v>390</v>
      </c>
      <c r="N224" s="4">
        <v>28</v>
      </c>
      <c r="O224" s="4" t="s">
        <v>151</v>
      </c>
      <c r="P224" s="4" t="s">
        <v>152</v>
      </c>
      <c r="Q224"/>
      <c r="R224" s="4" t="s">
        <v>166</v>
      </c>
      <c r="S224" s="4" t="s">
        <v>166</v>
      </c>
      <c r="T224" s="43">
        <v>167</v>
      </c>
      <c r="U224" s="60"/>
      <c r="V224" s="44" t="str">
        <f t="shared" si="75"/>
        <v>LC50</v>
      </c>
      <c r="W224" s="44">
        <f>VLOOKUP(V224,'Conversion Factors'!$B$2:'Conversion Factors'!$C$13,2,FALSE)</f>
        <v>5</v>
      </c>
      <c r="X224" s="44">
        <f t="shared" si="65"/>
        <v>33.40</v>
      </c>
      <c r="Y224" s="44" t="str">
        <f t="shared" si="66"/>
        <v>Chronic</v>
      </c>
      <c r="Z224" s="44">
        <f>VLOOKUP(Y224,'Conversion Factors'!$B$12:$C$13,2,FALSE)</f>
        <v>1</v>
      </c>
      <c r="AA224" s="44">
        <f t="shared" si="67"/>
        <v>33.40</v>
      </c>
      <c r="AB224" s="60"/>
      <c r="AC224" s="44" t="str">
        <f t="shared" si="68"/>
        <v>LC50</v>
      </c>
      <c r="AD224" s="40" t="s">
        <v>159</v>
      </c>
      <c r="AE224" s="44" t="str">
        <f t="shared" si="69"/>
        <v>Chronic</v>
      </c>
      <c r="AF224" s="40" t="s">
        <v>153</v>
      </c>
      <c r="AG224" s="116" t="str">
        <f t="shared" si="70"/>
        <v>Mortality</v>
      </c>
      <c r="AH224" s="44"/>
      <c r="AI224" s="44">
        <f t="shared" si="71"/>
        <v>28</v>
      </c>
      <c r="AJ224" s="60"/>
      <c r="AK224" s="60"/>
      <c r="AL224" s="60">
        <f t="shared" si="72"/>
        <v>33.40</v>
      </c>
      <c r="AM224" s="179">
        <f t="shared" si="73"/>
        <v>33.40</v>
      </c>
      <c r="AN224" s="179">
        <f t="shared" si="73"/>
        <v>33.40</v>
      </c>
      <c r="AO224" s="179">
        <f t="shared" si="73"/>
        <v>33.40</v>
      </c>
      <c r="AP224" s="35"/>
      <c r="AQ224" s="49" t="s">
        <v>526</v>
      </c>
      <c r="AR224" s="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row>
    <row r="225" spans="1:96" s="54" customFormat="1" ht="15" hidden="1">
      <c r="A225" s="242">
        <v>3036</v>
      </c>
      <c r="B225" s="243" t="s">
        <v>527</v>
      </c>
      <c r="C225" s="240"/>
      <c r="D225" s="244" t="s">
        <v>145</v>
      </c>
      <c r="E225" s="245" t="s">
        <v>41</v>
      </c>
      <c r="F225" s="246" t="s">
        <v>21</v>
      </c>
      <c r="G225" s="243" t="s">
        <v>161</v>
      </c>
      <c r="H225" s="243" t="s">
        <v>162</v>
      </c>
      <c r="I225" s="246" t="s">
        <v>525</v>
      </c>
      <c r="J225" s="240"/>
      <c r="K225" s="246" t="s">
        <v>182</v>
      </c>
      <c r="L225" s="248" t="s">
        <v>183</v>
      </c>
      <c r="M225" s="249" t="s">
        <v>27</v>
      </c>
      <c r="N225" s="243">
        <v>28</v>
      </c>
      <c r="O225" s="243" t="s">
        <v>151</v>
      </c>
      <c r="P225" s="243" t="s">
        <v>152</v>
      </c>
      <c r="Q225" s="240"/>
      <c r="R225" s="243" t="s">
        <v>166</v>
      </c>
      <c r="S225" s="243" t="s">
        <v>166</v>
      </c>
      <c r="T225" s="250">
        <v>200</v>
      </c>
      <c r="U225" s="251"/>
      <c r="V225" s="252" t="str">
        <f t="shared" si="75"/>
        <v>NOEC</v>
      </c>
      <c r="W225" s="252">
        <f>VLOOKUP(V225,'Conversion Factors'!$B$2:'Conversion Factors'!$C$13,2,FALSE)</f>
        <v>1</v>
      </c>
      <c r="X225" s="252">
        <f t="shared" si="65"/>
        <v>200</v>
      </c>
      <c r="Y225" s="252" t="str">
        <f t="shared" si="66"/>
        <v>Chronic</v>
      </c>
      <c r="Z225" s="252">
        <f>VLOOKUP(Y225,'Conversion Factors'!$B$12:$C$13,2,FALSE)</f>
        <v>1</v>
      </c>
      <c r="AA225" s="252">
        <f t="shared" si="67"/>
        <v>200</v>
      </c>
      <c r="AB225" s="251"/>
      <c r="AC225" s="252" t="str">
        <f t="shared" si="68"/>
        <v>NOEC</v>
      </c>
      <c r="AD225" s="253" t="s">
        <v>153</v>
      </c>
      <c r="AE225" s="252" t="str">
        <f t="shared" si="69"/>
        <v>Chronic</v>
      </c>
      <c r="AF225" s="253" t="s">
        <v>153</v>
      </c>
      <c r="AG225" s="254" t="str">
        <f t="shared" si="70"/>
        <v>Mortality</v>
      </c>
      <c r="AH225" s="252"/>
      <c r="AI225" s="252">
        <f t="shared" si="71"/>
        <v>28</v>
      </c>
      <c r="AJ225" s="251"/>
      <c r="AK225" s="251"/>
      <c r="AL225" s="252">
        <f t="shared" si="72"/>
        <v>200</v>
      </c>
      <c r="AM225" s="255">
        <f t="shared" si="73"/>
        <v>200</v>
      </c>
      <c r="AN225" s="255">
        <f t="shared" si="73"/>
        <v>200</v>
      </c>
      <c r="AO225" s="255">
        <f t="shared" si="73"/>
        <v>200</v>
      </c>
      <c r="AP225" s="256"/>
      <c r="AQ225" s="257" t="s">
        <v>526</v>
      </c>
      <c r="AR225" s="246"/>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row>
    <row r="226" spans="1:96" s="54" customFormat="1" ht="15" hidden="1">
      <c r="A226" s="21">
        <v>3036</v>
      </c>
      <c r="B226" s="4" t="s">
        <v>528</v>
      </c>
      <c r="C226"/>
      <c r="D226" s="22" t="s">
        <v>145</v>
      </c>
      <c r="E226" s="23" t="s">
        <v>41</v>
      </c>
      <c r="F226" s="24" t="s">
        <v>21</v>
      </c>
      <c r="G226" s="4" t="s">
        <v>161</v>
      </c>
      <c r="H226" s="4" t="s">
        <v>162</v>
      </c>
      <c r="I226" s="24" t="s">
        <v>525</v>
      </c>
      <c r="J226"/>
      <c r="K226" s="24" t="s">
        <v>182</v>
      </c>
      <c r="L226" s="1" t="s">
        <v>183</v>
      </c>
      <c r="M226" s="34" t="s">
        <v>18</v>
      </c>
      <c r="N226" s="4">
        <v>28</v>
      </c>
      <c r="O226" s="4" t="s">
        <v>151</v>
      </c>
      <c r="P226" s="4" t="s">
        <v>152</v>
      </c>
      <c r="Q226"/>
      <c r="R226" s="4" t="s">
        <v>166</v>
      </c>
      <c r="S226" s="4" t="s">
        <v>166</v>
      </c>
      <c r="T226" s="43">
        <v>500</v>
      </c>
      <c r="U226" s="60"/>
      <c r="V226" s="44" t="str">
        <f t="shared" si="75"/>
        <v>LOEC</v>
      </c>
      <c r="W226" s="44">
        <f>VLOOKUP(V226,'Conversion Factors'!$B$2:'Conversion Factors'!$C$13,2,FALSE)</f>
        <v>2.50</v>
      </c>
      <c r="X226" s="44">
        <f t="shared" si="65"/>
        <v>200</v>
      </c>
      <c r="Y226" s="44" t="str">
        <f t="shared" si="66"/>
        <v>Chronic</v>
      </c>
      <c r="Z226" s="44">
        <f>VLOOKUP(Y226,'Conversion Factors'!$B$12:$C$13,2,FALSE)</f>
        <v>1</v>
      </c>
      <c r="AA226" s="44">
        <f t="shared" si="67"/>
        <v>200</v>
      </c>
      <c r="AB226" s="60"/>
      <c r="AC226" s="44" t="str">
        <f t="shared" si="68"/>
        <v>LOEC</v>
      </c>
      <c r="AD226" s="40" t="s">
        <v>159</v>
      </c>
      <c r="AE226" s="44" t="str">
        <f t="shared" si="69"/>
        <v>Chronic</v>
      </c>
      <c r="AF226" s="40" t="s">
        <v>153</v>
      </c>
      <c r="AG226" s="116" t="str">
        <f t="shared" si="70"/>
        <v>Mortality</v>
      </c>
      <c r="AH226" s="44"/>
      <c r="AI226" s="44">
        <f t="shared" si="71"/>
        <v>28</v>
      </c>
      <c r="AJ226" s="60"/>
      <c r="AK226" s="60"/>
      <c r="AL226" s="60">
        <f t="shared" si="72"/>
        <v>200</v>
      </c>
      <c r="AM226" s="179">
        <f t="shared" si="73"/>
        <v>200</v>
      </c>
      <c r="AN226" s="179">
        <f t="shared" si="73"/>
        <v>200</v>
      </c>
      <c r="AO226" s="179">
        <f t="shared" si="73"/>
        <v>200</v>
      </c>
      <c r="AP226" s="35"/>
      <c r="AQ226" s="49" t="s">
        <v>526</v>
      </c>
      <c r="AR226" s="24"/>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row>
    <row r="227" spans="1:96" s="54" customFormat="1" ht="15" hidden="1">
      <c r="A227" s="242">
        <v>3018</v>
      </c>
      <c r="B227" s="243" t="s">
        <v>529</v>
      </c>
      <c r="C227" s="240"/>
      <c r="D227" s="244" t="s">
        <v>145</v>
      </c>
      <c r="E227" s="245" t="s">
        <v>78</v>
      </c>
      <c r="F227" s="246" t="s">
        <v>60</v>
      </c>
      <c r="G227" s="243" t="s">
        <v>180</v>
      </c>
      <c r="H227" s="243" t="s">
        <v>162</v>
      </c>
      <c r="I227" s="246" t="s">
        <v>181</v>
      </c>
      <c r="J227" s="240"/>
      <c r="K227" s="246" t="s">
        <v>182</v>
      </c>
      <c r="L227" s="246" t="s">
        <v>183</v>
      </c>
      <c r="M227" s="249" t="s">
        <v>48</v>
      </c>
      <c r="N227" s="243">
        <v>30</v>
      </c>
      <c r="O227" s="243" t="s">
        <v>151</v>
      </c>
      <c r="P227" s="243" t="s">
        <v>152</v>
      </c>
      <c r="Q227" s="240"/>
      <c r="R227" s="243" t="s">
        <v>166</v>
      </c>
      <c r="S227" s="243" t="s">
        <v>166</v>
      </c>
      <c r="T227" s="245">
        <v>2120</v>
      </c>
      <c r="U227" s="240"/>
      <c r="V227" s="262" t="str">
        <f t="shared" si="75"/>
        <v>EC10</v>
      </c>
      <c r="W227" s="252">
        <f>VLOOKUP(V227,'Conversion Factors'!$B$2:'Conversion Factors'!$C$13,2,FALSE)</f>
        <v>1</v>
      </c>
      <c r="X227" s="243">
        <f t="shared" si="65"/>
        <v>2120</v>
      </c>
      <c r="Y227" s="119" t="str">
        <f t="shared" si="66"/>
        <v>Chronic</v>
      </c>
      <c r="Z227" s="252">
        <f>VLOOKUP(Y227,'Conversion Factors'!$B$12:$C$13,2,FALSE)</f>
        <v>1</v>
      </c>
      <c r="AA227" s="243">
        <f t="shared" si="67"/>
        <v>2120</v>
      </c>
      <c r="AB227" s="240"/>
      <c r="AC227" s="262" t="s">
        <v>48</v>
      </c>
      <c r="AD227" s="269" t="s">
        <v>153</v>
      </c>
      <c r="AE227" s="111" t="str">
        <f t="shared" si="69"/>
        <v>Chronic</v>
      </c>
      <c r="AF227" s="269" t="str">
        <f>IF(AE227="chronic","y","n")</f>
        <v>y</v>
      </c>
      <c r="AG227" s="282" t="str">
        <f t="shared" si="70"/>
        <v>Mortality</v>
      </c>
      <c r="AH227" s="111"/>
      <c r="AI227" s="263">
        <f t="shared" si="71"/>
        <v>30</v>
      </c>
      <c r="AJ227" s="111"/>
      <c r="AK227" s="239"/>
      <c r="AL227" s="252">
        <f t="shared" si="72"/>
        <v>2120</v>
      </c>
      <c r="AM227" s="265">
        <f t="shared" si="73"/>
        <v>2120</v>
      </c>
      <c r="AN227" s="266">
        <f t="shared" si="73"/>
        <v>2120</v>
      </c>
      <c r="AO227" s="267">
        <f t="shared" si="73"/>
        <v>2120</v>
      </c>
      <c r="AP227" s="296"/>
      <c r="AQ227" s="257" t="s">
        <v>526</v>
      </c>
      <c r="AR227" s="246"/>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row>
    <row r="228" spans="1:44" s="54" customFormat="1" ht="15" hidden="1">
      <c r="A228" s="272">
        <v>431</v>
      </c>
      <c r="B228" s="273" t="s">
        <v>530</v>
      </c>
      <c r="C228" s="241"/>
      <c r="D228" s="274" t="s">
        <v>145</v>
      </c>
      <c r="E228" s="275" t="s">
        <v>52</v>
      </c>
      <c r="F228" s="276" t="s">
        <v>53</v>
      </c>
      <c r="G228" s="273" t="s">
        <v>146</v>
      </c>
      <c r="H228" s="273" t="s">
        <v>147</v>
      </c>
      <c r="I228" s="276" t="s">
        <v>23</v>
      </c>
      <c r="J228" s="241"/>
      <c r="K228" s="276" t="s">
        <v>149</v>
      </c>
      <c r="L228" s="308" t="s">
        <v>174</v>
      </c>
      <c r="M228" s="277" t="s">
        <v>48</v>
      </c>
      <c r="N228" s="273">
        <v>4</v>
      </c>
      <c r="O228" s="273" t="s">
        <v>151</v>
      </c>
      <c r="P228" s="273" t="s">
        <v>152</v>
      </c>
      <c r="Q228" s="273"/>
      <c r="R228" s="273" t="s">
        <v>166</v>
      </c>
      <c r="S228" s="273" t="s">
        <v>166</v>
      </c>
      <c r="T228" s="275">
        <v>5300</v>
      </c>
      <c r="U228" s="241"/>
      <c r="V228" s="278" t="str">
        <f t="shared" si="75"/>
        <v>EC10</v>
      </c>
      <c r="W228" s="279">
        <f>VLOOKUP(V228,'Conversion Factors'!$B$2:'Conversion Factors'!$C$13,2,FALSE)</f>
        <v>1</v>
      </c>
      <c r="X228" s="273">
        <f t="shared" si="65"/>
        <v>5300</v>
      </c>
      <c r="Y228" s="280" t="str">
        <f t="shared" si="66"/>
        <v>Chronic</v>
      </c>
      <c r="Z228" s="279">
        <f>VLOOKUP(Y228,'Conversion Factors'!$B$12:$C$13,2,FALSE)</f>
        <v>1</v>
      </c>
      <c r="AA228" s="273">
        <f t="shared" si="67"/>
        <v>5300</v>
      </c>
      <c r="AB228" s="241"/>
      <c r="AC228" s="278" t="str">
        <f t="shared" si="76" ref="AC228:AC249">M228</f>
        <v>EC10</v>
      </c>
      <c r="AD228" s="181" t="s">
        <v>153</v>
      </c>
      <c r="AE228" s="281" t="str">
        <f t="shared" si="69"/>
        <v>Chronic</v>
      </c>
      <c r="AF228" s="181" t="str">
        <f>IF(AE228="chronic","y","n")</f>
        <v>y</v>
      </c>
      <c r="AG228" s="282" t="str">
        <f t="shared" si="70"/>
        <v>Cell Density</v>
      </c>
      <c r="AH228" s="281"/>
      <c r="AI228" s="283">
        <f t="shared" si="71"/>
        <v>4</v>
      </c>
      <c r="AJ228" s="280"/>
      <c r="AK228" s="181"/>
      <c r="AL228" s="279">
        <f t="shared" si="72"/>
        <v>5300</v>
      </c>
      <c r="AM228" s="285">
        <f t="shared" si="77" ref="AM228:AO245">AL228</f>
        <v>5300</v>
      </c>
      <c r="AN228" s="286">
        <f t="shared" si="77"/>
        <v>5300</v>
      </c>
      <c r="AO228" s="297">
        <f t="shared" si="77"/>
        <v>5300</v>
      </c>
      <c r="AP228" s="298"/>
      <c r="AQ228" s="299" t="s">
        <v>154</v>
      </c>
      <c r="AR228" s="276" t="s">
        <v>155</v>
      </c>
    </row>
    <row r="229" spans="1:44" s="54" customFormat="1" ht="15" hidden="1">
      <c r="A229" s="53">
        <v>431</v>
      </c>
      <c r="B229" s="55" t="s">
        <v>531</v>
      </c>
      <c r="D229" s="143" t="s">
        <v>145</v>
      </c>
      <c r="E229" s="144" t="s">
        <v>52</v>
      </c>
      <c r="F229" s="145" t="s">
        <v>53</v>
      </c>
      <c r="G229" s="55" t="s">
        <v>146</v>
      </c>
      <c r="H229" s="55" t="s">
        <v>147</v>
      </c>
      <c r="I229" s="145" t="s">
        <v>23</v>
      </c>
      <c r="K229" s="145" t="s">
        <v>149</v>
      </c>
      <c r="L229" s="57" t="s">
        <v>174</v>
      </c>
      <c r="M229" s="146" t="s">
        <v>158</v>
      </c>
      <c r="N229" s="55">
        <v>4</v>
      </c>
      <c r="O229" s="55" t="s">
        <v>151</v>
      </c>
      <c r="P229" s="55" t="s">
        <v>152</v>
      </c>
      <c r="Q229" s="55"/>
      <c r="R229" s="55" t="s">
        <v>166</v>
      </c>
      <c r="S229" s="55" t="s">
        <v>166</v>
      </c>
      <c r="T229" s="144">
        <v>48200</v>
      </c>
      <c r="V229" s="112" t="str">
        <f t="shared" si="75"/>
        <v>IC50</v>
      </c>
      <c r="W229" s="67">
        <f>VLOOKUP(V229,'Conversion Factors'!$B$2:'Conversion Factors'!$C$13,2,FALSE)</f>
        <v>5</v>
      </c>
      <c r="X229" s="55">
        <f t="shared" si="65"/>
        <v>9640</v>
      </c>
      <c r="Y229" s="108" t="str">
        <f t="shared" si="66"/>
        <v>Chronic</v>
      </c>
      <c r="Z229" s="67">
        <f>VLOOKUP(Y229,'Conversion Factors'!$B$12:$C$13,2,FALSE)</f>
        <v>1</v>
      </c>
      <c r="AA229" s="55">
        <f t="shared" si="67"/>
        <v>9640</v>
      </c>
      <c r="AC229" s="112" t="str">
        <f t="shared" si="76"/>
        <v>IC50</v>
      </c>
      <c r="AD229" s="181" t="s">
        <v>159</v>
      </c>
      <c r="AE229" s="115" t="str">
        <f t="shared" si="69"/>
        <v>Chronic</v>
      </c>
      <c r="AF229" s="148" t="str">
        <f>IF(AE229="chronic","y","n")</f>
        <v>y</v>
      </c>
      <c r="AG229" s="65" t="str">
        <f t="shared" si="70"/>
        <v>Cell Density</v>
      </c>
      <c r="AH229" s="115"/>
      <c r="AI229" s="117">
        <f t="shared" si="71"/>
        <v>4</v>
      </c>
      <c r="AJ229" s="115"/>
      <c r="AK229" s="56"/>
      <c r="AL229" s="64">
        <f t="shared" si="72"/>
        <v>9640</v>
      </c>
      <c r="AM229" s="202">
        <f t="shared" si="77"/>
        <v>9640</v>
      </c>
      <c r="AN229" s="203">
        <f t="shared" si="77"/>
        <v>9640</v>
      </c>
      <c r="AO229" s="204">
        <f t="shared" si="77"/>
        <v>9640</v>
      </c>
      <c r="AP229" s="182"/>
      <c r="AQ229" s="76" t="s">
        <v>154</v>
      </c>
      <c r="AR229" s="145" t="s">
        <v>155</v>
      </c>
    </row>
    <row r="230" spans="1:44" s="54" customFormat="1" ht="15" hidden="1">
      <c r="A230" s="53">
        <v>432</v>
      </c>
      <c r="B230" s="55" t="s">
        <v>144</v>
      </c>
      <c r="D230" s="143" t="s">
        <v>145</v>
      </c>
      <c r="E230" s="144" t="s">
        <v>1327</v>
      </c>
      <c r="F230" s="145" t="s">
        <v>53</v>
      </c>
      <c r="G230" s="55" t="s">
        <v>146</v>
      </c>
      <c r="H230" s="55" t="s">
        <v>147</v>
      </c>
      <c r="I230" s="145" t="s">
        <v>148</v>
      </c>
      <c r="K230" s="145" t="s">
        <v>149</v>
      </c>
      <c r="L230" s="145" t="s">
        <v>150</v>
      </c>
      <c r="M230" s="146" t="s">
        <v>57</v>
      </c>
      <c r="N230" s="55">
        <v>3</v>
      </c>
      <c r="O230" s="55" t="s">
        <v>151</v>
      </c>
      <c r="P230" s="55" t="s">
        <v>152</v>
      </c>
      <c r="R230" s="55">
        <v>110</v>
      </c>
      <c r="S230" s="55">
        <v>500</v>
      </c>
      <c r="T230" s="144">
        <f>(R230*S230*0.000001*1000*1000)</f>
        <v>55000</v>
      </c>
      <c r="V230" s="112" t="str">
        <f t="shared" si="75"/>
        <v>IC10</v>
      </c>
      <c r="W230" s="67">
        <f>VLOOKUP(V230,'Conversion Factors'!$B$2:'Conversion Factors'!$C$13,2,FALSE)</f>
        <v>1</v>
      </c>
      <c r="X230" s="55">
        <f t="shared" si="65"/>
        <v>55000</v>
      </c>
      <c r="Y230" s="108" t="str">
        <f t="shared" si="66"/>
        <v>Chronic</v>
      </c>
      <c r="Z230" s="67">
        <f>VLOOKUP(Y230,'Conversion Factors'!$B$12:$C$13,2,FALSE)</f>
        <v>1</v>
      </c>
      <c r="AA230" s="55">
        <f t="shared" si="67"/>
        <v>55000</v>
      </c>
      <c r="AC230" s="112" t="str">
        <f t="shared" si="76"/>
        <v>IC10</v>
      </c>
      <c r="AD230" s="56" t="s">
        <v>153</v>
      </c>
      <c r="AE230" s="115" t="str">
        <f t="shared" si="69"/>
        <v>Chronic</v>
      </c>
      <c r="AF230" s="56" t="str">
        <f>IF(AE230="chronic","y","n")</f>
        <v>y</v>
      </c>
      <c r="AG230" s="65" t="str">
        <f t="shared" si="70"/>
        <v>Growth rate - Optical Density</v>
      </c>
      <c r="AH230" s="108"/>
      <c r="AI230" s="383">
        <f t="shared" si="71"/>
        <v>3</v>
      </c>
      <c r="AJ230" s="108"/>
      <c r="AL230" s="64">
        <f t="shared" si="72"/>
        <v>55000</v>
      </c>
      <c r="AM230" s="202">
        <f t="shared" si="77"/>
        <v>55000</v>
      </c>
      <c r="AN230" s="203">
        <f t="shared" si="77"/>
        <v>55000</v>
      </c>
      <c r="AO230" s="204">
        <f t="shared" si="77"/>
        <v>55000</v>
      </c>
      <c r="AP230" s="182"/>
      <c r="AQ230" s="76" t="s">
        <v>154</v>
      </c>
      <c r="AR230" s="145" t="s">
        <v>155</v>
      </c>
    </row>
    <row r="231" spans="1:44" s="54" customFormat="1" ht="15" hidden="1">
      <c r="A231" s="53">
        <v>432</v>
      </c>
      <c r="B231" s="55" t="s">
        <v>156</v>
      </c>
      <c r="D231" s="143" t="s">
        <v>145</v>
      </c>
      <c r="E231" s="144" t="s">
        <v>1327</v>
      </c>
      <c r="F231" s="145" t="s">
        <v>53</v>
      </c>
      <c r="G231" s="55" t="s">
        <v>157</v>
      </c>
      <c r="H231" s="55" t="s">
        <v>147</v>
      </c>
      <c r="I231" s="145" t="s">
        <v>148</v>
      </c>
      <c r="K231" s="145" t="s">
        <v>149</v>
      </c>
      <c r="L231" s="145" t="s">
        <v>150</v>
      </c>
      <c r="M231" s="146" t="s">
        <v>158</v>
      </c>
      <c r="N231" s="55">
        <v>3</v>
      </c>
      <c r="O231" s="55" t="s">
        <v>151</v>
      </c>
      <c r="P231" s="55" t="s">
        <v>152</v>
      </c>
      <c r="R231" s="55">
        <v>200</v>
      </c>
      <c r="S231" s="55">
        <v>500</v>
      </c>
      <c r="T231" s="144">
        <f>(R231*S231*0.000001*1000*1000)</f>
        <v>99999.999999999985</v>
      </c>
      <c r="V231" s="112" t="str">
        <f t="shared" si="75"/>
        <v>IC50</v>
      </c>
      <c r="W231" s="67">
        <f>VLOOKUP(V231,'Conversion Factors'!$B$2:'Conversion Factors'!$C$13,2,FALSE)</f>
        <v>5</v>
      </c>
      <c r="X231" s="55">
        <f t="shared" si="65"/>
        <v>19999.999999999996</v>
      </c>
      <c r="Y231" s="108" t="str">
        <f t="shared" si="66"/>
        <v>Chronic</v>
      </c>
      <c r="Z231" s="67">
        <f>VLOOKUP(Y231,'Conversion Factors'!$B$12:$C$13,2,FALSE)</f>
        <v>1</v>
      </c>
      <c r="AA231" s="55">
        <f t="shared" si="67"/>
        <v>19999.999999999996</v>
      </c>
      <c r="AC231" s="112" t="str">
        <f t="shared" si="76"/>
        <v>IC50</v>
      </c>
      <c r="AD231" s="56" t="s">
        <v>159</v>
      </c>
      <c r="AE231" s="115" t="str">
        <f t="shared" si="69"/>
        <v>Chronic</v>
      </c>
      <c r="AF231" s="56" t="str">
        <f>IF(AE231="chronic","y","n")</f>
        <v>y</v>
      </c>
      <c r="AG231" s="65" t="str">
        <f t="shared" si="70"/>
        <v>Growth rate - Optical Density</v>
      </c>
      <c r="AH231" s="115"/>
      <c r="AI231" s="117">
        <f t="shared" si="71"/>
        <v>3</v>
      </c>
      <c r="AJ231" s="110"/>
      <c r="AL231" s="64">
        <f t="shared" si="72"/>
        <v>19999.999999999996</v>
      </c>
      <c r="AM231" s="202">
        <f t="shared" si="77"/>
        <v>19999.999999999996</v>
      </c>
      <c r="AN231" s="203">
        <f t="shared" si="77"/>
        <v>19999.999999999996</v>
      </c>
      <c r="AO231" s="204">
        <f t="shared" si="77"/>
        <v>19999.999999999996</v>
      </c>
      <c r="AP231" s="182"/>
      <c r="AQ231" s="76" t="s">
        <v>154</v>
      </c>
      <c r="AR231" s="145" t="s">
        <v>155</v>
      </c>
    </row>
    <row r="232" spans="1:44" s="54" customFormat="1" ht="15" hidden="1">
      <c r="A232" s="272">
        <v>3040</v>
      </c>
      <c r="B232" s="273" t="s">
        <v>532</v>
      </c>
      <c r="C232" s="241"/>
      <c r="D232" s="274" t="s">
        <v>145</v>
      </c>
      <c r="E232" s="275" t="s">
        <v>1327</v>
      </c>
      <c r="F232" s="276" t="s">
        <v>53</v>
      </c>
      <c r="G232" s="273" t="s">
        <v>146</v>
      </c>
      <c r="H232" s="273" t="s">
        <v>147</v>
      </c>
      <c r="I232" s="276" t="s">
        <v>23</v>
      </c>
      <c r="J232" s="241"/>
      <c r="K232" s="276" t="s">
        <v>190</v>
      </c>
      <c r="L232" s="308" t="s">
        <v>533</v>
      </c>
      <c r="M232" s="277" t="s">
        <v>27</v>
      </c>
      <c r="N232" s="273">
        <v>4</v>
      </c>
      <c r="O232" s="273" t="s">
        <v>151</v>
      </c>
      <c r="P232" s="273" t="s">
        <v>152</v>
      </c>
      <c r="Q232" s="241"/>
      <c r="R232" s="273" t="s">
        <v>166</v>
      </c>
      <c r="S232" s="273" t="s">
        <v>166</v>
      </c>
      <c r="T232" s="300">
        <v>25000</v>
      </c>
      <c r="U232" s="309"/>
      <c r="V232" s="279" t="str">
        <f t="shared" si="75"/>
        <v>NOEC</v>
      </c>
      <c r="W232" s="279">
        <f>VLOOKUP(V232,'Conversion Factors'!$B$2:'Conversion Factors'!$C$13,2,FALSE)</f>
        <v>1</v>
      </c>
      <c r="X232" s="279">
        <f t="shared" si="65"/>
        <v>25000</v>
      </c>
      <c r="Y232" s="279" t="str">
        <f t="shared" si="66"/>
        <v>Chronic</v>
      </c>
      <c r="Z232" s="279">
        <f>VLOOKUP(Y232,'Conversion Factors'!$B$12:$C$13,2,FALSE)</f>
        <v>1</v>
      </c>
      <c r="AA232" s="279">
        <f t="shared" si="67"/>
        <v>25000</v>
      </c>
      <c r="AB232" s="309"/>
      <c r="AC232" s="279" t="str">
        <f t="shared" si="76"/>
        <v>NOEC</v>
      </c>
      <c r="AD232" s="192" t="s">
        <v>153</v>
      </c>
      <c r="AE232" s="279" t="str">
        <f t="shared" si="69"/>
        <v>Chronic</v>
      </c>
      <c r="AF232" s="192" t="s">
        <v>153</v>
      </c>
      <c r="AG232" s="310" t="str">
        <f t="shared" si="70"/>
        <v>Proliferation</v>
      </c>
      <c r="AH232" s="279"/>
      <c r="AI232" s="279">
        <f t="shared" si="71"/>
        <v>4</v>
      </c>
      <c r="AJ232" s="279"/>
      <c r="AK232" s="309"/>
      <c r="AL232" s="279">
        <f t="shared" si="72"/>
        <v>25000</v>
      </c>
      <c r="AM232" s="303">
        <f t="shared" si="77"/>
        <v>25000</v>
      </c>
      <c r="AN232" s="303">
        <f t="shared" si="77"/>
        <v>25000</v>
      </c>
      <c r="AO232" s="303">
        <f t="shared" si="77"/>
        <v>25000</v>
      </c>
      <c r="AP232" s="307"/>
      <c r="AQ232" s="299" t="s">
        <v>526</v>
      </c>
      <c r="AR232" s="276" t="s">
        <v>155</v>
      </c>
    </row>
    <row r="233" spans="1:44" s="54" customFormat="1" ht="15" hidden="1">
      <c r="A233" s="53">
        <v>3040</v>
      </c>
      <c r="B233" s="55" t="s">
        <v>534</v>
      </c>
      <c r="D233" s="143" t="s">
        <v>145</v>
      </c>
      <c r="E233" s="144" t="s">
        <v>1327</v>
      </c>
      <c r="F233" s="145" t="s">
        <v>53</v>
      </c>
      <c r="G233" s="55" t="s">
        <v>146</v>
      </c>
      <c r="H233" s="55" t="s">
        <v>147</v>
      </c>
      <c r="I233" s="145" t="s">
        <v>23</v>
      </c>
      <c r="K233" s="145" t="s">
        <v>190</v>
      </c>
      <c r="L233" s="57" t="s">
        <v>533</v>
      </c>
      <c r="M233" s="146" t="s">
        <v>18</v>
      </c>
      <c r="N233" s="55">
        <v>4</v>
      </c>
      <c r="O233" s="55" t="s">
        <v>151</v>
      </c>
      <c r="P233" s="55" t="s">
        <v>152</v>
      </c>
      <c r="R233" s="55" t="s">
        <v>166</v>
      </c>
      <c r="S233" s="55" t="s">
        <v>166</v>
      </c>
      <c r="T233" s="170">
        <v>50000</v>
      </c>
      <c r="U233" s="64"/>
      <c r="V233" s="67" t="str">
        <f t="shared" si="75"/>
        <v>LOEC</v>
      </c>
      <c r="W233" s="67">
        <f>VLOOKUP(V233,'Conversion Factors'!$B$2:'Conversion Factors'!$C$13,2,FALSE)</f>
        <v>2.50</v>
      </c>
      <c r="X233" s="67">
        <f t="shared" si="65"/>
        <v>20000</v>
      </c>
      <c r="Y233" s="67" t="str">
        <f t="shared" si="66"/>
        <v>Chronic</v>
      </c>
      <c r="Z233" s="67">
        <f>VLOOKUP(Y233,'Conversion Factors'!$B$12:$C$13,2,FALSE)</f>
        <v>1</v>
      </c>
      <c r="AA233" s="67">
        <f t="shared" si="67"/>
        <v>20000</v>
      </c>
      <c r="AB233" s="64"/>
      <c r="AC233" s="67" t="str">
        <f t="shared" si="76"/>
        <v>LOEC</v>
      </c>
      <c r="AD233" s="148" t="s">
        <v>159</v>
      </c>
      <c r="AE233" s="67" t="str">
        <f t="shared" si="69"/>
        <v>Chronic</v>
      </c>
      <c r="AF233" s="148" t="s">
        <v>153</v>
      </c>
      <c r="AG233" s="173" t="str">
        <f t="shared" si="70"/>
        <v>Proliferation</v>
      </c>
      <c r="AH233" s="67"/>
      <c r="AI233" s="67">
        <f t="shared" si="71"/>
        <v>4</v>
      </c>
      <c r="AJ233" s="67"/>
      <c r="AK233" s="64"/>
      <c r="AL233" s="64">
        <f t="shared" si="72"/>
        <v>20000</v>
      </c>
      <c r="AM233" s="213">
        <f t="shared" si="77"/>
        <v>20000</v>
      </c>
      <c r="AN233" s="213">
        <f t="shared" si="77"/>
        <v>20000</v>
      </c>
      <c r="AO233" s="213">
        <f t="shared" si="77"/>
        <v>20000</v>
      </c>
      <c r="AP233" s="58"/>
      <c r="AQ233" s="76" t="s">
        <v>526</v>
      </c>
      <c r="AR233" s="145" t="s">
        <v>155</v>
      </c>
    </row>
    <row r="234" spans="1:44" s="54" customFormat="1" ht="15" hidden="1">
      <c r="A234" s="53">
        <v>3040</v>
      </c>
      <c r="B234" s="55" t="s">
        <v>535</v>
      </c>
      <c r="D234" s="143" t="s">
        <v>145</v>
      </c>
      <c r="E234" s="144" t="s">
        <v>1327</v>
      </c>
      <c r="F234" s="145" t="s">
        <v>53</v>
      </c>
      <c r="G234" s="55" t="s">
        <v>157</v>
      </c>
      <c r="H234" s="55" t="s">
        <v>147</v>
      </c>
      <c r="I234" s="145" t="s">
        <v>23</v>
      </c>
      <c r="K234" s="145" t="s">
        <v>201</v>
      </c>
      <c r="L234" s="57" t="s">
        <v>533</v>
      </c>
      <c r="M234" s="146" t="s">
        <v>390</v>
      </c>
      <c r="N234" s="55">
        <v>4</v>
      </c>
      <c r="O234" s="55" t="s">
        <v>151</v>
      </c>
      <c r="P234" s="55" t="s">
        <v>152</v>
      </c>
      <c r="R234" s="55" t="s">
        <v>166</v>
      </c>
      <c r="S234" s="55" t="s">
        <v>166</v>
      </c>
      <c r="T234" s="170">
        <v>126000</v>
      </c>
      <c r="U234" s="64"/>
      <c r="V234" s="67" t="str">
        <f t="shared" si="75"/>
        <v>LC50</v>
      </c>
      <c r="W234" s="67">
        <f>VLOOKUP(V234,'Conversion Factors'!$B$2:'Conversion Factors'!$C$13,2,FALSE)</f>
        <v>5</v>
      </c>
      <c r="X234" s="67">
        <f t="shared" si="65"/>
        <v>25200</v>
      </c>
      <c r="Y234" s="67" t="str">
        <f t="shared" si="66"/>
        <v>Chronic</v>
      </c>
      <c r="Z234" s="67">
        <f>VLOOKUP(Y234,'Conversion Factors'!$B$12:$C$13,2,FALSE)</f>
        <v>1</v>
      </c>
      <c r="AA234" s="67">
        <f t="shared" si="67"/>
        <v>25200</v>
      </c>
      <c r="AB234" s="64"/>
      <c r="AC234" s="67" t="str">
        <f t="shared" si="76"/>
        <v>LC50</v>
      </c>
      <c r="AD234" s="148" t="s">
        <v>159</v>
      </c>
      <c r="AE234" s="67" t="str">
        <f t="shared" si="69"/>
        <v>Chronic</v>
      </c>
      <c r="AF234" s="148" t="s">
        <v>153</v>
      </c>
      <c r="AG234" s="173" t="str">
        <f t="shared" si="70"/>
        <v>Proliferation</v>
      </c>
      <c r="AH234" s="67"/>
      <c r="AI234" s="67">
        <f t="shared" si="71"/>
        <v>4</v>
      </c>
      <c r="AJ234" s="67"/>
      <c r="AK234" s="64"/>
      <c r="AL234" s="64">
        <f t="shared" si="72"/>
        <v>25200</v>
      </c>
      <c r="AM234" s="213">
        <f t="shared" si="77"/>
        <v>25200</v>
      </c>
      <c r="AN234" s="213">
        <f t="shared" si="77"/>
        <v>25200</v>
      </c>
      <c r="AO234" s="213">
        <f t="shared" si="77"/>
        <v>25200</v>
      </c>
      <c r="AP234" s="58"/>
      <c r="AQ234" s="76" t="s">
        <v>526</v>
      </c>
      <c r="AR234" s="145" t="s">
        <v>155</v>
      </c>
    </row>
    <row r="235" spans="1:96" s="136" customFormat="1" ht="15" hidden="1">
      <c r="A235" s="21">
        <v>3039</v>
      </c>
      <c r="B235" s="4" t="s">
        <v>536</v>
      </c>
      <c r="C235"/>
      <c r="D235" s="22" t="s">
        <v>145</v>
      </c>
      <c r="E235" s="23" t="s">
        <v>75</v>
      </c>
      <c r="F235" s="24" t="s">
        <v>60</v>
      </c>
      <c r="G235" s="4" t="s">
        <v>64</v>
      </c>
      <c r="H235" s="4" t="s">
        <v>162</v>
      </c>
      <c r="I235" s="24" t="s">
        <v>262</v>
      </c>
      <c r="J235" s="171"/>
      <c r="K235" s="24" t="s">
        <v>182</v>
      </c>
      <c r="L235" s="1" t="s">
        <v>183</v>
      </c>
      <c r="M235" s="34" t="s">
        <v>27</v>
      </c>
      <c r="N235" s="4">
        <v>120</v>
      </c>
      <c r="O235" s="4" t="s">
        <v>151</v>
      </c>
      <c r="P235" s="4" t="s">
        <v>152</v>
      </c>
      <c r="Q235" s="171"/>
      <c r="R235" s="4" t="s">
        <v>166</v>
      </c>
      <c r="S235" s="4" t="s">
        <v>166</v>
      </c>
      <c r="T235" s="43">
        <v>608</v>
      </c>
      <c r="U235" s="60"/>
      <c r="V235" s="44" t="str">
        <f t="shared" si="75"/>
        <v>NOEC</v>
      </c>
      <c r="W235" s="44">
        <f>VLOOKUP(V235,'Conversion Factors'!$B$2:'Conversion Factors'!$C$13,2,FALSE)</f>
        <v>1</v>
      </c>
      <c r="X235" s="44">
        <f t="shared" si="65"/>
        <v>608</v>
      </c>
      <c r="Y235" s="44" t="str">
        <f t="shared" si="66"/>
        <v>Chronic</v>
      </c>
      <c r="Z235" s="44">
        <f>VLOOKUP(Y235,'Conversion Factors'!$B$12:$C$13,2,FALSE)</f>
        <v>1</v>
      </c>
      <c r="AA235" s="44">
        <f t="shared" si="67"/>
        <v>608</v>
      </c>
      <c r="AB235" s="60"/>
      <c r="AC235" s="44" t="str">
        <f t="shared" si="76"/>
        <v>NOEC</v>
      </c>
      <c r="AD235" s="40" t="s">
        <v>153</v>
      </c>
      <c r="AE235" s="44" t="str">
        <f t="shared" si="69"/>
        <v>Chronic</v>
      </c>
      <c r="AF235" s="40" t="s">
        <v>153</v>
      </c>
      <c r="AG235" s="116" t="str">
        <f t="shared" si="70"/>
        <v>Mortality</v>
      </c>
      <c r="AH235" s="44"/>
      <c r="AI235" s="44">
        <f t="shared" si="71"/>
        <v>120</v>
      </c>
      <c r="AJ235" s="60"/>
      <c r="AK235" s="60"/>
      <c r="AL235" s="60">
        <f t="shared" si="72"/>
        <v>608</v>
      </c>
      <c r="AM235" s="179">
        <f t="shared" si="77"/>
        <v>608</v>
      </c>
      <c r="AN235" s="179">
        <f t="shared" si="77"/>
        <v>608</v>
      </c>
      <c r="AO235" s="179">
        <f t="shared" si="77"/>
        <v>608</v>
      </c>
      <c r="AP235" s="35"/>
      <c r="AQ235" s="49" t="s">
        <v>526</v>
      </c>
      <c r="AR235" s="24"/>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row>
    <row r="236" spans="1:96" s="136" customFormat="1" ht="15" hidden="1">
      <c r="A236" s="242">
        <v>3039</v>
      </c>
      <c r="B236" s="243" t="s">
        <v>537</v>
      </c>
      <c r="C236" s="240"/>
      <c r="D236" s="244" t="s">
        <v>145</v>
      </c>
      <c r="E236" s="245" t="s">
        <v>75</v>
      </c>
      <c r="F236" s="246" t="s">
        <v>60</v>
      </c>
      <c r="G236" s="243" t="s">
        <v>64</v>
      </c>
      <c r="H236" s="243" t="s">
        <v>162</v>
      </c>
      <c r="I236" s="246" t="s">
        <v>262</v>
      </c>
      <c r="J236" s="247"/>
      <c r="K236" s="246" t="s">
        <v>149</v>
      </c>
      <c r="L236" s="248" t="s">
        <v>538</v>
      </c>
      <c r="M236" s="249" t="s">
        <v>27</v>
      </c>
      <c r="N236" s="243">
        <v>120</v>
      </c>
      <c r="O236" s="243" t="s">
        <v>151</v>
      </c>
      <c r="P236" s="243" t="s">
        <v>152</v>
      </c>
      <c r="Q236" s="247"/>
      <c r="R236" s="243" t="s">
        <v>166</v>
      </c>
      <c r="S236" s="243" t="s">
        <v>166</v>
      </c>
      <c r="T236" s="250">
        <v>608</v>
      </c>
      <c r="U236" s="251"/>
      <c r="V236" s="252" t="str">
        <f t="shared" si="75"/>
        <v>NOEC</v>
      </c>
      <c r="W236" s="252">
        <f>VLOOKUP(V236,'Conversion Factors'!$B$2:'Conversion Factors'!$C$13,2,FALSE)</f>
        <v>1</v>
      </c>
      <c r="X236" s="252">
        <f t="shared" si="65"/>
        <v>608</v>
      </c>
      <c r="Y236" s="252" t="str">
        <f t="shared" si="66"/>
        <v>Chronic</v>
      </c>
      <c r="Z236" s="252">
        <f>VLOOKUP(Y236,'Conversion Factors'!$B$12:$C$13,2,FALSE)</f>
        <v>1</v>
      </c>
      <c r="AA236" s="252">
        <f t="shared" si="67"/>
        <v>608</v>
      </c>
      <c r="AB236" s="251"/>
      <c r="AC236" s="252" t="str">
        <f t="shared" si="76"/>
        <v>NOEC</v>
      </c>
      <c r="AD236" s="253" t="s">
        <v>153</v>
      </c>
      <c r="AE236" s="252" t="str">
        <f t="shared" si="69"/>
        <v>Chronic</v>
      </c>
      <c r="AF236" s="253" t="s">
        <v>153</v>
      </c>
      <c r="AG236" s="254" t="str">
        <f t="shared" si="70"/>
        <v>Weight</v>
      </c>
      <c r="AH236" s="252"/>
      <c r="AI236" s="252">
        <f t="shared" si="71"/>
        <v>120</v>
      </c>
      <c r="AJ236" s="251"/>
      <c r="AK236" s="251"/>
      <c r="AL236" s="252">
        <f t="shared" si="72"/>
        <v>608</v>
      </c>
      <c r="AM236" s="255">
        <f t="shared" si="77"/>
        <v>608</v>
      </c>
      <c r="AN236" s="255">
        <f t="shared" si="77"/>
        <v>608</v>
      </c>
      <c r="AO236" s="255">
        <f t="shared" si="77"/>
        <v>608</v>
      </c>
      <c r="AP236" s="256"/>
      <c r="AQ236" s="257" t="s">
        <v>526</v>
      </c>
      <c r="AR236" s="24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row>
    <row r="237" spans="1:96" s="54" customFormat="1" ht="15" hidden="1">
      <c r="A237" s="242">
        <v>3029</v>
      </c>
      <c r="B237" s="243" t="s">
        <v>540</v>
      </c>
      <c r="C237" s="240"/>
      <c r="D237" s="244" t="s">
        <v>145</v>
      </c>
      <c r="E237" s="245" t="s">
        <v>71</v>
      </c>
      <c r="F237" s="246" t="s">
        <v>60</v>
      </c>
      <c r="G237" s="243" t="s">
        <v>64</v>
      </c>
      <c r="H237" s="243" t="s">
        <v>162</v>
      </c>
      <c r="I237" s="246" t="s">
        <v>262</v>
      </c>
      <c r="J237" s="240"/>
      <c r="K237" s="246" t="s">
        <v>185</v>
      </c>
      <c r="L237" s="250" t="s">
        <v>541</v>
      </c>
      <c r="M237" s="249" t="s">
        <v>27</v>
      </c>
      <c r="N237" s="252">
        <v>58</v>
      </c>
      <c r="O237" s="252" t="s">
        <v>151</v>
      </c>
      <c r="P237" s="252" t="s">
        <v>152</v>
      </c>
      <c r="Q237" s="252"/>
      <c r="R237" s="252" t="s">
        <v>166</v>
      </c>
      <c r="S237" s="252" t="s">
        <v>166</v>
      </c>
      <c r="T237" s="250">
        <v>590</v>
      </c>
      <c r="U237" s="251"/>
      <c r="V237" s="252" t="str">
        <f t="shared" si="75"/>
        <v>NOEC</v>
      </c>
      <c r="W237" s="252">
        <f>VLOOKUP(V237,'Conversion Factors'!$B$2:'Conversion Factors'!$C$13,2,FALSE)</f>
        <v>1</v>
      </c>
      <c r="X237" s="252">
        <f t="shared" si="65"/>
        <v>590</v>
      </c>
      <c r="Y237" s="252" t="str">
        <f t="shared" si="66"/>
        <v>Chronic</v>
      </c>
      <c r="Z237" s="252">
        <f>VLOOKUP(Y237,'Conversion Factors'!$B$12:$C$13,2,FALSE)</f>
        <v>1</v>
      </c>
      <c r="AA237" s="252">
        <f t="shared" si="67"/>
        <v>590</v>
      </c>
      <c r="AB237" s="251"/>
      <c r="AC237" s="252" t="str">
        <f t="shared" si="76"/>
        <v>NOEC</v>
      </c>
      <c r="AD237" s="253" t="s">
        <v>153</v>
      </c>
      <c r="AE237" s="252" t="str">
        <f t="shared" si="69"/>
        <v>Chronic</v>
      </c>
      <c r="AF237" s="253" t="s">
        <v>153</v>
      </c>
      <c r="AG237" s="254" t="str">
        <f t="shared" si="70"/>
        <v xml:space="preserve">Mass </v>
      </c>
      <c r="AH237" s="252"/>
      <c r="AI237" s="252">
        <f t="shared" si="71"/>
        <v>58</v>
      </c>
      <c r="AJ237" s="251"/>
      <c r="AK237" s="251"/>
      <c r="AL237" s="251">
        <f t="shared" si="72"/>
        <v>590</v>
      </c>
      <c r="AM237" s="418">
        <f t="shared" si="77"/>
        <v>590</v>
      </c>
      <c r="AN237" s="418">
        <f t="shared" si="77"/>
        <v>590</v>
      </c>
      <c r="AO237" s="418">
        <f t="shared" si="77"/>
        <v>590</v>
      </c>
      <c r="AP237" s="256"/>
      <c r="AQ237" s="257" t="s">
        <v>154</v>
      </c>
      <c r="AR237" s="246" t="s">
        <v>1332</v>
      </c>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row>
    <row r="238" spans="1:96" s="54" customFormat="1" ht="15" hidden="1">
      <c r="A238" s="21">
        <v>3029</v>
      </c>
      <c r="B238" s="4" t="s">
        <v>542</v>
      </c>
      <c r="C238"/>
      <c r="D238" s="22" t="s">
        <v>145</v>
      </c>
      <c r="E238" s="23" t="s">
        <v>71</v>
      </c>
      <c r="F238" s="24" t="s">
        <v>60</v>
      </c>
      <c r="G238" s="4" t="s">
        <v>64</v>
      </c>
      <c r="H238" s="4" t="s">
        <v>162</v>
      </c>
      <c r="I238" s="24" t="s">
        <v>262</v>
      </c>
      <c r="J238"/>
      <c r="K238" s="24" t="s">
        <v>185</v>
      </c>
      <c r="L238" s="43" t="s">
        <v>543</v>
      </c>
      <c r="M238" s="34" t="s">
        <v>27</v>
      </c>
      <c r="N238" s="44">
        <v>58</v>
      </c>
      <c r="O238" s="44" t="s">
        <v>151</v>
      </c>
      <c r="P238" s="44" t="s">
        <v>152</v>
      </c>
      <c r="Q238" s="44"/>
      <c r="R238" s="44" t="s">
        <v>166</v>
      </c>
      <c r="S238" s="44" t="s">
        <v>166</v>
      </c>
      <c r="T238" s="43">
        <v>590</v>
      </c>
      <c r="U238" s="60"/>
      <c r="V238" s="44" t="str">
        <f t="shared" si="75"/>
        <v>NOEC</v>
      </c>
      <c r="W238" s="44">
        <f>VLOOKUP(V238,'Conversion Factors'!$B$2:'Conversion Factors'!$C$13,2,FALSE)</f>
        <v>1</v>
      </c>
      <c r="X238" s="44">
        <f t="shared" si="65"/>
        <v>590</v>
      </c>
      <c r="Y238" s="44" t="str">
        <f t="shared" si="66"/>
        <v>Chronic</v>
      </c>
      <c r="Z238" s="44">
        <f>VLOOKUP(Y238,'Conversion Factors'!$B$12:$C$13,2,FALSE)</f>
        <v>1</v>
      </c>
      <c r="AA238" s="44">
        <f t="shared" si="67"/>
        <v>590</v>
      </c>
      <c r="AB238" s="60"/>
      <c r="AC238" s="44" t="str">
        <f t="shared" si="76"/>
        <v>NOEC</v>
      </c>
      <c r="AD238" s="40" t="s">
        <v>153</v>
      </c>
      <c r="AE238" s="44" t="str">
        <f t="shared" si="69"/>
        <v>Chronic</v>
      </c>
      <c r="AF238" s="40" t="s">
        <v>153</v>
      </c>
      <c r="AG238" s="116" t="str">
        <f t="shared" si="70"/>
        <v>Snout vent length (SVL)</v>
      </c>
      <c r="AH238" s="44"/>
      <c r="AI238" s="44">
        <f t="shared" si="71"/>
        <v>58</v>
      </c>
      <c r="AJ238" s="60"/>
      <c r="AK238" s="60"/>
      <c r="AL238" s="60">
        <f t="shared" si="72"/>
        <v>590</v>
      </c>
      <c r="AM238" s="179">
        <f t="shared" si="77"/>
        <v>590</v>
      </c>
      <c r="AN238" s="179">
        <f t="shared" si="77"/>
        <v>590</v>
      </c>
      <c r="AO238" s="179">
        <f t="shared" si="77"/>
        <v>590</v>
      </c>
      <c r="AP238" s="35"/>
      <c r="AQ238" s="49" t="s">
        <v>154</v>
      </c>
      <c r="AR238" s="24"/>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row>
    <row r="239" spans="1:96" s="54" customFormat="1" ht="15" hidden="1">
      <c r="A239" s="21">
        <v>3029</v>
      </c>
      <c r="B239" s="4" t="s">
        <v>544</v>
      </c>
      <c r="C239"/>
      <c r="D239" s="22" t="s">
        <v>145</v>
      </c>
      <c r="E239" s="23" t="s">
        <v>71</v>
      </c>
      <c r="F239" s="24" t="s">
        <v>60</v>
      </c>
      <c r="G239" s="4" t="s">
        <v>64</v>
      </c>
      <c r="H239" s="4" t="s">
        <v>162</v>
      </c>
      <c r="I239" s="24" t="s">
        <v>262</v>
      </c>
      <c r="J239"/>
      <c r="K239" s="24" t="s">
        <v>190</v>
      </c>
      <c r="L239" s="24" t="s">
        <v>539</v>
      </c>
      <c r="M239" s="34" t="s">
        <v>18</v>
      </c>
      <c r="N239" s="44">
        <v>150</v>
      </c>
      <c r="O239" s="44" t="s">
        <v>151</v>
      </c>
      <c r="P239" s="44" t="s">
        <v>152</v>
      </c>
      <c r="Q239" s="44"/>
      <c r="R239" s="44" t="s">
        <v>166</v>
      </c>
      <c r="S239" s="44" t="s">
        <v>166</v>
      </c>
      <c r="T239" s="43">
        <v>620</v>
      </c>
      <c r="U239" s="60"/>
      <c r="V239" s="44" t="str">
        <f t="shared" si="75"/>
        <v>LOEC</v>
      </c>
      <c r="W239" s="44">
        <f>VLOOKUP(V239,'Conversion Factors'!$B$2:'Conversion Factors'!$C$13,2,FALSE)</f>
        <v>2.50</v>
      </c>
      <c r="X239" s="44">
        <f t="shared" si="65"/>
        <v>248</v>
      </c>
      <c r="Y239" s="44" t="str">
        <f t="shared" si="66"/>
        <v>Chronic</v>
      </c>
      <c r="Z239" s="44">
        <f>VLOOKUP(Y239,'Conversion Factors'!$B$12:$C$13,2,FALSE)</f>
        <v>1</v>
      </c>
      <c r="AA239" s="44">
        <f t="shared" si="67"/>
        <v>248</v>
      </c>
      <c r="AB239" s="60"/>
      <c r="AC239" s="44" t="str">
        <f t="shared" si="76"/>
        <v>LOEC</v>
      </c>
      <c r="AD239" s="40" t="s">
        <v>159</v>
      </c>
      <c r="AE239" s="44" t="str">
        <f t="shared" si="69"/>
        <v>Chronic</v>
      </c>
      <c r="AF239" s="40" t="s">
        <v>153</v>
      </c>
      <c r="AG239" s="116" t="str">
        <f t="shared" si="70"/>
        <v>Mean number of oocytes</v>
      </c>
      <c r="AH239" s="44"/>
      <c r="AI239" s="44">
        <f t="shared" si="71"/>
        <v>150</v>
      </c>
      <c r="AJ239" s="60"/>
      <c r="AK239" s="60"/>
      <c r="AL239" s="60">
        <f t="shared" si="72"/>
        <v>248</v>
      </c>
      <c r="AM239" s="179">
        <f t="shared" si="77"/>
        <v>248</v>
      </c>
      <c r="AN239" s="179">
        <f t="shared" si="77"/>
        <v>248</v>
      </c>
      <c r="AO239" s="179">
        <f t="shared" si="77"/>
        <v>248</v>
      </c>
      <c r="AP239" s="35"/>
      <c r="AQ239" s="49" t="s">
        <v>154</v>
      </c>
      <c r="AR239" s="24"/>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row>
    <row r="240" spans="1:96" s="54" customFormat="1" ht="15" hidden="1">
      <c r="A240" s="21">
        <v>3029</v>
      </c>
      <c r="B240" s="4" t="s">
        <v>545</v>
      </c>
      <c r="C240"/>
      <c r="D240" s="22" t="s">
        <v>145</v>
      </c>
      <c r="E240" s="23" t="s">
        <v>71</v>
      </c>
      <c r="F240" s="24" t="s">
        <v>60</v>
      </c>
      <c r="G240" s="4" t="s">
        <v>64</v>
      </c>
      <c r="H240" s="4" t="s">
        <v>162</v>
      </c>
      <c r="I240" s="24" t="s">
        <v>262</v>
      </c>
      <c r="J240"/>
      <c r="K240" s="24" t="s">
        <v>185</v>
      </c>
      <c r="L240" s="43" t="s">
        <v>541</v>
      </c>
      <c r="M240" s="34" t="s">
        <v>18</v>
      </c>
      <c r="N240" s="44">
        <v>58</v>
      </c>
      <c r="O240" s="44" t="s">
        <v>151</v>
      </c>
      <c r="P240" s="44" t="s">
        <v>152</v>
      </c>
      <c r="Q240" s="44"/>
      <c r="R240" s="44" t="s">
        <v>166</v>
      </c>
      <c r="S240" s="44" t="s">
        <v>166</v>
      </c>
      <c r="T240" s="43">
        <v>1050</v>
      </c>
      <c r="U240" s="60"/>
      <c r="V240" s="44" t="str">
        <f t="shared" si="75"/>
        <v>LOEC</v>
      </c>
      <c r="W240" s="44">
        <f>VLOOKUP(V240,'Conversion Factors'!$B$2:'Conversion Factors'!$C$13,2,FALSE)</f>
        <v>2.50</v>
      </c>
      <c r="X240" s="44">
        <f t="shared" si="65"/>
        <v>420</v>
      </c>
      <c r="Y240" s="44" t="str">
        <f t="shared" si="66"/>
        <v>Chronic</v>
      </c>
      <c r="Z240" s="44">
        <f>VLOOKUP(Y240,'Conversion Factors'!$B$12:$C$13,2,FALSE)</f>
        <v>1</v>
      </c>
      <c r="AA240" s="44">
        <f t="shared" si="67"/>
        <v>420</v>
      </c>
      <c r="AB240" s="60"/>
      <c r="AC240" s="44" t="str">
        <f t="shared" si="76"/>
        <v>LOEC</v>
      </c>
      <c r="AD240" s="40" t="s">
        <v>159</v>
      </c>
      <c r="AE240" s="44" t="str">
        <f t="shared" si="69"/>
        <v>Chronic</v>
      </c>
      <c r="AF240" s="40" t="s">
        <v>153</v>
      </c>
      <c r="AG240" s="116" t="str">
        <f t="shared" si="70"/>
        <v xml:space="preserve">Mass </v>
      </c>
      <c r="AH240" s="44"/>
      <c r="AI240" s="44">
        <f t="shared" si="71"/>
        <v>58</v>
      </c>
      <c r="AJ240" s="60"/>
      <c r="AK240" s="60"/>
      <c r="AL240" s="60">
        <f t="shared" si="72"/>
        <v>420</v>
      </c>
      <c r="AM240" s="179">
        <f t="shared" si="77"/>
        <v>420</v>
      </c>
      <c r="AN240" s="179">
        <f t="shared" si="77"/>
        <v>420</v>
      </c>
      <c r="AO240" s="179">
        <f t="shared" si="77"/>
        <v>420</v>
      </c>
      <c r="AP240" s="35"/>
      <c r="AQ240" s="49" t="s">
        <v>154</v>
      </c>
      <c r="AR240" s="24"/>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row>
    <row r="241" spans="1:96" s="54" customFormat="1" ht="15" hidden="1">
      <c r="A241" s="364">
        <v>3029</v>
      </c>
      <c r="B241" s="366" t="s">
        <v>546</v>
      </c>
      <c r="C241"/>
      <c r="D241" s="22" t="s">
        <v>145</v>
      </c>
      <c r="E241" s="23" t="s">
        <v>71</v>
      </c>
      <c r="F241" s="24" t="s">
        <v>60</v>
      </c>
      <c r="G241" s="4" t="s">
        <v>64</v>
      </c>
      <c r="H241" s="4" t="s">
        <v>162</v>
      </c>
      <c r="I241" s="24" t="s">
        <v>262</v>
      </c>
      <c r="J241"/>
      <c r="K241" s="24" t="s">
        <v>185</v>
      </c>
      <c r="L241" s="43" t="s">
        <v>543</v>
      </c>
      <c r="M241" s="34" t="s">
        <v>18</v>
      </c>
      <c r="N241" s="44">
        <v>58</v>
      </c>
      <c r="O241" s="44" t="s">
        <v>151</v>
      </c>
      <c r="P241" s="44" t="s">
        <v>152</v>
      </c>
      <c r="Q241" s="44"/>
      <c r="R241" s="44" t="s">
        <v>166</v>
      </c>
      <c r="S241" s="44" t="s">
        <v>166</v>
      </c>
      <c r="T241" s="43">
        <v>1050</v>
      </c>
      <c r="U241" s="60"/>
      <c r="V241" s="44" t="str">
        <f t="shared" si="75"/>
        <v>LOEC</v>
      </c>
      <c r="W241" s="44">
        <f>VLOOKUP(V241,'Conversion Factors'!$B$2:'Conversion Factors'!$C$13,2,FALSE)</f>
        <v>2.50</v>
      </c>
      <c r="X241" s="44">
        <f t="shared" si="65"/>
        <v>420</v>
      </c>
      <c r="Y241" s="44" t="str">
        <f t="shared" si="66"/>
        <v>Chronic</v>
      </c>
      <c r="Z241" s="44">
        <f>VLOOKUP(Y241,'Conversion Factors'!$B$12:$C$13,2,FALSE)</f>
        <v>1</v>
      </c>
      <c r="AA241" s="44">
        <f t="shared" si="67"/>
        <v>420</v>
      </c>
      <c r="AB241" s="60"/>
      <c r="AC241" s="44" t="str">
        <f t="shared" si="76"/>
        <v>LOEC</v>
      </c>
      <c r="AD241" s="40" t="s">
        <v>159</v>
      </c>
      <c r="AE241" s="44" t="str">
        <f t="shared" si="69"/>
        <v>Chronic</v>
      </c>
      <c r="AF241" s="40" t="s">
        <v>153</v>
      </c>
      <c r="AG241" s="116" t="str">
        <f t="shared" si="70"/>
        <v>Snout vent length (SVL)</v>
      </c>
      <c r="AH241" s="44"/>
      <c r="AI241" s="44">
        <f t="shared" si="71"/>
        <v>58</v>
      </c>
      <c r="AJ241" s="60"/>
      <c r="AK241" s="60"/>
      <c r="AL241" s="60">
        <f t="shared" si="72"/>
        <v>420</v>
      </c>
      <c r="AM241" s="179">
        <f t="shared" si="77"/>
        <v>420</v>
      </c>
      <c r="AN241" s="179">
        <f t="shared" si="77"/>
        <v>420</v>
      </c>
      <c r="AO241" s="179">
        <f t="shared" si="77"/>
        <v>420</v>
      </c>
      <c r="AP241" s="35"/>
      <c r="AQ241" s="49" t="s">
        <v>154</v>
      </c>
      <c r="AR241" s="24"/>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row>
    <row r="242" spans="1:96" s="54" customFormat="1" ht="15" hidden="1">
      <c r="A242" s="21">
        <v>3029</v>
      </c>
      <c r="B242" s="4" t="s">
        <v>547</v>
      </c>
      <c r="C242"/>
      <c r="D242" s="22" t="s">
        <v>145</v>
      </c>
      <c r="E242" s="23" t="s">
        <v>71</v>
      </c>
      <c r="F242" s="24" t="s">
        <v>60</v>
      </c>
      <c r="G242" s="4" t="s">
        <v>64</v>
      </c>
      <c r="H242" s="4" t="s">
        <v>162</v>
      </c>
      <c r="I242" s="24" t="s">
        <v>262</v>
      </c>
      <c r="J242"/>
      <c r="K242" s="24" t="s">
        <v>182</v>
      </c>
      <c r="L242" s="24" t="s">
        <v>183</v>
      </c>
      <c r="M242" s="34" t="s">
        <v>27</v>
      </c>
      <c r="N242" s="44">
        <v>58</v>
      </c>
      <c r="O242" s="44" t="s">
        <v>151</v>
      </c>
      <c r="P242" s="44" t="s">
        <v>152</v>
      </c>
      <c r="Q242" s="44"/>
      <c r="R242" s="44" t="s">
        <v>166</v>
      </c>
      <c r="S242" s="44" t="s">
        <v>166</v>
      </c>
      <c r="T242" s="43">
        <v>1050</v>
      </c>
      <c r="U242" s="60"/>
      <c r="V242" s="44" t="str">
        <f t="shared" si="75"/>
        <v>NOEC</v>
      </c>
      <c r="W242" s="44">
        <f>VLOOKUP(V242,'Conversion Factors'!$B$2:'Conversion Factors'!$C$13,2,FALSE)</f>
        <v>1</v>
      </c>
      <c r="X242" s="44">
        <f t="shared" si="65"/>
        <v>1050</v>
      </c>
      <c r="Y242" s="44" t="str">
        <f t="shared" si="66"/>
        <v>Chronic</v>
      </c>
      <c r="Z242" s="44">
        <f>VLOOKUP(Y242,'Conversion Factors'!$B$12:$C$13,2,FALSE)</f>
        <v>1</v>
      </c>
      <c r="AA242" s="44">
        <f t="shared" si="67"/>
        <v>1050</v>
      </c>
      <c r="AB242" s="60"/>
      <c r="AC242" s="44" t="str">
        <f t="shared" si="76"/>
        <v>NOEC</v>
      </c>
      <c r="AD242" s="40" t="s">
        <v>153</v>
      </c>
      <c r="AE242" s="44" t="str">
        <f t="shared" si="69"/>
        <v>Chronic</v>
      </c>
      <c r="AF242" s="40" t="s">
        <v>153</v>
      </c>
      <c r="AG242" s="116" t="str">
        <f t="shared" si="70"/>
        <v>Mortality</v>
      </c>
      <c r="AH242" s="44"/>
      <c r="AI242" s="44">
        <f t="shared" si="71"/>
        <v>58</v>
      </c>
      <c r="AJ242" s="60"/>
      <c r="AK242" s="60"/>
      <c r="AL242" s="60">
        <f t="shared" si="72"/>
        <v>1050</v>
      </c>
      <c r="AM242" s="179">
        <f t="shared" si="77"/>
        <v>1050</v>
      </c>
      <c r="AN242" s="179">
        <f t="shared" si="77"/>
        <v>1050</v>
      </c>
      <c r="AO242" s="179">
        <f t="shared" si="77"/>
        <v>1050</v>
      </c>
      <c r="AP242" s="35"/>
      <c r="AQ242" s="49" t="s">
        <v>154</v>
      </c>
      <c r="AR242" s="24"/>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row>
    <row r="243" spans="1:96" s="54" customFormat="1" ht="15" hidden="1">
      <c r="A243" s="21">
        <v>3029</v>
      </c>
      <c r="B243" s="4" t="s">
        <v>548</v>
      </c>
      <c r="C243"/>
      <c r="D243" s="22" t="s">
        <v>145</v>
      </c>
      <c r="E243" s="23" t="s">
        <v>71</v>
      </c>
      <c r="F243" s="24" t="s">
        <v>60</v>
      </c>
      <c r="G243" s="4" t="s">
        <v>64</v>
      </c>
      <c r="H243" s="4" t="s">
        <v>162</v>
      </c>
      <c r="I243" s="24" t="s">
        <v>262</v>
      </c>
      <c r="J243"/>
      <c r="K243" s="24" t="s">
        <v>182</v>
      </c>
      <c r="L243" s="24" t="s">
        <v>183</v>
      </c>
      <c r="M243" s="34" t="s">
        <v>27</v>
      </c>
      <c r="N243" s="44">
        <v>150</v>
      </c>
      <c r="O243" s="44" t="s">
        <v>151</v>
      </c>
      <c r="P243" s="44" t="s">
        <v>152</v>
      </c>
      <c r="Q243" s="44"/>
      <c r="R243" s="44" t="s">
        <v>166</v>
      </c>
      <c r="S243" s="44" t="s">
        <v>166</v>
      </c>
      <c r="T243" s="43">
        <v>1100</v>
      </c>
      <c r="U243" s="60"/>
      <c r="V243" s="44" t="str">
        <f t="shared" si="75"/>
        <v>NOEC</v>
      </c>
      <c r="W243" s="44">
        <f>VLOOKUP(V243,'Conversion Factors'!$B$2:'Conversion Factors'!$C$13,2,FALSE)</f>
        <v>1</v>
      </c>
      <c r="X243" s="44">
        <f t="shared" si="65"/>
        <v>1100</v>
      </c>
      <c r="Y243" s="44" t="str">
        <f t="shared" si="66"/>
        <v>Chronic</v>
      </c>
      <c r="Z243" s="44">
        <f>VLOOKUP(Y243,'Conversion Factors'!$B$12:$C$13,2,FALSE)</f>
        <v>1</v>
      </c>
      <c r="AA243" s="44">
        <f t="shared" si="67"/>
        <v>1100</v>
      </c>
      <c r="AB243" s="60"/>
      <c r="AC243" s="44" t="str">
        <f t="shared" si="76"/>
        <v>NOEC</v>
      </c>
      <c r="AD243" s="40" t="s">
        <v>153</v>
      </c>
      <c r="AE243" s="44" t="str">
        <f t="shared" si="69"/>
        <v>Chronic</v>
      </c>
      <c r="AF243" s="40" t="s">
        <v>153</v>
      </c>
      <c r="AG243" s="116" t="str">
        <f t="shared" si="70"/>
        <v>Mortality</v>
      </c>
      <c r="AH243" s="44"/>
      <c r="AI243" s="44">
        <f t="shared" si="71"/>
        <v>150</v>
      </c>
      <c r="AJ243" s="60"/>
      <c r="AK243" s="60"/>
      <c r="AL243" s="60">
        <f t="shared" si="72"/>
        <v>1100</v>
      </c>
      <c r="AM243" s="179">
        <f t="shared" si="77"/>
        <v>1100</v>
      </c>
      <c r="AN243" s="179">
        <f t="shared" si="77"/>
        <v>1100</v>
      </c>
      <c r="AO243" s="179">
        <f t="shared" si="77"/>
        <v>1100</v>
      </c>
      <c r="AP243" s="35"/>
      <c r="AQ243" s="49" t="s">
        <v>154</v>
      </c>
      <c r="AR243" s="24"/>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row>
    <row r="244" spans="1:96" s="54" customFormat="1" ht="15" hidden="1">
      <c r="A244" s="21">
        <v>3029</v>
      </c>
      <c r="B244" s="4" t="s">
        <v>549</v>
      </c>
      <c r="C244"/>
      <c r="D244" s="22" t="s">
        <v>145</v>
      </c>
      <c r="E244" s="23" t="s">
        <v>71</v>
      </c>
      <c r="F244" s="24" t="s">
        <v>60</v>
      </c>
      <c r="G244" s="4" t="s">
        <v>64</v>
      </c>
      <c r="H244" s="4" t="s">
        <v>162</v>
      </c>
      <c r="I244" s="24" t="s">
        <v>262</v>
      </c>
      <c r="J244"/>
      <c r="K244" s="24" t="s">
        <v>185</v>
      </c>
      <c r="L244" s="24" t="s">
        <v>186</v>
      </c>
      <c r="M244" s="34" t="s">
        <v>27</v>
      </c>
      <c r="N244" s="44">
        <v>150</v>
      </c>
      <c r="O244" s="44" t="s">
        <v>151</v>
      </c>
      <c r="P244" s="44" t="s">
        <v>152</v>
      </c>
      <c r="Q244" s="44"/>
      <c r="R244" s="44" t="s">
        <v>166</v>
      </c>
      <c r="S244" s="44" t="s">
        <v>166</v>
      </c>
      <c r="T244" s="43">
        <v>1100</v>
      </c>
      <c r="U244" s="60"/>
      <c r="V244" s="44" t="str">
        <f t="shared" si="75"/>
        <v>NOEC</v>
      </c>
      <c r="W244" s="44">
        <f>VLOOKUP(V244,'Conversion Factors'!$B$2:'Conversion Factors'!$C$13,2,FALSE)</f>
        <v>1</v>
      </c>
      <c r="X244" s="44">
        <f t="shared" si="65"/>
        <v>1100</v>
      </c>
      <c r="Y244" s="44" t="str">
        <f t="shared" si="66"/>
        <v>Chronic</v>
      </c>
      <c r="Z244" s="44">
        <f>VLOOKUP(Y244,'Conversion Factors'!$B$12:$C$13,2,FALSE)</f>
        <v>1</v>
      </c>
      <c r="AA244" s="44">
        <f t="shared" si="67"/>
        <v>1100</v>
      </c>
      <c r="AB244" s="60"/>
      <c r="AC244" s="44" t="str">
        <f t="shared" si="76"/>
        <v>NOEC</v>
      </c>
      <c r="AD244" s="40" t="s">
        <v>153</v>
      </c>
      <c r="AE244" s="44" t="str">
        <f t="shared" si="69"/>
        <v>Chronic</v>
      </c>
      <c r="AF244" s="40" t="s">
        <v>153</v>
      </c>
      <c r="AG244" s="116" t="str">
        <f t="shared" si="70"/>
        <v>Mass</v>
      </c>
      <c r="AH244" s="44"/>
      <c r="AI244" s="44">
        <f t="shared" si="71"/>
        <v>150</v>
      </c>
      <c r="AJ244" s="60"/>
      <c r="AK244" s="60"/>
      <c r="AL244" s="60">
        <f t="shared" si="72"/>
        <v>1100</v>
      </c>
      <c r="AM244" s="179">
        <f t="shared" si="77"/>
        <v>1100</v>
      </c>
      <c r="AN244" s="179">
        <f t="shared" si="77"/>
        <v>1100</v>
      </c>
      <c r="AO244" s="179">
        <f t="shared" si="77"/>
        <v>1100</v>
      </c>
      <c r="AP244" s="35"/>
      <c r="AQ244" s="49" t="s">
        <v>154</v>
      </c>
      <c r="AR244" s="2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row>
    <row r="245" spans="1:44" ht="15" hidden="1">
      <c r="A245" s="365">
        <v>708</v>
      </c>
      <c r="B245" s="365" t="s">
        <v>550</v>
      </c>
      <c r="C245" s="241"/>
      <c r="D245" s="244" t="s">
        <v>145</v>
      </c>
      <c r="E245" s="245" t="s">
        <v>69</v>
      </c>
      <c r="F245" s="246" t="s">
        <v>60</v>
      </c>
      <c r="G245" s="243" t="s">
        <v>180</v>
      </c>
      <c r="H245" s="243" t="s">
        <v>162</v>
      </c>
      <c r="I245" s="246" t="s">
        <v>266</v>
      </c>
      <c r="J245" s="240"/>
      <c r="K245" s="246" t="s">
        <v>149</v>
      </c>
      <c r="L245" s="248" t="s">
        <v>551</v>
      </c>
      <c r="M245" s="249" t="s">
        <v>18</v>
      </c>
      <c r="N245" s="243">
        <v>90</v>
      </c>
      <c r="O245" s="243" t="s">
        <v>151</v>
      </c>
      <c r="P245" s="243" t="s">
        <v>152</v>
      </c>
      <c r="Q245" s="240"/>
      <c r="R245" s="243" t="s">
        <v>166</v>
      </c>
      <c r="S245" s="243" t="s">
        <v>166</v>
      </c>
      <c r="T245" s="245">
        <v>100</v>
      </c>
      <c r="U245" s="241"/>
      <c r="V245" s="262" t="str">
        <f t="shared" si="75"/>
        <v>LOEC</v>
      </c>
      <c r="W245" s="252">
        <f>VLOOKUP(V245,'Conversion Factors'!$B$2:'Conversion Factors'!$C$13,2,FALSE)</f>
        <v>2.50</v>
      </c>
      <c r="X245" s="243">
        <f t="shared" si="65"/>
        <v>40</v>
      </c>
      <c r="Y245" s="119" t="str">
        <f t="shared" si="66"/>
        <v>Chronic</v>
      </c>
      <c r="Z245" s="252">
        <f>VLOOKUP(Y245,'Conversion Factors'!$B$12:$C$13,2,FALSE)</f>
        <v>1</v>
      </c>
      <c r="AA245" s="252">
        <f t="shared" si="67"/>
        <v>40</v>
      </c>
      <c r="AB245" s="241"/>
      <c r="AC245" s="262" t="str">
        <f t="shared" si="76"/>
        <v>LOEC</v>
      </c>
      <c r="AD245" s="181" t="s">
        <v>159</v>
      </c>
      <c r="AE245" s="111" t="str">
        <f t="shared" si="69"/>
        <v>Chronic</v>
      </c>
      <c r="AF245" s="269" t="str">
        <f>IF(AE245="chronic","y","n")</f>
        <v>y</v>
      </c>
      <c r="AG245" s="259" t="str">
        <f t="shared" si="70"/>
        <v>Length and weight - females</v>
      </c>
      <c r="AH245" s="111"/>
      <c r="AI245" s="263">
        <f t="shared" si="71"/>
        <v>90</v>
      </c>
      <c r="AJ245" s="118"/>
      <c r="AK245" s="311"/>
      <c r="AL245" s="251">
        <f t="shared" si="72"/>
        <v>40</v>
      </c>
      <c r="AM245" s="312">
        <f t="shared" si="77"/>
        <v>40</v>
      </c>
      <c r="AN245" s="313">
        <f t="shared" si="77"/>
        <v>40</v>
      </c>
      <c r="AO245" s="314">
        <f t="shared" si="77"/>
        <v>40</v>
      </c>
      <c r="AP245" s="315"/>
      <c r="AQ245" s="257" t="s">
        <v>154</v>
      </c>
      <c r="AR245" s="246"/>
    </row>
    <row r="246" spans="1:44" ht="15" hidden="1">
      <c r="A246" s="21">
        <v>708</v>
      </c>
      <c r="B246" s="4" t="s">
        <v>552</v>
      </c>
      <c r="D246" s="22" t="s">
        <v>145</v>
      </c>
      <c r="E246" s="23" t="s">
        <v>69</v>
      </c>
      <c r="F246" s="24" t="s">
        <v>60</v>
      </c>
      <c r="G246" s="4" t="s">
        <v>180</v>
      </c>
      <c r="H246" s="4" t="s">
        <v>162</v>
      </c>
      <c r="I246" s="24" t="s">
        <v>266</v>
      </c>
      <c r="K246" s="24" t="s">
        <v>149</v>
      </c>
      <c r="L246" s="24" t="s">
        <v>551</v>
      </c>
      <c r="M246" s="34" t="s">
        <v>18</v>
      </c>
      <c r="N246" s="4">
        <v>90</v>
      </c>
      <c r="O246" s="4" t="s">
        <v>151</v>
      </c>
      <c r="P246" s="44" t="s">
        <v>152</v>
      </c>
      <c r="Q246" s="44"/>
      <c r="R246" s="44" t="s">
        <v>166</v>
      </c>
      <c r="S246" s="44" t="s">
        <v>166</v>
      </c>
      <c r="T246" s="43">
        <v>100</v>
      </c>
      <c r="U246" s="44"/>
      <c r="V246" s="44" t="str">
        <f t="shared" si="75"/>
        <v>LOEC</v>
      </c>
      <c r="W246" s="44">
        <f>VLOOKUP(V246,'Conversion Factors'!$B$2:'Conversion Factors'!$C$13,2,FALSE)</f>
        <v>2.50</v>
      </c>
      <c r="X246" s="44">
        <f t="shared" si="65"/>
        <v>40</v>
      </c>
      <c r="Y246" s="44" t="str">
        <f t="shared" si="66"/>
        <v>Chronic</v>
      </c>
      <c r="Z246" s="44">
        <f>VLOOKUP(Y246,'Conversion Factors'!$B$12:$C$13,2,FALSE)</f>
        <v>1</v>
      </c>
      <c r="AA246" s="44">
        <f t="shared" si="67"/>
        <v>40</v>
      </c>
      <c r="AB246" s="44"/>
      <c r="AC246" s="44" t="str">
        <f t="shared" si="76"/>
        <v>LOEC</v>
      </c>
      <c r="AD246" s="40" t="s">
        <v>159</v>
      </c>
      <c r="AE246" s="44" t="str">
        <f t="shared" si="69"/>
        <v>Chronic</v>
      </c>
      <c r="AF246" s="40" t="s">
        <v>153</v>
      </c>
      <c r="AG246" s="116" t="str">
        <f t="shared" si="70"/>
        <v>Length and weight - females</v>
      </c>
      <c r="AH246" s="44"/>
      <c r="AI246" s="44">
        <f t="shared" si="71"/>
        <v>90</v>
      </c>
      <c r="AJ246" s="44"/>
      <c r="AK246" s="44"/>
      <c r="AL246" s="60">
        <f t="shared" si="72"/>
        <v>40</v>
      </c>
      <c r="AM246" s="236">
        <f t="shared" si="78" ref="AM246:AO249">AL246</f>
        <v>40</v>
      </c>
      <c r="AN246" s="237">
        <f t="shared" si="78"/>
        <v>40</v>
      </c>
      <c r="AO246" s="86">
        <f t="shared" si="78"/>
        <v>40</v>
      </c>
      <c r="AP246" s="48"/>
      <c r="AQ246" s="49" t="s">
        <v>154</v>
      </c>
      <c r="AR246" s="24"/>
    </row>
    <row r="247" spans="1:44" ht="15" hidden="1">
      <c r="A247" s="364">
        <v>708</v>
      </c>
      <c r="B247" s="364" t="s">
        <v>553</v>
      </c>
      <c r="D247" s="22" t="s">
        <v>145</v>
      </c>
      <c r="E247" s="23" t="s">
        <v>69</v>
      </c>
      <c r="F247" s="24" t="s">
        <v>60</v>
      </c>
      <c r="G247" s="4" t="s">
        <v>180</v>
      </c>
      <c r="H247" s="4" t="s">
        <v>162</v>
      </c>
      <c r="I247" s="24" t="s">
        <v>266</v>
      </c>
      <c r="K247" s="24" t="s">
        <v>149</v>
      </c>
      <c r="L247" s="1" t="s">
        <v>554</v>
      </c>
      <c r="M247" s="34" t="s">
        <v>27</v>
      </c>
      <c r="N247" s="4">
        <v>90</v>
      </c>
      <c r="O247" s="4" t="s">
        <v>151</v>
      </c>
      <c r="P247" s="4" t="s">
        <v>152</v>
      </c>
      <c r="R247" s="4" t="s">
        <v>166</v>
      </c>
      <c r="S247" s="4" t="s">
        <v>166</v>
      </c>
      <c r="T247" s="23">
        <v>100</v>
      </c>
      <c r="V247" s="113" t="str">
        <f t="shared" si="75"/>
        <v>NOEC</v>
      </c>
      <c r="W247" s="44">
        <f>VLOOKUP(V247,'Conversion Factors'!$B$2:'Conversion Factors'!$C$13,2,FALSE)</f>
        <v>1</v>
      </c>
      <c r="X247" s="4">
        <f t="shared" si="65"/>
        <v>100</v>
      </c>
      <c r="Y247" s="107" t="str">
        <f t="shared" si="66"/>
        <v>Chronic</v>
      </c>
      <c r="Z247" s="44">
        <f>VLOOKUP(Y247,'Conversion Factors'!$B$12:$C$13,2,FALSE)</f>
        <v>1</v>
      </c>
      <c r="AA247" s="44">
        <f t="shared" si="67"/>
        <v>100</v>
      </c>
      <c r="AC247" s="113" t="str">
        <f t="shared" si="76"/>
        <v>NOEC</v>
      </c>
      <c r="AD247" s="6" t="s">
        <v>153</v>
      </c>
      <c r="AE247" s="106" t="str">
        <f t="shared" si="69"/>
        <v>Chronic</v>
      </c>
      <c r="AF247" s="6" t="str">
        <f>IF(AE247="chronic","y","n")</f>
        <v>y</v>
      </c>
      <c r="AG247" s="41" t="str">
        <f t="shared" si="70"/>
        <v>Length and weight - males</v>
      </c>
      <c r="AH247" s="106"/>
      <c r="AI247" s="42">
        <f t="shared" si="71"/>
        <v>90</v>
      </c>
      <c r="AJ247" s="109"/>
      <c r="AK247" s="61"/>
      <c r="AL247" s="60">
        <f t="shared" si="72"/>
        <v>100</v>
      </c>
      <c r="AM247" s="236">
        <f t="shared" si="78"/>
        <v>100</v>
      </c>
      <c r="AN247" s="237">
        <f t="shared" si="78"/>
        <v>100</v>
      </c>
      <c r="AO247" s="86">
        <f t="shared" si="78"/>
        <v>100</v>
      </c>
      <c r="AP247" s="87"/>
      <c r="AQ247" s="49" t="s">
        <v>154</v>
      </c>
      <c r="AR247" s="24"/>
    </row>
    <row r="248" spans="1:44" ht="15" hidden="1">
      <c r="A248" s="364">
        <v>708</v>
      </c>
      <c r="B248" s="364" t="s">
        <v>555</v>
      </c>
      <c r="C248" s="54"/>
      <c r="D248" s="22" t="s">
        <v>145</v>
      </c>
      <c r="E248" s="23" t="s">
        <v>69</v>
      </c>
      <c r="F248" s="24" t="s">
        <v>60</v>
      </c>
      <c r="G248" s="4" t="s">
        <v>180</v>
      </c>
      <c r="H248" s="4" t="s">
        <v>162</v>
      </c>
      <c r="I248" s="24" t="s">
        <v>266</v>
      </c>
      <c r="K248" s="24" t="s">
        <v>149</v>
      </c>
      <c r="L248" s="1" t="s">
        <v>556</v>
      </c>
      <c r="M248" s="34" t="s">
        <v>27</v>
      </c>
      <c r="N248" s="4">
        <v>90</v>
      </c>
      <c r="O248" s="4" t="s">
        <v>151</v>
      </c>
      <c r="P248" s="4" t="s">
        <v>152</v>
      </c>
      <c r="R248" s="4" t="s">
        <v>166</v>
      </c>
      <c r="S248" s="4" t="s">
        <v>166</v>
      </c>
      <c r="T248" s="23">
        <v>100</v>
      </c>
      <c r="U248" s="54"/>
      <c r="V248" s="113" t="str">
        <f t="shared" si="75"/>
        <v>NOEC</v>
      </c>
      <c r="W248" s="44">
        <f>VLOOKUP(V248,'Conversion Factors'!$B$2:'Conversion Factors'!$C$13,2,FALSE)</f>
        <v>1</v>
      </c>
      <c r="X248" s="4">
        <f t="shared" si="65"/>
        <v>100</v>
      </c>
      <c r="Y248" s="107" t="str">
        <f t="shared" si="66"/>
        <v>Chronic</v>
      </c>
      <c r="Z248" s="44">
        <f>VLOOKUP(Y248,'Conversion Factors'!$B$12:$C$13,2,FALSE)</f>
        <v>1</v>
      </c>
      <c r="AA248" s="44">
        <f t="shared" si="67"/>
        <v>100</v>
      </c>
      <c r="AB248" s="54"/>
      <c r="AC248" s="113" t="str">
        <f t="shared" si="76"/>
        <v>NOEC</v>
      </c>
      <c r="AD248" s="56" t="s">
        <v>153</v>
      </c>
      <c r="AE248" s="106" t="str">
        <f t="shared" si="69"/>
        <v>Chronic</v>
      </c>
      <c r="AF248" s="6" t="str">
        <f>IF(AE248="chronic","y","n")</f>
        <v>y</v>
      </c>
      <c r="AG248" s="41" t="str">
        <f t="shared" si="70"/>
        <v>Condition factor - males</v>
      </c>
      <c r="AH248" s="106"/>
      <c r="AI248" s="42">
        <f t="shared" si="71"/>
        <v>90</v>
      </c>
      <c r="AJ248" s="109"/>
      <c r="AK248" s="68"/>
      <c r="AL248" s="60">
        <f t="shared" si="72"/>
        <v>100</v>
      </c>
      <c r="AM248" s="236">
        <f t="shared" si="78"/>
        <v>100</v>
      </c>
      <c r="AN248" s="237">
        <f t="shared" si="78"/>
        <v>100</v>
      </c>
      <c r="AO248" s="86">
        <f t="shared" si="78"/>
        <v>100</v>
      </c>
      <c r="AP248" s="85"/>
      <c r="AQ248" s="49" t="s">
        <v>154</v>
      </c>
      <c r="AR248" s="24"/>
    </row>
    <row r="249" spans="1:44" ht="15" hidden="1">
      <c r="A249" s="364">
        <v>708</v>
      </c>
      <c r="B249" s="364" t="s">
        <v>557</v>
      </c>
      <c r="C249" s="54"/>
      <c r="D249" s="22" t="s">
        <v>145</v>
      </c>
      <c r="E249" s="23" t="s">
        <v>69</v>
      </c>
      <c r="F249" s="24" t="s">
        <v>60</v>
      </c>
      <c r="G249" s="4" t="s">
        <v>180</v>
      </c>
      <c r="H249" s="4" t="s">
        <v>162</v>
      </c>
      <c r="I249" s="24" t="s">
        <v>266</v>
      </c>
      <c r="K249" s="24" t="s">
        <v>149</v>
      </c>
      <c r="L249" s="1" t="s">
        <v>558</v>
      </c>
      <c r="M249" s="34" t="s">
        <v>27</v>
      </c>
      <c r="N249" s="4">
        <v>90</v>
      </c>
      <c r="O249" s="4" t="s">
        <v>151</v>
      </c>
      <c r="P249" s="4" t="s">
        <v>152</v>
      </c>
      <c r="R249" s="4" t="s">
        <v>166</v>
      </c>
      <c r="S249" s="4" t="s">
        <v>166</v>
      </c>
      <c r="T249" s="23">
        <v>100</v>
      </c>
      <c r="U249" s="54"/>
      <c r="V249" s="113" t="str">
        <f t="shared" si="75"/>
        <v>NOEC</v>
      </c>
      <c r="W249" s="44">
        <f>VLOOKUP(V249,'Conversion Factors'!$B$2:'Conversion Factors'!$C$13,2,FALSE)</f>
        <v>1</v>
      </c>
      <c r="X249" s="4">
        <f t="shared" si="65"/>
        <v>100</v>
      </c>
      <c r="Y249" s="107" t="str">
        <f t="shared" si="66"/>
        <v>Chronic</v>
      </c>
      <c r="Z249" s="44">
        <f>VLOOKUP(Y249,'Conversion Factors'!$B$12:$C$13,2,FALSE)</f>
        <v>1</v>
      </c>
      <c r="AA249" s="44">
        <f t="shared" si="67"/>
        <v>100</v>
      </c>
      <c r="AB249" s="54"/>
      <c r="AC249" s="113" t="str">
        <f t="shared" si="76"/>
        <v>NOEC</v>
      </c>
      <c r="AD249" s="56" t="s">
        <v>153</v>
      </c>
      <c r="AE249" s="106" t="str">
        <f t="shared" si="69"/>
        <v>Chronic</v>
      </c>
      <c r="AF249" s="6" t="str">
        <f>IF(AE249="chronic","y","n")</f>
        <v>y</v>
      </c>
      <c r="AG249" s="41" t="str">
        <f t="shared" si="70"/>
        <v>Condition factor - females</v>
      </c>
      <c r="AH249" s="106"/>
      <c r="AI249" s="42">
        <f t="shared" si="71"/>
        <v>90</v>
      </c>
      <c r="AJ249" s="109"/>
      <c r="AK249" s="68"/>
      <c r="AL249" s="60">
        <f t="shared" si="72"/>
        <v>100</v>
      </c>
      <c r="AM249" s="236">
        <f t="shared" si="78"/>
        <v>100</v>
      </c>
      <c r="AN249" s="237">
        <f t="shared" si="78"/>
        <v>100</v>
      </c>
      <c r="AO249" s="86">
        <f t="shared" si="78"/>
        <v>100</v>
      </c>
      <c r="AP249" s="85"/>
      <c r="AQ249" s="49" t="s">
        <v>154</v>
      </c>
      <c r="AR249" s="24"/>
    </row>
    <row r="250" spans="1:81" ht="15">
      <c r="A250" s="21"/>
      <c r="B250" s="4"/>
      <c r="C250" s="3"/>
      <c r="D250" s="22"/>
      <c r="E250" s="23"/>
      <c r="F250" s="24"/>
      <c r="G250" s="4"/>
      <c r="H250" s="4"/>
      <c r="I250" s="24"/>
      <c r="J250" s="178"/>
      <c r="K250" s="24"/>
      <c r="L250" s="1"/>
      <c r="M250" s="34"/>
      <c r="N250" s="4"/>
      <c r="O250" s="4"/>
      <c r="P250" s="4"/>
      <c r="Q250" s="171"/>
      <c r="R250" s="4"/>
      <c r="S250" s="4"/>
      <c r="T250" s="43"/>
      <c r="U250" s="34"/>
      <c r="V250" s="44"/>
      <c r="W250" s="44"/>
      <c r="X250" s="44"/>
      <c r="Y250" s="44"/>
      <c r="Z250" s="44"/>
      <c r="AA250" s="44"/>
      <c r="AB250" s="44"/>
      <c r="AC250" s="44"/>
      <c r="AD250" s="148"/>
      <c r="AE250" s="44"/>
      <c r="AF250" s="40"/>
      <c r="AG250" s="116"/>
      <c r="AH250" s="44"/>
      <c r="AI250" s="44"/>
      <c r="AJ250" s="44"/>
      <c r="AK250" s="188"/>
      <c r="AL250" s="44"/>
      <c r="AM250" s="44"/>
      <c r="AN250" s="44"/>
      <c r="AO250" s="44"/>
      <c r="AP250" s="48"/>
      <c r="AQ250" s="188"/>
      <c r="AR250" s="188"/>
      <c r="AS250" s="66"/>
      <c r="AT250" s="66"/>
      <c r="AU250" s="66"/>
      <c r="AV250" s="66"/>
      <c r="AW250" s="66"/>
      <c r="AX250" s="66"/>
      <c r="AY250" s="46"/>
      <c r="AZ250" s="46"/>
      <c r="BA250" s="46"/>
      <c r="BB250" s="46"/>
      <c r="BC250" s="46"/>
      <c r="BD250" s="46"/>
      <c r="BE250" s="46"/>
      <c r="BF250" s="46"/>
      <c r="BG250" s="46"/>
      <c r="BH250" s="46"/>
      <c r="BI250" s="46"/>
      <c r="BJ250" s="46"/>
      <c r="BK250" s="46"/>
      <c r="BL250" s="46"/>
      <c r="BM250" s="46"/>
      <c r="BN250" s="46"/>
      <c r="BO250" s="46"/>
      <c r="BP250" s="46"/>
      <c r="BQ250" s="46"/>
      <c r="BR250" s="46"/>
      <c r="BS250" s="46"/>
      <c r="BT250" s="46"/>
      <c r="BU250" s="46"/>
      <c r="BV250" s="46"/>
      <c r="BW250" s="46"/>
      <c r="BX250" s="46"/>
      <c r="BY250" s="46"/>
      <c r="BZ250" s="46"/>
      <c r="CA250" s="46"/>
      <c r="CB250" s="46"/>
      <c r="CC250" s="46"/>
    </row>
    <row r="251" spans="1:2 29:43" ht="15">
      <c r="A251" s="21">
        <v>434</v>
      </c>
      <c r="B251" s="24" t="s">
        <v>559</v>
      </c>
      <c r="AC251" s="44"/>
      <c r="AD251" s="56"/>
      <c r="AF251" s="40"/>
      <c r="AH251" s="60"/>
      <c r="AP251" s="35"/>
      <c r="AQ251" s="178"/>
    </row>
    <row r="252" spans="1:2 43:43" ht="15">
      <c r="A252" s="69" t="s">
        <v>560</v>
      </c>
      <c r="B252" s="24"/>
      <c r="AQ252" s="178"/>
    </row>
    <row r="253" spans="1:1" ht="15">
      <c r="A253" s="138" t="s">
        <v>561</v>
      </c>
    </row>
    <row r="255" spans="39:40" ht="15">
      <c r="AM255" s="4" t="s">
        <v>562</v>
      </c>
      <c r="AN255">
        <f>COUNTIF($P$6:$P$267,"chronic")</f>
        <v>244</v>
      </c>
    </row>
    <row r="256" spans="39:40" ht="15">
      <c r="AM256" s="4" t="s">
        <v>563</v>
      </c>
      <c r="AN256">
        <f>COUNTIF($P$6:$P$180,"acute")</f>
        <v>0</v>
      </c>
    </row>
  </sheetData>
  <autoFilter ref="A5:CR249">
    <filterColumn colId="4">
      <filters>
        <filter val="Danio rerio"/>
      </filters>
    </filterColumn>
    <sortState ref="A172:CR176">
      <sortCondition sortBy="value" ref="T172:T176"/>
    </sortState>
  </autoFilter>
  <sortState ref="A6:AR174">
    <sortCondition sortBy="value" ref="A6:A174"/>
  </sortState>
  <conditionalFormatting sqref="AF201:AF202 AD201:AD202 AD211:AD213 AF211:AF213 AF216:AF220 AD216:AD220 AF196:AF198 AD196:AD198 AF118 AD118 AF109 AD109 AF126:AF128 AD126:AD128 AD134:AD159 AD72:AD106 AD121:AD123 AF121:AF123 AD188:AD189 AF188:AF189 AF6:AF40 AD6:AD40 AD161:AD186 AF134:AF186 AF191:AF194 AD191:AD194 AD204:AD207 AF204:AF207 AD43:AD70 AF43:AF106 AD248:AD251 AF248:AF251 AD111:AD113 AF111:AF113 AF223:AF246 AD223:AD246">
    <cfRule type="containsText" priority="48" dxfId="0" operator="containsText" text="n">
      <formula>NOT(ISERROR(SEARCH("n",AD6)))</formula>
    </cfRule>
  </conditionalFormatting>
  <conditionalFormatting sqref="AD160">
    <cfRule type="containsText" priority="38" dxfId="0" operator="containsText" text="n">
      <formula>NOT(ISERROR(SEARCH("n",AD160)))</formula>
    </cfRule>
  </conditionalFormatting>
  <conditionalFormatting sqref="AD44:AD47">
    <cfRule type="containsText" priority="37" dxfId="0" operator="containsText" text="n">
      <formula>NOT(ISERROR(SEARCH("n",AD44)))</formula>
    </cfRule>
  </conditionalFormatting>
  <conditionalFormatting sqref="AD71">
    <cfRule type="containsText" priority="32" dxfId="0" operator="containsText" text="n">
      <formula>NOT(ISERROR(SEARCH("n",AD71)))</formula>
    </cfRule>
  </conditionalFormatting>
  <conditionalFormatting sqref="AD199:AD200 AF199:AF200">
    <cfRule type="containsText" priority="31" dxfId="0" operator="containsText" text="n">
      <formula>NOT(ISERROR(SEARCH("n",AD199)))</formula>
    </cfRule>
  </conditionalFormatting>
  <conditionalFormatting sqref="AF208 AD208">
    <cfRule type="containsText" priority="30" dxfId="0" operator="containsText" text="n">
      <formula>NOT(ISERROR(SEARCH("n",AD208)))</formula>
    </cfRule>
  </conditionalFormatting>
  <conditionalFormatting sqref="AD209:AD210 AF209:AF210">
    <cfRule type="containsText" priority="29" dxfId="0" operator="containsText" text="n">
      <formula>NOT(ISERROR(SEARCH("n",AD209)))</formula>
    </cfRule>
  </conditionalFormatting>
  <conditionalFormatting sqref="AF214 AD214">
    <cfRule type="containsText" priority="28" dxfId="0" operator="containsText" text="n">
      <formula>NOT(ISERROR(SEARCH("n",AD214)))</formula>
    </cfRule>
  </conditionalFormatting>
  <conditionalFormatting sqref="AF215 AD215">
    <cfRule type="containsText" priority="27" dxfId="0" operator="containsText" text="n">
      <formula>NOT(ISERROR(SEARCH("n",AD215)))</formula>
    </cfRule>
  </conditionalFormatting>
  <conditionalFormatting sqref="AD221:AD222 AF221:AF222">
    <cfRule type="containsText" priority="26" dxfId="0" operator="containsText" text="n">
      <formula>NOT(ISERROR(SEARCH("n",AD221)))</formula>
    </cfRule>
  </conditionalFormatting>
  <conditionalFormatting sqref="AD195 AF195">
    <cfRule type="containsText" priority="25" dxfId="0" operator="containsText" text="n">
      <formula>NOT(ISERROR(SEARCH("n",AD195)))</formula>
    </cfRule>
  </conditionalFormatting>
  <conditionalFormatting sqref="AD115 AF115">
    <cfRule type="containsText" priority="23" dxfId="0" operator="containsText" text="n">
      <formula>NOT(ISERROR(SEARCH("n",AD115)))</formula>
    </cfRule>
  </conditionalFormatting>
  <conditionalFormatting sqref="AD114 AF114">
    <cfRule type="containsText" priority="22" dxfId="0" operator="containsText" text="n">
      <formula>NOT(ISERROR(SEARCH("n",AD114)))</formula>
    </cfRule>
  </conditionalFormatting>
  <conditionalFormatting sqref="AF107 AD107">
    <cfRule type="containsText" priority="21" dxfId="0" operator="containsText" text="n">
      <formula>NOT(ISERROR(SEARCH("n",AD107)))</formula>
    </cfRule>
  </conditionalFormatting>
  <conditionalFormatting sqref="AF108 AD108">
    <cfRule type="containsText" priority="20" dxfId="0" operator="containsText" text="n">
      <formula>NOT(ISERROR(SEARCH("n",AD108)))</formula>
    </cfRule>
  </conditionalFormatting>
  <conditionalFormatting sqref="AF116 AD116">
    <cfRule type="containsText" priority="19" dxfId="0" operator="containsText" text="n">
      <formula>NOT(ISERROR(SEARCH("n",AD116)))</formula>
    </cfRule>
  </conditionalFormatting>
  <conditionalFormatting sqref="AF117 AD117">
    <cfRule type="containsText" priority="18" dxfId="0" operator="containsText" text="n">
      <formula>NOT(ISERROR(SEARCH("n",AD117)))</formula>
    </cfRule>
  </conditionalFormatting>
  <conditionalFormatting sqref="AD119 AF119">
    <cfRule type="containsText" priority="17" dxfId="0" operator="containsText" text="n">
      <formula>NOT(ISERROR(SEARCH("n",AD119)))</formula>
    </cfRule>
  </conditionalFormatting>
  <conditionalFormatting sqref="AD120 AF120">
    <cfRule type="containsText" priority="16" dxfId="0" operator="containsText" text="n">
      <formula>NOT(ISERROR(SEARCH("n",AD120)))</formula>
    </cfRule>
  </conditionalFormatting>
  <conditionalFormatting sqref="AF124 AD124">
    <cfRule type="containsText" priority="15" dxfId="0" operator="containsText" text="n">
      <formula>NOT(ISERROR(SEARCH("n",AD124)))</formula>
    </cfRule>
  </conditionalFormatting>
  <conditionalFormatting sqref="AF125 AD125">
    <cfRule type="containsText" priority="14" dxfId="0" operator="containsText" text="n">
      <formula>NOT(ISERROR(SEARCH("n",AD125)))</formula>
    </cfRule>
  </conditionalFormatting>
  <conditionalFormatting sqref="AF133 AD133">
    <cfRule type="containsText" priority="13" dxfId="0" operator="containsText" text="n">
      <formula>NOT(ISERROR(SEARCH("n",AD133)))</formula>
    </cfRule>
  </conditionalFormatting>
  <conditionalFormatting sqref="AF132 AD132">
    <cfRule type="containsText" priority="12" dxfId="0" operator="containsText" text="n">
      <formula>NOT(ISERROR(SEARCH("n",AD132)))</formula>
    </cfRule>
  </conditionalFormatting>
  <conditionalFormatting sqref="AF131 AD131">
    <cfRule type="containsText" priority="11" dxfId="0" operator="containsText" text="n">
      <formula>NOT(ISERROR(SEARCH("n",AD131)))</formula>
    </cfRule>
  </conditionalFormatting>
  <conditionalFormatting sqref="AF129 AD129">
    <cfRule type="containsText" priority="10" dxfId="0" operator="containsText" text="n">
      <formula>NOT(ISERROR(SEARCH("n",AD129)))</formula>
    </cfRule>
  </conditionalFormatting>
  <conditionalFormatting sqref="AF130 AD130">
    <cfRule type="containsText" priority="9" dxfId="0" operator="containsText" text="n">
      <formula>NOT(ISERROR(SEARCH("n",AD130)))</formula>
    </cfRule>
  </conditionalFormatting>
  <conditionalFormatting sqref="AF187 AD187">
    <cfRule type="containsText" priority="8" dxfId="0" operator="containsText" text="n">
      <formula>NOT(ISERROR(SEARCH("n",AD187)))</formula>
    </cfRule>
  </conditionalFormatting>
  <conditionalFormatting sqref="AD190 AF190">
    <cfRule type="containsText" priority="7" dxfId="0" operator="containsText" text="n">
      <formula>NOT(ISERROR(SEARCH("n",AD190)))</formula>
    </cfRule>
  </conditionalFormatting>
  <conditionalFormatting sqref="AD246 AF246 AD248:AD249 AF248:AF249">
    <cfRule type="containsText" priority="6" dxfId="0" operator="containsText" text="n">
      <formula>NOT(ISERROR(SEARCH("n",AD246)))</formula>
    </cfRule>
  </conditionalFormatting>
  <conditionalFormatting sqref="AF247 AD247">
    <cfRule type="containsText" priority="5" dxfId="0" operator="containsText" text="n">
      <formula>NOT(ISERROR(SEARCH("n",AD247)))</formula>
    </cfRule>
  </conditionalFormatting>
  <conditionalFormatting sqref="AD247 AF247">
    <cfRule type="containsText" priority="4" dxfId="0" operator="containsText" text="n">
      <formula>NOT(ISERROR(SEARCH("n",AD247)))</formula>
    </cfRule>
  </conditionalFormatting>
  <conditionalFormatting sqref="AF42 AD42">
    <cfRule type="containsText" priority="3" dxfId="0" operator="containsText" text="n">
      <formula>NOT(ISERROR(SEARCH("n",AD42)))</formula>
    </cfRule>
  </conditionalFormatting>
  <conditionalFormatting sqref="AF41 AD41">
    <cfRule type="containsText" priority="2" dxfId="0" operator="containsText" text="n">
      <formula>NOT(ISERROR(SEARCH("n",AD41)))</formula>
    </cfRule>
  </conditionalFormatting>
  <conditionalFormatting sqref="AF110 AD110">
    <cfRule type="containsText" priority="1" dxfId="0" operator="containsText" text="n">
      <formula>NOT(ISERROR(SEARCH("n",AD110)))</formula>
    </cfRule>
  </conditionalFormatting>
  <printOptions gridLines="1" headings="1"/>
  <pageMargins left="0.708661417322835" right="0.708661417322835" top="0.748031496062992" bottom="0.748031496062992" header="0.31496062992126" footer="0.31496062992126"/>
  <pageSetup orientation="landscape" paperSize="8" scale="60" r:id="rId1"/>
  <headerFooter>
    <oddHeader>&amp;L&amp;"-,Bold"Golder Associates Pty Ltd&amp;C&amp;D&amp;RPage &amp;P</oddHeader>
    <oddFooter>&amp;CPage &amp;P</oddFooter>
  </headerFooter>
  <colBreaks count="2" manualBreakCount="2">
    <brk id="37" max="244" man="1"/>
    <brk id="48" max="203"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D03CF-8DFD-4F7C-9429-BB5DFABEA3DD}">
  <dimension ref="A1:I334"/>
  <sheetViews>
    <sheetView zoomScale="70" zoomScaleNormal="70" workbookViewId="0" topLeftCell="A1">
      <selection pane="topLeft" activeCell="A33" sqref="A33:XFD33"/>
    </sheetView>
  </sheetViews>
  <sheetFormatPr defaultColWidth="9.14428571428571" defaultRowHeight="15"/>
  <cols>
    <col min="1" max="1" width="13.1428571428571" customWidth="1"/>
    <col min="2" max="2" width="112.428571428571" customWidth="1"/>
    <col min="3" max="3" width="12" style="52" customWidth="1"/>
    <col min="4" max="4" width="14.2857142857143" style="52" customWidth="1"/>
    <col min="5" max="5" width="25.7142857142857" customWidth="1"/>
    <col min="6" max="6" width="13.2857142857143" customWidth="1"/>
    <col min="7" max="7" width="48.2857142857143" customWidth="1"/>
    <col min="8" max="8" width="14.1428571428571" customWidth="1"/>
    <col min="9" max="9" width="160.428571428571" customWidth="1"/>
  </cols>
  <sheetData>
    <row r="1" spans="1:9" s="16" customFormat="1" ht="45">
      <c r="A1" s="355" t="s">
        <v>580</v>
      </c>
      <c r="B1" s="355" t="s">
        <v>581</v>
      </c>
      <c r="C1" s="356" t="s">
        <v>582</v>
      </c>
      <c r="D1" s="356" t="s">
        <v>583</v>
      </c>
      <c r="E1" s="355" t="s">
        <v>584</v>
      </c>
      <c r="F1" s="355" t="s">
        <v>585</v>
      </c>
      <c r="G1" s="355" t="s">
        <v>7</v>
      </c>
      <c r="H1" s="357" t="s">
        <v>586</v>
      </c>
      <c r="I1" s="357" t="s">
        <v>587</v>
      </c>
    </row>
    <row r="2" spans="1:9" ht="15">
      <c r="A2" s="358">
        <v>2015</v>
      </c>
      <c r="B2" s="361" t="s">
        <v>719</v>
      </c>
      <c r="C2" s="360">
        <v>2012</v>
      </c>
      <c r="D2" s="360">
        <v>403</v>
      </c>
      <c r="E2" s="361" t="s">
        <v>674</v>
      </c>
      <c r="F2" s="361" t="s">
        <v>674</v>
      </c>
      <c r="G2" s="361" t="s">
        <v>720</v>
      </c>
      <c r="H2" s="361" t="s">
        <v>593</v>
      </c>
      <c r="I2" s="361" t="s">
        <v>675</v>
      </c>
    </row>
    <row r="3" spans="1:9" ht="15">
      <c r="A3" s="358">
        <v>2015</v>
      </c>
      <c r="B3" s="361" t="s">
        <v>868</v>
      </c>
      <c r="C3" s="360">
        <v>2008</v>
      </c>
      <c r="D3" s="360">
        <v>404</v>
      </c>
      <c r="E3" s="361" t="s">
        <v>591</v>
      </c>
      <c r="F3" s="361" t="s">
        <v>591</v>
      </c>
      <c r="G3" s="361" t="s">
        <v>869</v>
      </c>
      <c r="H3" s="361" t="s">
        <v>610</v>
      </c>
      <c r="I3" s="361" t="s">
        <v>870</v>
      </c>
    </row>
    <row r="4" spans="1:9" ht="15">
      <c r="A4" s="358">
        <v>2015</v>
      </c>
      <c r="B4" s="361" t="s">
        <v>1320</v>
      </c>
      <c r="C4" s="360">
        <v>2012</v>
      </c>
      <c r="D4" s="360">
        <v>406</v>
      </c>
      <c r="E4" s="361" t="s">
        <v>591</v>
      </c>
      <c r="F4" s="361" t="s">
        <v>591</v>
      </c>
      <c r="G4" s="361" t="s">
        <v>58</v>
      </c>
      <c r="H4" s="361" t="s">
        <v>593</v>
      </c>
      <c r="I4" s="361" t="s">
        <v>1321</v>
      </c>
    </row>
    <row r="5" spans="1:9" ht="15">
      <c r="A5" s="358">
        <v>2015</v>
      </c>
      <c r="B5" s="361" t="s">
        <v>800</v>
      </c>
      <c r="C5" s="360">
        <v>2011</v>
      </c>
      <c r="D5" s="360">
        <v>407</v>
      </c>
      <c r="E5" s="361" t="s">
        <v>591</v>
      </c>
      <c r="F5" s="361" t="s">
        <v>591</v>
      </c>
      <c r="G5" s="361" t="s">
        <v>58</v>
      </c>
      <c r="H5" s="361" t="s">
        <v>593</v>
      </c>
      <c r="I5" s="361" t="s">
        <v>801</v>
      </c>
    </row>
    <row r="6" spans="1:9" ht="15">
      <c r="A6" s="358">
        <v>2015</v>
      </c>
      <c r="B6" s="361" t="s">
        <v>1144</v>
      </c>
      <c r="C6" s="360">
        <v>2012</v>
      </c>
      <c r="D6" s="360">
        <v>408</v>
      </c>
      <c r="E6" s="361" t="s">
        <v>674</v>
      </c>
      <c r="F6" s="361" t="s">
        <v>674</v>
      </c>
      <c r="G6" s="361" t="s">
        <v>572</v>
      </c>
      <c r="H6" s="361" t="s">
        <v>593</v>
      </c>
      <c r="I6" s="361" t="s">
        <v>675</v>
      </c>
    </row>
    <row r="7" spans="1:9" ht="15">
      <c r="A7" s="358">
        <v>2015</v>
      </c>
      <c r="B7" s="361" t="s">
        <v>1108</v>
      </c>
      <c r="C7" s="360">
        <v>2004</v>
      </c>
      <c r="D7" s="360">
        <v>409</v>
      </c>
      <c r="E7" s="361" t="s">
        <v>602</v>
      </c>
      <c r="F7" s="361" t="s">
        <v>602</v>
      </c>
      <c r="G7" s="361" t="s">
        <v>1109</v>
      </c>
      <c r="H7" s="361" t="s">
        <v>610</v>
      </c>
      <c r="I7" s="361" t="s">
        <v>1110</v>
      </c>
    </row>
    <row r="8" spans="1:9" ht="15">
      <c r="A8" s="358">
        <v>2015</v>
      </c>
      <c r="B8" s="361" t="s">
        <v>685</v>
      </c>
      <c r="C8" s="360">
        <v>2008</v>
      </c>
      <c r="D8" s="360">
        <v>410</v>
      </c>
      <c r="E8" s="361" t="s">
        <v>674</v>
      </c>
      <c r="F8" s="361" t="s">
        <v>674</v>
      </c>
      <c r="G8" s="361" t="s">
        <v>686</v>
      </c>
      <c r="H8" s="361" t="s">
        <v>593</v>
      </c>
      <c r="I8" s="361" t="s">
        <v>675</v>
      </c>
    </row>
    <row r="9" spans="1:9" ht="15">
      <c r="A9" s="358">
        <v>2015</v>
      </c>
      <c r="B9" s="361" t="s">
        <v>930</v>
      </c>
      <c r="C9" s="360">
        <v>2010</v>
      </c>
      <c r="D9" s="360">
        <v>412</v>
      </c>
      <c r="E9" s="361" t="s">
        <v>602</v>
      </c>
      <c r="F9" s="361" t="s">
        <v>602</v>
      </c>
      <c r="G9" s="361" t="s">
        <v>32</v>
      </c>
      <c r="H9" s="361" t="s">
        <v>610</v>
      </c>
      <c r="I9" s="361" t="s">
        <v>931</v>
      </c>
    </row>
    <row r="10" spans="1:9" ht="15">
      <c r="A10" s="358">
        <v>2015</v>
      </c>
      <c r="B10" s="361" t="s">
        <v>646</v>
      </c>
      <c r="C10" s="360">
        <v>2003</v>
      </c>
      <c r="D10" s="360">
        <v>431</v>
      </c>
      <c r="E10" s="361" t="s">
        <v>602</v>
      </c>
      <c r="F10" s="361" t="s">
        <v>602</v>
      </c>
      <c r="G10" s="361" t="s">
        <v>647</v>
      </c>
      <c r="H10" s="361" t="s">
        <v>610</v>
      </c>
      <c r="I10" s="361" t="s">
        <v>614</v>
      </c>
    </row>
    <row r="11" spans="1:9" ht="15">
      <c r="A11" s="358">
        <v>2015</v>
      </c>
      <c r="B11" s="361" t="s">
        <v>942</v>
      </c>
      <c r="C11" s="360">
        <v>2008</v>
      </c>
      <c r="D11" s="360">
        <v>432</v>
      </c>
      <c r="E11" s="361" t="s">
        <v>591</v>
      </c>
      <c r="F11" s="361" t="s">
        <v>591</v>
      </c>
      <c r="G11" s="361" t="s">
        <v>943</v>
      </c>
      <c r="H11" s="361" t="s">
        <v>610</v>
      </c>
      <c r="I11" s="361" t="s">
        <v>944</v>
      </c>
    </row>
    <row r="12" spans="1:9" ht="15">
      <c r="A12" s="358">
        <v>2015</v>
      </c>
      <c r="B12" s="361" t="s">
        <v>638</v>
      </c>
      <c r="C12" s="360">
        <v>2010</v>
      </c>
      <c r="D12" s="360">
        <v>434</v>
      </c>
      <c r="E12" s="361" t="s">
        <v>602</v>
      </c>
      <c r="F12" s="361" t="s">
        <v>602</v>
      </c>
      <c r="G12" s="361" t="s">
        <v>35</v>
      </c>
      <c r="H12" s="361" t="s">
        <v>610</v>
      </c>
      <c r="I12" s="361" t="s">
        <v>614</v>
      </c>
    </row>
    <row r="13" spans="1:9" ht="15">
      <c r="A13" s="358">
        <v>2015</v>
      </c>
      <c r="B13" s="361" t="s">
        <v>824</v>
      </c>
      <c r="C13" s="360">
        <v>2012</v>
      </c>
      <c r="D13" s="360">
        <v>435</v>
      </c>
      <c r="E13" s="361" t="s">
        <v>591</v>
      </c>
      <c r="F13" s="361" t="s">
        <v>591</v>
      </c>
      <c r="G13" s="361" t="s">
        <v>825</v>
      </c>
      <c r="H13" s="361" t="s">
        <v>610</v>
      </c>
      <c r="I13" s="361" t="s">
        <v>826</v>
      </c>
    </row>
    <row r="14" spans="1:9" ht="15">
      <c r="A14" s="358">
        <v>2015</v>
      </c>
      <c r="B14" s="361" t="s">
        <v>712</v>
      </c>
      <c r="C14" s="360">
        <v>2012</v>
      </c>
      <c r="D14" s="360">
        <v>596</v>
      </c>
      <c r="E14" s="361" t="s">
        <v>602</v>
      </c>
      <c r="F14" s="361" t="s">
        <v>602</v>
      </c>
      <c r="G14" s="361" t="s">
        <v>58</v>
      </c>
      <c r="H14" s="361" t="s">
        <v>593</v>
      </c>
      <c r="I14" s="361" t="s">
        <v>713</v>
      </c>
    </row>
    <row r="15" spans="1:9" ht="15">
      <c r="A15" s="358">
        <v>2015</v>
      </c>
      <c r="B15" s="361" t="s">
        <v>1296</v>
      </c>
      <c r="C15" s="360">
        <v>2013</v>
      </c>
      <c r="D15" s="360">
        <v>598</v>
      </c>
      <c r="E15" s="361" t="s">
        <v>591</v>
      </c>
      <c r="F15" s="361" t="s">
        <v>591</v>
      </c>
      <c r="G15" s="361" t="s">
        <v>89</v>
      </c>
      <c r="H15" s="361" t="s">
        <v>610</v>
      </c>
      <c r="I15" s="361" t="s">
        <v>1297</v>
      </c>
    </row>
    <row r="16" spans="1:9" ht="15">
      <c r="A16" s="358">
        <v>2015</v>
      </c>
      <c r="B16" s="361" t="s">
        <v>608</v>
      </c>
      <c r="C16" s="360">
        <v>2004</v>
      </c>
      <c r="D16" s="360">
        <v>599</v>
      </c>
      <c r="E16" s="361" t="s">
        <v>602</v>
      </c>
      <c r="F16" s="361" t="s">
        <v>602</v>
      </c>
      <c r="G16" s="361" t="s">
        <v>609</v>
      </c>
      <c r="H16" s="361" t="s">
        <v>610</v>
      </c>
      <c r="I16" s="361" t="s">
        <v>611</v>
      </c>
    </row>
    <row r="17" spans="1:9" ht="15">
      <c r="A17" s="358">
        <v>2015</v>
      </c>
      <c r="B17" s="361" t="s">
        <v>617</v>
      </c>
      <c r="C17" s="360">
        <v>2005</v>
      </c>
      <c r="D17" s="360">
        <v>701</v>
      </c>
      <c r="E17" s="361" t="s">
        <v>602</v>
      </c>
      <c r="F17" s="361" t="s">
        <v>602</v>
      </c>
      <c r="G17" s="361" t="s">
        <v>72</v>
      </c>
      <c r="H17" s="361" t="s">
        <v>610</v>
      </c>
      <c r="I17" s="361" t="s">
        <v>618</v>
      </c>
    </row>
    <row r="18" spans="1:9" ht="15">
      <c r="A18" s="358">
        <v>2015</v>
      </c>
      <c r="B18" s="361" t="s">
        <v>985</v>
      </c>
      <c r="C18" s="360">
        <v>2004</v>
      </c>
      <c r="D18" s="360">
        <v>702</v>
      </c>
      <c r="E18" s="361" t="s">
        <v>591</v>
      </c>
      <c r="F18" s="361" t="s">
        <v>591</v>
      </c>
      <c r="G18" s="361" t="s">
        <v>28</v>
      </c>
      <c r="H18" s="361" t="s">
        <v>610</v>
      </c>
      <c r="I18" s="361" t="s">
        <v>986</v>
      </c>
    </row>
    <row r="19" spans="1:9" ht="15">
      <c r="A19" s="358">
        <v>2015</v>
      </c>
      <c r="B19" s="361" t="s">
        <v>925</v>
      </c>
      <c r="C19" s="360">
        <v>2009</v>
      </c>
      <c r="D19" s="360">
        <v>703</v>
      </c>
      <c r="E19" s="361" t="s">
        <v>591</v>
      </c>
      <c r="F19" s="361" t="s">
        <v>591</v>
      </c>
      <c r="G19" s="361" t="s">
        <v>926</v>
      </c>
      <c r="H19" s="361" t="s">
        <v>593</v>
      </c>
      <c r="I19" s="361" t="s">
        <v>927</v>
      </c>
    </row>
    <row r="20" spans="1:9" ht="15">
      <c r="A20" s="358">
        <v>2015</v>
      </c>
      <c r="B20" s="361" t="s">
        <v>1025</v>
      </c>
      <c r="C20" s="360">
        <v>2005</v>
      </c>
      <c r="D20" s="360">
        <v>704</v>
      </c>
      <c r="E20" s="361" t="s">
        <v>602</v>
      </c>
      <c r="F20" s="361" t="s">
        <v>602</v>
      </c>
      <c r="G20" s="361" t="s">
        <v>72</v>
      </c>
      <c r="H20" s="361" t="s">
        <v>610</v>
      </c>
      <c r="I20" s="361" t="s">
        <v>1026</v>
      </c>
    </row>
    <row r="21" spans="1:9" ht="15">
      <c r="A21" s="358">
        <v>2015</v>
      </c>
      <c r="B21" s="361" t="s">
        <v>821</v>
      </c>
      <c r="C21" s="360">
        <v>2002</v>
      </c>
      <c r="D21" s="360">
        <v>705</v>
      </c>
      <c r="E21" s="361" t="s">
        <v>602</v>
      </c>
      <c r="F21" s="361" t="s">
        <v>602</v>
      </c>
      <c r="G21" s="361" t="s">
        <v>822</v>
      </c>
      <c r="H21" s="361" t="s">
        <v>610</v>
      </c>
      <c r="I21" s="361" t="s">
        <v>823</v>
      </c>
    </row>
    <row r="22" spans="1:9" ht="15">
      <c r="A22" s="358">
        <v>2015</v>
      </c>
      <c r="B22" s="361" t="s">
        <v>981</v>
      </c>
      <c r="C22" s="360">
        <v>2015</v>
      </c>
      <c r="D22" s="360">
        <v>706</v>
      </c>
      <c r="E22" s="361" t="s">
        <v>602</v>
      </c>
      <c r="F22" s="361" t="s">
        <v>602</v>
      </c>
      <c r="G22" s="361" t="s">
        <v>32</v>
      </c>
      <c r="H22" s="361" t="s">
        <v>610</v>
      </c>
      <c r="I22" s="361" t="s">
        <v>982</v>
      </c>
    </row>
    <row r="23" spans="1:9" ht="15">
      <c r="A23" s="358">
        <v>2015</v>
      </c>
      <c r="B23" s="361" t="s">
        <v>883</v>
      </c>
      <c r="C23" s="360">
        <v>2012</v>
      </c>
      <c r="D23" s="360">
        <v>707</v>
      </c>
      <c r="E23" s="361" t="s">
        <v>602</v>
      </c>
      <c r="F23" s="361" t="s">
        <v>602</v>
      </c>
      <c r="G23" s="361" t="s">
        <v>58</v>
      </c>
      <c r="H23" s="361" t="s">
        <v>610</v>
      </c>
      <c r="I23" s="361" t="s">
        <v>884</v>
      </c>
    </row>
    <row r="24" spans="1:9" ht="15">
      <c r="A24" s="358">
        <v>2015</v>
      </c>
      <c r="B24" s="361" t="s">
        <v>818</v>
      </c>
      <c r="C24" s="360">
        <v>2005</v>
      </c>
      <c r="D24" s="360">
        <v>709</v>
      </c>
      <c r="E24" s="361" t="s">
        <v>602</v>
      </c>
      <c r="F24" s="361" t="s">
        <v>602</v>
      </c>
      <c r="G24" s="361" t="s">
        <v>816</v>
      </c>
      <c r="H24" s="361" t="s">
        <v>610</v>
      </c>
      <c r="I24" s="361" t="s">
        <v>819</v>
      </c>
    </row>
    <row r="25" spans="1:9" ht="15">
      <c r="A25" s="358">
        <v>2015</v>
      </c>
      <c r="B25" s="361" t="s">
        <v>1094</v>
      </c>
      <c r="C25" s="360">
        <v>2010</v>
      </c>
      <c r="D25" s="360">
        <v>710</v>
      </c>
      <c r="E25" s="361" t="s">
        <v>591</v>
      </c>
      <c r="F25" s="361" t="s">
        <v>591</v>
      </c>
      <c r="G25" s="361" t="s">
        <v>1095</v>
      </c>
      <c r="H25" s="361" t="s">
        <v>593</v>
      </c>
      <c r="I25" s="361" t="s">
        <v>1096</v>
      </c>
    </row>
    <row r="26" spans="1:9" ht="15">
      <c r="A26" s="358">
        <v>2015</v>
      </c>
      <c r="B26" s="361" t="s">
        <v>839</v>
      </c>
      <c r="C26" s="360">
        <v>2014</v>
      </c>
      <c r="D26" s="360">
        <v>711</v>
      </c>
      <c r="E26" s="361" t="s">
        <v>674</v>
      </c>
      <c r="F26" s="361" t="s">
        <v>674</v>
      </c>
      <c r="G26" s="361" t="s">
        <v>840</v>
      </c>
      <c r="H26" s="361" t="s">
        <v>593</v>
      </c>
      <c r="I26" s="361" t="s">
        <v>675</v>
      </c>
    </row>
    <row r="27" spans="1:9" ht="15">
      <c r="A27" s="358">
        <v>2015</v>
      </c>
      <c r="B27" s="361" t="s">
        <v>1280</v>
      </c>
      <c r="C27" s="360">
        <v>2015</v>
      </c>
      <c r="D27" s="360">
        <v>712</v>
      </c>
      <c r="E27" s="361" t="s">
        <v>674</v>
      </c>
      <c r="F27" s="361" t="s">
        <v>674</v>
      </c>
      <c r="G27" s="361" t="s">
        <v>86</v>
      </c>
      <c r="H27" s="361" t="s">
        <v>593</v>
      </c>
      <c r="I27" s="361" t="s">
        <v>675</v>
      </c>
    </row>
    <row r="28" spans="1:9" ht="15">
      <c r="A28" s="358">
        <v>2015</v>
      </c>
      <c r="B28" s="361" t="s">
        <v>1027</v>
      </c>
      <c r="C28" s="360">
        <v>2004</v>
      </c>
      <c r="D28" s="360">
        <v>713</v>
      </c>
      <c r="E28" s="361" t="s">
        <v>674</v>
      </c>
      <c r="F28" s="361" t="s">
        <v>674</v>
      </c>
      <c r="G28" s="361" t="s">
        <v>72</v>
      </c>
      <c r="H28" s="361" t="s">
        <v>817</v>
      </c>
      <c r="I28" s="361" t="s">
        <v>675</v>
      </c>
    </row>
    <row r="29" spans="1:9" ht="15">
      <c r="A29" s="358">
        <v>2015</v>
      </c>
      <c r="B29" s="361" t="s">
        <v>1223</v>
      </c>
      <c r="C29" s="360">
        <v>2007</v>
      </c>
      <c r="D29" s="360">
        <v>714</v>
      </c>
      <c r="E29" s="361" t="s">
        <v>674</v>
      </c>
      <c r="F29" s="361" t="s">
        <v>674</v>
      </c>
      <c r="G29" s="361" t="s">
        <v>751</v>
      </c>
      <c r="H29" s="361" t="s">
        <v>817</v>
      </c>
      <c r="I29" s="361" t="s">
        <v>675</v>
      </c>
    </row>
    <row r="30" spans="1:9" ht="15">
      <c r="A30" s="358">
        <v>2015</v>
      </c>
      <c r="B30" s="361" t="s">
        <v>983</v>
      </c>
      <c r="C30" s="360">
        <v>2012</v>
      </c>
      <c r="D30" s="360">
        <v>715</v>
      </c>
      <c r="E30" s="361" t="s">
        <v>674</v>
      </c>
      <c r="F30" s="361" t="s">
        <v>674</v>
      </c>
      <c r="G30" s="361" t="s">
        <v>984</v>
      </c>
      <c r="H30" s="361" t="s">
        <v>817</v>
      </c>
      <c r="I30" s="361" t="s">
        <v>675</v>
      </c>
    </row>
    <row r="31" spans="1:9" ht="15">
      <c r="A31" s="358">
        <v>2015</v>
      </c>
      <c r="B31" s="361" t="s">
        <v>815</v>
      </c>
      <c r="C31" s="360">
        <v>2005</v>
      </c>
      <c r="D31" s="360">
        <v>716</v>
      </c>
      <c r="E31" s="361" t="s">
        <v>674</v>
      </c>
      <c r="F31" s="361" t="s">
        <v>674</v>
      </c>
      <c r="G31" s="361" t="s">
        <v>816</v>
      </c>
      <c r="H31" s="361" t="s">
        <v>817</v>
      </c>
      <c r="I31" s="361" t="s">
        <v>675</v>
      </c>
    </row>
    <row r="32" spans="1:9" ht="15">
      <c r="A32" s="358">
        <v>2015</v>
      </c>
      <c r="B32" s="361" t="s">
        <v>741</v>
      </c>
      <c r="C32" s="360">
        <v>2009</v>
      </c>
      <c r="D32" s="360">
        <v>717</v>
      </c>
      <c r="E32" s="361" t="s">
        <v>602</v>
      </c>
      <c r="F32" s="361" t="s">
        <v>602</v>
      </c>
      <c r="G32" s="361" t="s">
        <v>58</v>
      </c>
      <c r="H32" s="361" t="s">
        <v>610</v>
      </c>
      <c r="I32" s="361" t="s">
        <v>742</v>
      </c>
    </row>
    <row r="33" spans="1:9" ht="15">
      <c r="A33" s="358">
        <v>2015</v>
      </c>
      <c r="B33" s="361" t="s">
        <v>1213</v>
      </c>
      <c r="C33" s="360">
        <v>2011</v>
      </c>
      <c r="D33" s="360">
        <v>718</v>
      </c>
      <c r="E33" s="361" t="s">
        <v>602</v>
      </c>
      <c r="F33" s="361" t="s">
        <v>602</v>
      </c>
      <c r="G33" s="361" t="s">
        <v>58</v>
      </c>
      <c r="H33" s="361" t="s">
        <v>610</v>
      </c>
      <c r="I33" s="361" t="s">
        <v>1214</v>
      </c>
    </row>
    <row r="34" spans="1:9" ht="15">
      <c r="A34" s="358">
        <v>2015</v>
      </c>
      <c r="B34" s="361" t="s">
        <v>936</v>
      </c>
      <c r="C34" s="360">
        <v>2015</v>
      </c>
      <c r="D34" s="360">
        <v>3000</v>
      </c>
      <c r="E34" s="361" t="s">
        <v>602</v>
      </c>
      <c r="F34" s="361" t="s">
        <v>602</v>
      </c>
      <c r="G34" s="361" t="s">
        <v>58</v>
      </c>
      <c r="H34" s="361" t="s">
        <v>593</v>
      </c>
      <c r="I34" s="361" t="s">
        <v>937</v>
      </c>
    </row>
    <row r="35" spans="1:9" ht="15">
      <c r="A35" s="358">
        <v>2015</v>
      </c>
      <c r="B35" s="361" t="s">
        <v>940</v>
      </c>
      <c r="C35" s="360">
        <v>2017</v>
      </c>
      <c r="D35" s="360">
        <v>3001</v>
      </c>
      <c r="E35" s="361" t="s">
        <v>602</v>
      </c>
      <c r="F35" s="361" t="s">
        <v>602</v>
      </c>
      <c r="G35" s="361" t="s">
        <v>32</v>
      </c>
      <c r="H35" s="361" t="s">
        <v>610</v>
      </c>
      <c r="I35" s="361" t="s">
        <v>941</v>
      </c>
    </row>
    <row r="36" spans="1:9" ht="15">
      <c r="A36" s="358">
        <v>2015</v>
      </c>
      <c r="B36" s="361" t="s">
        <v>921</v>
      </c>
      <c r="C36" s="360">
        <v>2017</v>
      </c>
      <c r="D36" s="360">
        <v>3002</v>
      </c>
      <c r="E36" s="361" t="s">
        <v>674</v>
      </c>
      <c r="F36" s="361" t="s">
        <v>674</v>
      </c>
      <c r="G36" s="361" t="s">
        <v>62</v>
      </c>
      <c r="H36" s="361" t="s">
        <v>593</v>
      </c>
      <c r="I36" s="361" t="s">
        <v>675</v>
      </c>
    </row>
    <row r="37" spans="1:9" ht="15">
      <c r="A37" s="358">
        <v>2015</v>
      </c>
      <c r="B37" s="361" t="s">
        <v>837</v>
      </c>
      <c r="C37" s="360">
        <v>2017</v>
      </c>
      <c r="D37" s="360">
        <v>3003</v>
      </c>
      <c r="E37" s="361" t="s">
        <v>591</v>
      </c>
      <c r="F37" s="361" t="s">
        <v>591</v>
      </c>
      <c r="G37" s="361" t="s">
        <v>609</v>
      </c>
      <c r="H37" s="361" t="s">
        <v>610</v>
      </c>
      <c r="I37" s="361" t="s">
        <v>838</v>
      </c>
    </row>
    <row r="38" spans="1:9" ht="15">
      <c r="A38" s="358">
        <v>2015</v>
      </c>
      <c r="B38" s="361" t="s">
        <v>1278</v>
      </c>
      <c r="C38" s="360">
        <v>2014</v>
      </c>
      <c r="D38" s="360">
        <v>3004</v>
      </c>
      <c r="E38" s="361" t="s">
        <v>602</v>
      </c>
      <c r="F38" s="361" t="s">
        <v>602</v>
      </c>
      <c r="G38" s="361" t="s">
        <v>86</v>
      </c>
      <c r="H38" s="361" t="s">
        <v>610</v>
      </c>
      <c r="I38" s="361" t="s">
        <v>1279</v>
      </c>
    </row>
    <row r="39" spans="1:9" ht="15">
      <c r="A39" s="358">
        <v>2015</v>
      </c>
      <c r="B39" s="361" t="s">
        <v>1063</v>
      </c>
      <c r="C39" s="360">
        <v>2016</v>
      </c>
      <c r="D39" s="360">
        <v>3005</v>
      </c>
      <c r="E39" s="361" t="s">
        <v>602</v>
      </c>
      <c r="F39" s="361" t="s">
        <v>602</v>
      </c>
      <c r="G39" s="361" t="s">
        <v>576</v>
      </c>
      <c r="H39" s="361" t="s">
        <v>593</v>
      </c>
      <c r="I39" s="361" t="s">
        <v>1064</v>
      </c>
    </row>
    <row r="40" spans="1:9" ht="15">
      <c r="A40" s="358">
        <v>2015</v>
      </c>
      <c r="B40" s="361" t="s">
        <v>863</v>
      </c>
      <c r="C40" s="360">
        <v>2016</v>
      </c>
      <c r="D40" s="360">
        <v>3006</v>
      </c>
      <c r="E40" s="361" t="s">
        <v>602</v>
      </c>
      <c r="F40" s="361" t="s">
        <v>602</v>
      </c>
      <c r="G40" s="361" t="s">
        <v>32</v>
      </c>
      <c r="H40" s="361" t="s">
        <v>610</v>
      </c>
      <c r="I40" s="361" t="s">
        <v>864</v>
      </c>
    </row>
    <row r="41" spans="1:9" ht="15">
      <c r="A41" s="358">
        <v>2015</v>
      </c>
      <c r="B41" s="361" t="s">
        <v>1215</v>
      </c>
      <c r="C41" s="360">
        <v>2017</v>
      </c>
      <c r="D41" s="360">
        <v>3007</v>
      </c>
      <c r="E41" s="361" t="s">
        <v>602</v>
      </c>
      <c r="F41" s="361" t="s">
        <v>602</v>
      </c>
      <c r="G41" s="361" t="s">
        <v>58</v>
      </c>
      <c r="H41" s="361" t="s">
        <v>593</v>
      </c>
      <c r="I41" s="361" t="s">
        <v>1216</v>
      </c>
    </row>
    <row r="42" spans="1:9" ht="15">
      <c r="A42" s="358">
        <v>2015</v>
      </c>
      <c r="B42" s="361" t="s">
        <v>1126</v>
      </c>
      <c r="C42" s="360">
        <v>2010</v>
      </c>
      <c r="D42" s="360">
        <v>3008</v>
      </c>
      <c r="E42" s="361" t="s">
        <v>602</v>
      </c>
      <c r="F42" s="361" t="s">
        <v>602</v>
      </c>
      <c r="G42" s="361" t="s">
        <v>1127</v>
      </c>
      <c r="H42" s="361" t="s">
        <v>593</v>
      </c>
      <c r="I42" s="361" t="s">
        <v>1128</v>
      </c>
    </row>
    <row r="43" spans="1:9" ht="15">
      <c r="A43" s="358">
        <v>2015</v>
      </c>
      <c r="B43" s="360" t="s">
        <v>601</v>
      </c>
      <c r="C43" s="360">
        <v>2018</v>
      </c>
      <c r="D43" s="360">
        <v>3009</v>
      </c>
      <c r="E43" s="361" t="s">
        <v>602</v>
      </c>
      <c r="F43" s="361" t="s">
        <v>602</v>
      </c>
      <c r="G43" s="361" t="s">
        <v>577</v>
      </c>
      <c r="H43" s="361" t="s">
        <v>593</v>
      </c>
      <c r="I43" s="361" t="s">
        <v>603</v>
      </c>
    </row>
    <row r="44" spans="1:9" ht="15">
      <c r="A44" s="358">
        <v>2015</v>
      </c>
      <c r="B44" s="360" t="s">
        <v>657</v>
      </c>
      <c r="C44" s="360">
        <v>2018</v>
      </c>
      <c r="D44" s="360">
        <v>3010</v>
      </c>
      <c r="E44" s="361" t="s">
        <v>602</v>
      </c>
      <c r="F44" s="361" t="s">
        <v>602</v>
      </c>
      <c r="G44" s="361" t="s">
        <v>574</v>
      </c>
      <c r="H44" s="361" t="s">
        <v>593</v>
      </c>
      <c r="I44" s="361" t="s">
        <v>658</v>
      </c>
    </row>
    <row r="45" spans="1:9" ht="15">
      <c r="A45" s="358">
        <v>2015</v>
      </c>
      <c r="B45" s="361" t="s">
        <v>1034</v>
      </c>
      <c r="C45" s="360">
        <v>2017</v>
      </c>
      <c r="D45" s="360">
        <v>3011</v>
      </c>
      <c r="E45" s="361" t="s">
        <v>602</v>
      </c>
      <c r="F45" s="361" t="s">
        <v>602</v>
      </c>
      <c r="G45" s="361" t="s">
        <v>1035</v>
      </c>
      <c r="H45" s="361" t="s">
        <v>610</v>
      </c>
      <c r="I45" s="361" t="s">
        <v>1036</v>
      </c>
    </row>
    <row r="46" spans="1:9" ht="15">
      <c r="A46" s="358">
        <v>2015</v>
      </c>
      <c r="B46" s="361" t="s">
        <v>1111</v>
      </c>
      <c r="C46" s="360">
        <v>2003</v>
      </c>
      <c r="D46" s="360">
        <v>3012</v>
      </c>
      <c r="E46" s="361" t="s">
        <v>674</v>
      </c>
      <c r="F46" s="361" t="s">
        <v>674</v>
      </c>
      <c r="G46" s="361" t="s">
        <v>43</v>
      </c>
      <c r="H46" s="361" t="s">
        <v>593</v>
      </c>
      <c r="I46" s="361" t="s">
        <v>675</v>
      </c>
    </row>
    <row r="47" spans="1:9" ht="15">
      <c r="A47" s="358">
        <v>2015</v>
      </c>
      <c r="B47" s="361" t="s">
        <v>980</v>
      </c>
      <c r="C47" s="360">
        <v>2016</v>
      </c>
      <c r="D47" s="360">
        <v>3013</v>
      </c>
      <c r="E47" s="361" t="s">
        <v>674</v>
      </c>
      <c r="F47" s="361" t="s">
        <v>674</v>
      </c>
      <c r="G47" s="361" t="s">
        <v>32</v>
      </c>
      <c r="H47" s="361" t="s">
        <v>593</v>
      </c>
      <c r="I47" s="361" t="s">
        <v>675</v>
      </c>
    </row>
    <row r="48" spans="1:9" ht="15">
      <c r="A48" s="358">
        <v>2015</v>
      </c>
      <c r="B48" s="361" t="s">
        <v>1114</v>
      </c>
      <c r="C48" s="360">
        <v>2016</v>
      </c>
      <c r="D48" s="360">
        <v>3014</v>
      </c>
      <c r="E48" s="361" t="s">
        <v>602</v>
      </c>
      <c r="F48" s="361" t="s">
        <v>602</v>
      </c>
      <c r="G48" s="361" t="s">
        <v>75</v>
      </c>
      <c r="H48" s="361" t="s">
        <v>593</v>
      </c>
      <c r="I48" s="361" t="s">
        <v>1115</v>
      </c>
    </row>
    <row r="49" spans="1:9" ht="15" customHeight="1">
      <c r="A49" s="358">
        <v>2015</v>
      </c>
      <c r="B49" s="361" t="s">
        <v>857</v>
      </c>
      <c r="C49" s="360">
        <v>2016</v>
      </c>
      <c r="D49" s="360">
        <v>3015</v>
      </c>
      <c r="E49" s="361" t="s">
        <v>602</v>
      </c>
      <c r="F49" s="361" t="s">
        <v>602</v>
      </c>
      <c r="G49" s="361" t="s">
        <v>58</v>
      </c>
      <c r="H49" s="361" t="s">
        <v>593</v>
      </c>
      <c r="I49" s="361" t="s">
        <v>858</v>
      </c>
    </row>
    <row r="50" spans="1:9" ht="15">
      <c r="A50" s="358">
        <v>2015</v>
      </c>
      <c r="B50" s="361" t="s">
        <v>714</v>
      </c>
      <c r="C50" s="360">
        <v>2013</v>
      </c>
      <c r="D50" s="360">
        <v>3016</v>
      </c>
      <c r="E50" s="361" t="s">
        <v>591</v>
      </c>
      <c r="F50" s="361" t="s">
        <v>591</v>
      </c>
      <c r="G50" s="361" t="s">
        <v>58</v>
      </c>
      <c r="H50" s="361" t="s">
        <v>593</v>
      </c>
      <c r="I50" s="361" t="s">
        <v>715</v>
      </c>
    </row>
    <row r="51" spans="1:9" ht="15">
      <c r="A51" s="358">
        <v>2015</v>
      </c>
      <c r="B51" s="361" t="s">
        <v>798</v>
      </c>
      <c r="C51" s="360">
        <v>2014</v>
      </c>
      <c r="D51" s="360">
        <v>3017</v>
      </c>
      <c r="E51" s="361" t="s">
        <v>602</v>
      </c>
      <c r="F51" s="361" t="s">
        <v>602</v>
      </c>
      <c r="G51" s="361" t="s">
        <v>58</v>
      </c>
      <c r="H51" s="361" t="s">
        <v>593</v>
      </c>
      <c r="I51" s="361" t="s">
        <v>799</v>
      </c>
    </row>
    <row r="52" spans="1:9" ht="15">
      <c r="A52" s="358">
        <v>2015</v>
      </c>
      <c r="B52" s="361" t="s">
        <v>1271</v>
      </c>
      <c r="C52" s="360">
        <v>2014</v>
      </c>
      <c r="D52" s="360">
        <v>3018</v>
      </c>
      <c r="E52" s="361" t="s">
        <v>591</v>
      </c>
      <c r="F52" s="361" t="s">
        <v>591</v>
      </c>
      <c r="G52" s="361" t="s">
        <v>1272</v>
      </c>
      <c r="H52" s="361" t="s">
        <v>610</v>
      </c>
      <c r="I52" s="361" t="s">
        <v>1273</v>
      </c>
    </row>
    <row r="53" spans="1:9" ht="15">
      <c r="A53" s="358">
        <v>2015</v>
      </c>
      <c r="B53" s="361" t="s">
        <v>721</v>
      </c>
      <c r="C53" s="360">
        <v>2012</v>
      </c>
      <c r="D53" s="360">
        <v>3019</v>
      </c>
      <c r="E53" s="361" t="s">
        <v>674</v>
      </c>
      <c r="F53" s="361" t="s">
        <v>674</v>
      </c>
      <c r="G53" s="361" t="s">
        <v>722</v>
      </c>
      <c r="H53" s="361" t="s">
        <v>593</v>
      </c>
      <c r="I53" s="361" t="s">
        <v>675</v>
      </c>
    </row>
    <row r="54" spans="1:9" ht="15">
      <c r="A54" s="358">
        <v>2015</v>
      </c>
      <c r="B54" s="361" t="s">
        <v>1112</v>
      </c>
      <c r="C54" s="360">
        <v>2002</v>
      </c>
      <c r="D54" s="360">
        <v>3020</v>
      </c>
      <c r="E54" s="361" t="s">
        <v>602</v>
      </c>
      <c r="F54" s="361" t="s">
        <v>602</v>
      </c>
      <c r="G54" s="361" t="s">
        <v>43</v>
      </c>
      <c r="H54" s="361" t="s">
        <v>610</v>
      </c>
      <c r="I54" s="361" t="s">
        <v>1113</v>
      </c>
    </row>
    <row r="55" spans="1:9" ht="15">
      <c r="A55" s="358">
        <v>2015</v>
      </c>
      <c r="B55" s="361" t="s">
        <v>928</v>
      </c>
      <c r="C55" s="360">
        <v>2008</v>
      </c>
      <c r="D55" s="360">
        <v>3021</v>
      </c>
      <c r="E55" s="361" t="s">
        <v>591</v>
      </c>
      <c r="F55" s="361" t="s">
        <v>591</v>
      </c>
      <c r="G55" s="361" t="s">
        <v>86</v>
      </c>
      <c r="H55" s="361" t="s">
        <v>593</v>
      </c>
      <c r="I55" s="361" t="s">
        <v>929</v>
      </c>
    </row>
    <row r="56" spans="1:9" ht="15">
      <c r="A56" s="358">
        <v>2015</v>
      </c>
      <c r="B56" s="361" t="s">
        <v>842</v>
      </c>
      <c r="C56" s="360">
        <v>2010</v>
      </c>
      <c r="D56" s="360">
        <v>3022</v>
      </c>
      <c r="E56" s="361" t="s">
        <v>602</v>
      </c>
      <c r="F56" s="361" t="s">
        <v>602</v>
      </c>
      <c r="G56" s="361" t="s">
        <v>58</v>
      </c>
      <c r="H56" s="361" t="s">
        <v>593</v>
      </c>
      <c r="I56" s="361" t="s">
        <v>843</v>
      </c>
    </row>
    <row r="57" spans="1:9" ht="15">
      <c r="A57" s="358">
        <v>2015</v>
      </c>
      <c r="B57" s="361" t="s">
        <v>1135</v>
      </c>
      <c r="C57" s="360">
        <v>2009</v>
      </c>
      <c r="D57" s="360">
        <v>3023</v>
      </c>
      <c r="E57" s="361" t="s">
        <v>602</v>
      </c>
      <c r="F57" s="361" t="s">
        <v>602</v>
      </c>
      <c r="G57" s="361" t="s">
        <v>58</v>
      </c>
      <c r="H57" s="361" t="s">
        <v>610</v>
      </c>
      <c r="I57" s="361" t="s">
        <v>1136</v>
      </c>
    </row>
    <row r="58" spans="1:9" ht="15">
      <c r="A58" s="358">
        <v>2015</v>
      </c>
      <c r="B58" s="361" t="s">
        <v>1186</v>
      </c>
      <c r="C58" s="360">
        <v>2013</v>
      </c>
      <c r="D58" s="360">
        <v>3024</v>
      </c>
      <c r="E58" s="361" t="s">
        <v>674</v>
      </c>
      <c r="F58" s="361" t="s">
        <v>674</v>
      </c>
      <c r="G58" s="46" t="s">
        <v>58</v>
      </c>
      <c r="H58" s="361" t="s">
        <v>593</v>
      </c>
      <c r="I58" s="361" t="s">
        <v>675</v>
      </c>
    </row>
    <row r="59" spans="1:9" ht="15">
      <c r="A59" s="358">
        <v>2015</v>
      </c>
      <c r="B59" s="361" t="s">
        <v>1265</v>
      </c>
      <c r="C59" s="360">
        <v>2013</v>
      </c>
      <c r="D59" s="360">
        <v>3025</v>
      </c>
      <c r="E59" s="361" t="s">
        <v>674</v>
      </c>
      <c r="F59" s="361" t="s">
        <v>674</v>
      </c>
      <c r="G59" s="361" t="s">
        <v>1266</v>
      </c>
      <c r="H59" s="361" t="s">
        <v>593</v>
      </c>
      <c r="I59" s="361" t="s">
        <v>675</v>
      </c>
    </row>
    <row r="60" spans="1:9" ht="15">
      <c r="A60" s="358">
        <v>2020</v>
      </c>
      <c r="B60" s="358" t="s">
        <v>894</v>
      </c>
      <c r="C60" s="359">
        <v>2020</v>
      </c>
      <c r="D60" s="359">
        <v>3026</v>
      </c>
      <c r="E60" s="358" t="s">
        <v>591</v>
      </c>
      <c r="F60" s="358" t="s">
        <v>591</v>
      </c>
      <c r="G60" s="358" t="s">
        <v>895</v>
      </c>
      <c r="H60" s="362" t="s">
        <v>593</v>
      </c>
      <c r="I60" s="361" t="s">
        <v>896</v>
      </c>
    </row>
    <row r="61" spans="1:9" ht="15" customHeight="1">
      <c r="A61" s="358">
        <v>2020</v>
      </c>
      <c r="B61" s="358" t="s">
        <v>636</v>
      </c>
      <c r="C61" s="359">
        <v>2019</v>
      </c>
      <c r="D61" s="359">
        <v>3027</v>
      </c>
      <c r="E61" s="358" t="s">
        <v>602</v>
      </c>
      <c r="F61" s="358" t="s">
        <v>602</v>
      </c>
      <c r="G61" s="358" t="s">
        <v>58</v>
      </c>
      <c r="H61" s="362" t="s">
        <v>593</v>
      </c>
      <c r="I61" s="361" t="s">
        <v>637</v>
      </c>
    </row>
    <row r="62" spans="1:9" ht="15" customHeight="1">
      <c r="A62" s="358">
        <v>2020</v>
      </c>
      <c r="B62" s="358" t="s">
        <v>764</v>
      </c>
      <c r="C62" s="359">
        <v>2019</v>
      </c>
      <c r="D62" s="359">
        <v>3028</v>
      </c>
      <c r="E62" s="361" t="s">
        <v>591</v>
      </c>
      <c r="F62" s="361" t="s">
        <v>591</v>
      </c>
      <c r="G62" s="358" t="s">
        <v>70</v>
      </c>
      <c r="H62" s="362" t="s">
        <v>610</v>
      </c>
      <c r="I62" s="362" t="s">
        <v>765</v>
      </c>
    </row>
    <row r="63" spans="1:9" ht="15">
      <c r="A63" s="358">
        <v>2020</v>
      </c>
      <c r="B63" s="361" t="s">
        <v>769</v>
      </c>
      <c r="C63" s="360">
        <v>2019</v>
      </c>
      <c r="D63" s="360">
        <v>3029</v>
      </c>
      <c r="E63" s="361" t="s">
        <v>602</v>
      </c>
      <c r="F63" s="361" t="s">
        <v>602</v>
      </c>
      <c r="G63" s="361" t="s">
        <v>770</v>
      </c>
      <c r="H63" s="361" t="s">
        <v>610</v>
      </c>
      <c r="I63" s="361" t="s">
        <v>771</v>
      </c>
    </row>
    <row r="64" spans="1:9" ht="15">
      <c r="A64" s="358">
        <v>2020</v>
      </c>
      <c r="B64" s="361" t="s">
        <v>876</v>
      </c>
      <c r="C64" s="360">
        <v>2019</v>
      </c>
      <c r="D64" s="360">
        <v>3030</v>
      </c>
      <c r="E64" s="361" t="s">
        <v>591</v>
      </c>
      <c r="F64" s="361" t="s">
        <v>591</v>
      </c>
      <c r="G64" s="361" t="s">
        <v>62</v>
      </c>
      <c r="H64" s="361" t="s">
        <v>610</v>
      </c>
      <c r="I64" s="361" t="s">
        <v>877</v>
      </c>
    </row>
    <row r="65" spans="1:9" ht="15">
      <c r="A65" s="358">
        <v>2020</v>
      </c>
      <c r="B65" s="358" t="s">
        <v>997</v>
      </c>
      <c r="C65" s="359">
        <v>2019</v>
      </c>
      <c r="D65" s="359">
        <v>3031</v>
      </c>
      <c r="E65" s="358" t="s">
        <v>998</v>
      </c>
      <c r="F65" s="358" t="s">
        <v>591</v>
      </c>
      <c r="G65" s="358" t="s">
        <v>19</v>
      </c>
      <c r="H65" s="362" t="s">
        <v>610</v>
      </c>
      <c r="I65" s="361" t="s">
        <v>614</v>
      </c>
    </row>
    <row r="66" spans="1:9" ht="30">
      <c r="A66" s="358">
        <v>2020</v>
      </c>
      <c r="B66" s="358" t="s">
        <v>1269</v>
      </c>
      <c r="C66" s="359">
        <v>2019</v>
      </c>
      <c r="D66" s="359">
        <v>3032</v>
      </c>
      <c r="E66" s="363" t="s">
        <v>591</v>
      </c>
      <c r="F66" s="363" t="s">
        <v>591</v>
      </c>
      <c r="G66" s="358" t="s">
        <v>32</v>
      </c>
      <c r="H66" s="362" t="s">
        <v>610</v>
      </c>
      <c r="I66" s="361" t="s">
        <v>1270</v>
      </c>
    </row>
    <row r="67" spans="1:9" ht="15">
      <c r="A67" s="358">
        <v>2020</v>
      </c>
      <c r="B67" s="358" t="s">
        <v>735</v>
      </c>
      <c r="C67" s="359">
        <v>2018</v>
      </c>
      <c r="D67" s="359">
        <v>3033</v>
      </c>
      <c r="E67" s="358" t="s">
        <v>602</v>
      </c>
      <c r="F67" s="363" t="s">
        <v>602</v>
      </c>
      <c r="G67" s="358" t="s">
        <v>58</v>
      </c>
      <c r="H67" s="362" t="s">
        <v>610</v>
      </c>
      <c r="I67" s="361" t="s">
        <v>736</v>
      </c>
    </row>
    <row r="68" spans="1:9" ht="15">
      <c r="A68" s="358">
        <v>2020</v>
      </c>
      <c r="B68" s="358" t="s">
        <v>1118</v>
      </c>
      <c r="C68" s="359">
        <v>2017</v>
      </c>
      <c r="D68" s="359">
        <v>3034</v>
      </c>
      <c r="E68" s="363" t="s">
        <v>602</v>
      </c>
      <c r="F68" s="363" t="s">
        <v>602</v>
      </c>
      <c r="G68" s="358" t="s">
        <v>58</v>
      </c>
      <c r="H68" s="362" t="s">
        <v>610</v>
      </c>
      <c r="I68" s="361" t="s">
        <v>1119</v>
      </c>
    </row>
    <row r="69" spans="1:9" ht="15" customHeight="1">
      <c r="A69" s="358">
        <v>2020</v>
      </c>
      <c r="B69" s="358" t="s">
        <v>737</v>
      </c>
      <c r="C69" s="359">
        <v>2016</v>
      </c>
      <c r="D69" s="359">
        <v>3035</v>
      </c>
      <c r="E69" s="358" t="s">
        <v>602</v>
      </c>
      <c r="F69" s="363" t="s">
        <v>602</v>
      </c>
      <c r="G69" s="363" t="s">
        <v>58</v>
      </c>
      <c r="H69" s="362" t="s">
        <v>610</v>
      </c>
      <c r="I69" s="361" t="s">
        <v>738</v>
      </c>
    </row>
    <row r="70" spans="1:9" ht="15">
      <c r="A70" s="358">
        <v>2020</v>
      </c>
      <c r="B70" s="361" t="s">
        <v>774</v>
      </c>
      <c r="C70" s="359">
        <v>2014</v>
      </c>
      <c r="D70" s="359">
        <v>3036</v>
      </c>
      <c r="E70" s="358" t="s">
        <v>602</v>
      </c>
      <c r="F70" s="358" t="s">
        <v>602</v>
      </c>
      <c r="G70" s="358" t="s">
        <v>775</v>
      </c>
      <c r="H70" s="362" t="s">
        <v>610</v>
      </c>
      <c r="I70" s="362" t="s">
        <v>765</v>
      </c>
    </row>
    <row r="71" spans="1:9" ht="15" customHeight="1">
      <c r="A71" s="358">
        <v>2020</v>
      </c>
      <c r="B71" s="358" t="s">
        <v>1089</v>
      </c>
      <c r="C71" s="359">
        <v>2014</v>
      </c>
      <c r="D71" s="359">
        <v>3037</v>
      </c>
      <c r="E71" s="358" t="s">
        <v>602</v>
      </c>
      <c r="F71" s="358" t="s">
        <v>602</v>
      </c>
      <c r="G71" s="358" t="s">
        <v>1087</v>
      </c>
      <c r="H71" s="362" t="s">
        <v>610</v>
      </c>
      <c r="I71" s="361" t="s">
        <v>1090</v>
      </c>
    </row>
    <row r="72" spans="1:9" ht="15">
      <c r="A72" s="358">
        <v>2020</v>
      </c>
      <c r="B72" s="358" t="s">
        <v>666</v>
      </c>
      <c r="C72" s="359">
        <v>2013</v>
      </c>
      <c r="D72" s="359">
        <v>3038</v>
      </c>
      <c r="E72" s="363" t="s">
        <v>602</v>
      </c>
      <c r="F72" s="363" t="s">
        <v>602</v>
      </c>
      <c r="G72" s="358" t="s">
        <v>58</v>
      </c>
      <c r="H72" s="362" t="s">
        <v>610</v>
      </c>
      <c r="I72" s="361" t="s">
        <v>667</v>
      </c>
    </row>
    <row r="73" spans="1:9" ht="15">
      <c r="A73" s="358">
        <v>2020</v>
      </c>
      <c r="B73" s="358" t="s">
        <v>978</v>
      </c>
      <c r="C73" s="359">
        <v>2013</v>
      </c>
      <c r="D73" s="359">
        <v>3039</v>
      </c>
      <c r="E73" s="358" t="s">
        <v>602</v>
      </c>
      <c r="F73" s="358" t="s">
        <v>602</v>
      </c>
      <c r="G73" s="358" t="s">
        <v>75</v>
      </c>
      <c r="H73" s="362" t="s">
        <v>610</v>
      </c>
      <c r="I73" s="361" t="s">
        <v>979</v>
      </c>
    </row>
    <row r="74" spans="1:9" ht="15" customHeight="1">
      <c r="A74" s="358">
        <v>2020</v>
      </c>
      <c r="B74" s="358" t="s">
        <v>1287</v>
      </c>
      <c r="C74" s="359">
        <v>2012</v>
      </c>
      <c r="D74" s="359">
        <v>3040</v>
      </c>
      <c r="E74" s="358" t="s">
        <v>602</v>
      </c>
      <c r="F74" s="363" t="s">
        <v>602</v>
      </c>
      <c r="G74" s="358" t="s">
        <v>1288</v>
      </c>
      <c r="H74" s="362" t="s">
        <v>610</v>
      </c>
      <c r="I74" s="361" t="s">
        <v>1289</v>
      </c>
    </row>
    <row r="75" spans="1:9" ht="15">
      <c r="A75" s="358">
        <v>2020</v>
      </c>
      <c r="B75" s="358" t="s">
        <v>1312</v>
      </c>
      <c r="C75" s="359">
        <v>2018</v>
      </c>
      <c r="D75" s="359">
        <v>3041</v>
      </c>
      <c r="E75" s="358" t="s">
        <v>602</v>
      </c>
      <c r="F75" s="363" t="s">
        <v>602</v>
      </c>
      <c r="G75" s="358" t="s">
        <v>86</v>
      </c>
      <c r="H75" s="362" t="s">
        <v>610</v>
      </c>
      <c r="I75" s="361" t="s">
        <v>1313</v>
      </c>
    </row>
    <row r="76" spans="1:9" ht="15">
      <c r="A76" s="358">
        <v>2020</v>
      </c>
      <c r="B76" s="361" t="s">
        <v>1232</v>
      </c>
      <c r="C76" s="360">
        <v>2019</v>
      </c>
      <c r="D76" s="360">
        <v>3042</v>
      </c>
      <c r="E76" s="361" t="s">
        <v>597</v>
      </c>
      <c r="F76" s="361" t="s">
        <v>591</v>
      </c>
      <c r="G76" s="361" t="s">
        <v>58</v>
      </c>
      <c r="H76" s="358" t="s">
        <v>610</v>
      </c>
      <c r="I76" s="361" t="s">
        <v>1233</v>
      </c>
    </row>
    <row r="77" spans="1:9" ht="15" customHeight="1">
      <c r="A77" s="358">
        <v>2015</v>
      </c>
      <c r="B77" s="361" t="s">
        <v>1147</v>
      </c>
      <c r="C77" s="360">
        <v>2014</v>
      </c>
      <c r="D77" s="360">
        <v>3043</v>
      </c>
      <c r="E77" s="361" t="s">
        <v>591</v>
      </c>
      <c r="F77" s="361" t="s">
        <v>591</v>
      </c>
      <c r="G77" s="361" t="s">
        <v>19</v>
      </c>
      <c r="H77" s="361" t="s">
        <v>610</v>
      </c>
      <c r="I77" s="361" t="s">
        <v>1148</v>
      </c>
    </row>
    <row r="78" spans="1:9" ht="15">
      <c r="A78" s="358">
        <v>2015</v>
      </c>
      <c r="B78" s="361" t="s">
        <v>643</v>
      </c>
      <c r="C78" s="360">
        <v>2003</v>
      </c>
      <c r="D78" s="360">
        <v>3044</v>
      </c>
      <c r="E78" s="361" t="s">
        <v>602</v>
      </c>
      <c r="F78" s="361" t="s">
        <v>602</v>
      </c>
      <c r="G78" s="361" t="s">
        <v>644</v>
      </c>
      <c r="H78" s="361" t="s">
        <v>610</v>
      </c>
      <c r="I78" s="361" t="s">
        <v>645</v>
      </c>
    </row>
    <row r="79" spans="1:9" ht="15">
      <c r="A79" s="358">
        <v>2015</v>
      </c>
      <c r="B79" s="361" t="s">
        <v>804</v>
      </c>
      <c r="C79" s="360">
        <v>2010</v>
      </c>
      <c r="D79" s="360" t="s">
        <v>805</v>
      </c>
      <c r="E79" s="361" t="s">
        <v>602</v>
      </c>
      <c r="F79" s="361" t="s">
        <v>602</v>
      </c>
      <c r="G79" s="361" t="s">
        <v>69</v>
      </c>
      <c r="H79" s="361" t="s">
        <v>610</v>
      </c>
      <c r="I79" s="361" t="s">
        <v>806</v>
      </c>
    </row>
    <row r="80" spans="1:9" ht="15">
      <c r="A80" s="358">
        <v>2020</v>
      </c>
      <c r="B80" s="361" t="s">
        <v>595</v>
      </c>
      <c r="C80" s="360">
        <v>2020</v>
      </c>
      <c r="D80" s="360" t="s">
        <v>596</v>
      </c>
      <c r="E80" s="361" t="s">
        <v>597</v>
      </c>
      <c r="F80" s="361" t="s">
        <v>598</v>
      </c>
      <c r="G80" s="361" t="s">
        <v>599</v>
      </c>
      <c r="H80" s="358" t="s">
        <v>593</v>
      </c>
      <c r="I80" s="358" t="s">
        <v>600</v>
      </c>
    </row>
    <row r="81" spans="1:9" ht="15">
      <c r="A81" s="358">
        <v>2015</v>
      </c>
      <c r="B81" s="361" t="s">
        <v>604</v>
      </c>
      <c r="C81" s="360">
        <v>2008</v>
      </c>
      <c r="D81" s="360" t="s">
        <v>596</v>
      </c>
      <c r="E81" s="361" t="s">
        <v>605</v>
      </c>
      <c r="F81" s="361" t="s">
        <v>602</v>
      </c>
      <c r="G81" s="361" t="s">
        <v>606</v>
      </c>
      <c r="H81" s="358" t="s">
        <v>593</v>
      </c>
      <c r="I81" s="361" t="s">
        <v>607</v>
      </c>
    </row>
    <row r="82" spans="1:9" ht="15">
      <c r="A82" s="358">
        <v>2015</v>
      </c>
      <c r="B82" s="361" t="s">
        <v>612</v>
      </c>
      <c r="C82" s="360">
        <v>2009</v>
      </c>
      <c r="D82" s="360" t="s">
        <v>596</v>
      </c>
      <c r="E82" s="361" t="s">
        <v>613</v>
      </c>
      <c r="F82" s="361" t="s">
        <v>614</v>
      </c>
      <c r="G82" s="361" t="s">
        <v>615</v>
      </c>
      <c r="H82" s="361" t="s">
        <v>593</v>
      </c>
      <c r="I82" s="361" t="s">
        <v>616</v>
      </c>
    </row>
    <row r="83" spans="1:9" ht="15">
      <c r="A83" s="358">
        <v>2020</v>
      </c>
      <c r="B83" s="361" t="s">
        <v>619</v>
      </c>
      <c r="C83" s="360">
        <v>2018</v>
      </c>
      <c r="D83" s="360" t="s">
        <v>596</v>
      </c>
      <c r="E83" s="361" t="s">
        <v>597</v>
      </c>
      <c r="F83" s="361" t="s">
        <v>591</v>
      </c>
      <c r="G83" s="361" t="s">
        <v>58</v>
      </c>
      <c r="H83" s="358" t="s">
        <v>593</v>
      </c>
      <c r="I83" s="358" t="s">
        <v>620</v>
      </c>
    </row>
    <row r="84" spans="1:9" ht="15">
      <c r="A84" s="358">
        <v>2015</v>
      </c>
      <c r="B84" s="361" t="s">
        <v>623</v>
      </c>
      <c r="C84" s="360">
        <v>2013</v>
      </c>
      <c r="D84" s="360" t="s">
        <v>596</v>
      </c>
      <c r="E84" s="361" t="s">
        <v>591</v>
      </c>
      <c r="F84" s="361" t="s">
        <v>591</v>
      </c>
      <c r="G84" s="361" t="s">
        <v>572</v>
      </c>
      <c r="H84" s="358" t="s">
        <v>593</v>
      </c>
      <c r="I84" s="361" t="s">
        <v>624</v>
      </c>
    </row>
    <row r="85" spans="1:9" ht="15">
      <c r="A85" s="358">
        <v>2020</v>
      </c>
      <c r="B85" s="361" t="s">
        <v>628</v>
      </c>
      <c r="C85" s="360">
        <v>2012</v>
      </c>
      <c r="D85" s="360" t="s">
        <v>596</v>
      </c>
      <c r="E85" s="361" t="s">
        <v>591</v>
      </c>
      <c r="F85" s="361" t="s">
        <v>591</v>
      </c>
      <c r="G85" s="361" t="s">
        <v>575</v>
      </c>
      <c r="H85" s="358" t="s">
        <v>593</v>
      </c>
      <c r="I85" s="358" t="s">
        <v>629</v>
      </c>
    </row>
    <row r="86" spans="1:9" ht="15">
      <c r="A86" s="358">
        <v>2020</v>
      </c>
      <c r="B86" s="361" t="s">
        <v>633</v>
      </c>
      <c r="C86" s="360">
        <v>2017</v>
      </c>
      <c r="D86" s="360" t="s">
        <v>596</v>
      </c>
      <c r="E86" s="361" t="s">
        <v>605</v>
      </c>
      <c r="F86" s="361" t="s">
        <v>634</v>
      </c>
      <c r="G86" s="361" t="s">
        <v>58</v>
      </c>
      <c r="H86" s="358" t="s">
        <v>593</v>
      </c>
      <c r="I86" s="358" t="s">
        <v>635</v>
      </c>
    </row>
    <row r="87" spans="1:9" ht="15">
      <c r="A87" s="358">
        <v>2015</v>
      </c>
      <c r="B87" s="361" t="s">
        <v>639</v>
      </c>
      <c r="C87" s="360">
        <v>2002</v>
      </c>
      <c r="D87" s="360" t="s">
        <v>596</v>
      </c>
      <c r="E87" s="361" t="s">
        <v>640</v>
      </c>
      <c r="F87" s="361" t="s">
        <v>602</v>
      </c>
      <c r="G87" s="361" t="s">
        <v>641</v>
      </c>
      <c r="H87" s="358" t="s">
        <v>593</v>
      </c>
      <c r="I87" s="361" t="s">
        <v>642</v>
      </c>
    </row>
    <row r="88" spans="1:9" ht="15">
      <c r="A88" s="358">
        <v>2020</v>
      </c>
      <c r="B88" s="361" t="s">
        <v>650</v>
      </c>
      <c r="C88" s="360">
        <v>2020</v>
      </c>
      <c r="D88" s="360" t="s">
        <v>596</v>
      </c>
      <c r="E88" s="361" t="s">
        <v>651</v>
      </c>
      <c r="F88" s="361" t="s">
        <v>634</v>
      </c>
      <c r="G88" s="361" t="s">
        <v>652</v>
      </c>
      <c r="H88" s="358" t="s">
        <v>593</v>
      </c>
      <c r="I88" s="358" t="s">
        <v>653</v>
      </c>
    </row>
    <row r="89" spans="1:9" ht="15">
      <c r="A89" s="358">
        <v>2020</v>
      </c>
      <c r="B89" s="361" t="s">
        <v>654</v>
      </c>
      <c r="C89" s="360">
        <v>2018</v>
      </c>
      <c r="D89" s="360" t="s">
        <v>596</v>
      </c>
      <c r="E89" s="361" t="s">
        <v>655</v>
      </c>
      <c r="F89" s="361" t="s">
        <v>602</v>
      </c>
      <c r="G89" s="361" t="s">
        <v>574</v>
      </c>
      <c r="H89" s="358" t="s">
        <v>593</v>
      </c>
      <c r="I89" s="358" t="s">
        <v>656</v>
      </c>
    </row>
    <row r="90" spans="1:9" ht="15">
      <c r="A90" s="358">
        <v>2020</v>
      </c>
      <c r="B90" s="361" t="s">
        <v>659</v>
      </c>
      <c r="C90" s="360">
        <v>2019</v>
      </c>
      <c r="D90" s="360" t="s">
        <v>596</v>
      </c>
      <c r="E90" s="361" t="s">
        <v>660</v>
      </c>
      <c r="F90" s="361" t="s">
        <v>602</v>
      </c>
      <c r="G90" s="361" t="s">
        <v>661</v>
      </c>
      <c r="H90" s="358" t="s">
        <v>593</v>
      </c>
      <c r="I90" s="361" t="s">
        <v>607</v>
      </c>
    </row>
    <row r="91" spans="1:9" ht="15">
      <c r="A91" s="358">
        <v>2015</v>
      </c>
      <c r="B91" s="360" t="s">
        <v>664</v>
      </c>
      <c r="C91" s="360">
        <v>2014</v>
      </c>
      <c r="D91" s="360" t="s">
        <v>596</v>
      </c>
      <c r="E91" s="361" t="s">
        <v>602</v>
      </c>
      <c r="F91" s="361" t="s">
        <v>602</v>
      </c>
      <c r="G91" s="361" t="s">
        <v>58</v>
      </c>
      <c r="H91" s="358" t="s">
        <v>593</v>
      </c>
      <c r="I91" s="361" t="s">
        <v>665</v>
      </c>
    </row>
    <row r="92" spans="1:9" ht="15">
      <c r="A92" s="358">
        <v>2018</v>
      </c>
      <c r="B92" s="360" t="s">
        <v>668</v>
      </c>
      <c r="C92" s="360">
        <v>2016</v>
      </c>
      <c r="D92" s="360" t="s">
        <v>596</v>
      </c>
      <c r="E92" s="361" t="s">
        <v>602</v>
      </c>
      <c r="F92" s="361" t="s">
        <v>602</v>
      </c>
      <c r="G92" s="361" t="s">
        <v>58</v>
      </c>
      <c r="H92" s="358" t="s">
        <v>593</v>
      </c>
      <c r="I92" s="361" t="s">
        <v>669</v>
      </c>
    </row>
    <row r="93" spans="1:9" ht="15">
      <c r="A93" s="358">
        <v>2020</v>
      </c>
      <c r="B93" s="361" t="s">
        <v>670</v>
      </c>
      <c r="C93" s="360">
        <v>2019</v>
      </c>
      <c r="D93" s="360" t="s">
        <v>596</v>
      </c>
      <c r="E93" s="361" t="s">
        <v>671</v>
      </c>
      <c r="F93" s="361" t="s">
        <v>614</v>
      </c>
      <c r="G93" s="361" t="s">
        <v>672</v>
      </c>
      <c r="H93" s="361" t="s">
        <v>593</v>
      </c>
      <c r="I93" s="361" t="s">
        <v>616</v>
      </c>
    </row>
    <row r="94" spans="1:9" ht="15" customHeight="1">
      <c r="A94" s="358">
        <v>2020</v>
      </c>
      <c r="B94" s="361" t="s">
        <v>673</v>
      </c>
      <c r="C94" s="360">
        <v>2018</v>
      </c>
      <c r="D94" s="360" t="s">
        <v>596</v>
      </c>
      <c r="E94" s="361" t="s">
        <v>674</v>
      </c>
      <c r="F94" s="361" t="s">
        <v>674</v>
      </c>
      <c r="G94" s="361" t="s">
        <v>58</v>
      </c>
      <c r="H94" s="358" t="s">
        <v>593</v>
      </c>
      <c r="I94" s="361" t="s">
        <v>675</v>
      </c>
    </row>
    <row r="95" spans="1:9" ht="15">
      <c r="A95" s="358">
        <v>2018</v>
      </c>
      <c r="B95" s="360" t="s">
        <v>676</v>
      </c>
      <c r="C95" s="360">
        <v>2016</v>
      </c>
      <c r="D95" s="360" t="s">
        <v>596</v>
      </c>
      <c r="E95" s="361" t="s">
        <v>602</v>
      </c>
      <c r="F95" s="361" t="s">
        <v>602</v>
      </c>
      <c r="G95" s="361" t="s">
        <v>58</v>
      </c>
      <c r="H95" s="358" t="s">
        <v>593</v>
      </c>
      <c r="I95" s="361" t="s">
        <v>677</v>
      </c>
    </row>
    <row r="96" spans="1:9" ht="15">
      <c r="A96" s="358">
        <v>2015</v>
      </c>
      <c r="B96" s="361" t="s">
        <v>680</v>
      </c>
      <c r="C96" s="360">
        <v>2011</v>
      </c>
      <c r="D96" s="360" t="s">
        <v>596</v>
      </c>
      <c r="E96" s="361" t="s">
        <v>602</v>
      </c>
      <c r="F96" s="361" t="s">
        <v>602</v>
      </c>
      <c r="G96" s="361" t="s">
        <v>75</v>
      </c>
      <c r="H96" s="358" t="s">
        <v>593</v>
      </c>
      <c r="I96" s="361" t="s">
        <v>681</v>
      </c>
    </row>
    <row r="97" spans="1:9" ht="15">
      <c r="A97" s="358">
        <v>2015</v>
      </c>
      <c r="B97" s="361" t="s">
        <v>687</v>
      </c>
      <c r="C97" s="360">
        <v>2014</v>
      </c>
      <c r="D97" s="360" t="s">
        <v>596</v>
      </c>
      <c r="E97" s="361" t="s">
        <v>674</v>
      </c>
      <c r="F97" s="361" t="s">
        <v>674</v>
      </c>
      <c r="G97" s="361" t="s">
        <v>575</v>
      </c>
      <c r="H97" s="361" t="s">
        <v>593</v>
      </c>
      <c r="I97" s="361" t="s">
        <v>675</v>
      </c>
    </row>
    <row r="98" spans="1:9" ht="15">
      <c r="A98" s="358">
        <v>2018</v>
      </c>
      <c r="B98" s="361" t="s">
        <v>688</v>
      </c>
      <c r="C98" s="360">
        <v>2016</v>
      </c>
      <c r="D98" s="360" t="s">
        <v>596</v>
      </c>
      <c r="E98" s="361" t="s">
        <v>602</v>
      </c>
      <c r="F98" s="361" t="s">
        <v>602</v>
      </c>
      <c r="G98" s="361" t="s">
        <v>575</v>
      </c>
      <c r="H98" s="358" t="s">
        <v>593</v>
      </c>
      <c r="I98" s="361" t="s">
        <v>689</v>
      </c>
    </row>
    <row r="99" spans="1:9" ht="15">
      <c r="A99" s="358">
        <v>2020</v>
      </c>
      <c r="B99" s="361" t="s">
        <v>690</v>
      </c>
      <c r="C99" s="360">
        <v>2020</v>
      </c>
      <c r="D99" s="360" t="s">
        <v>596</v>
      </c>
      <c r="E99" s="361" t="s">
        <v>691</v>
      </c>
      <c r="F99" s="361" t="s">
        <v>591</v>
      </c>
      <c r="G99" s="361" t="s">
        <v>692</v>
      </c>
      <c r="H99" s="358" t="s">
        <v>593</v>
      </c>
      <c r="I99" s="358" t="s">
        <v>693</v>
      </c>
    </row>
    <row r="100" spans="1:9" ht="15">
      <c r="A100" s="358">
        <v>2020</v>
      </c>
      <c r="B100" s="361" t="s">
        <v>697</v>
      </c>
      <c r="C100" s="360">
        <v>2015</v>
      </c>
      <c r="D100" s="360" t="s">
        <v>596</v>
      </c>
      <c r="E100" s="361" t="s">
        <v>591</v>
      </c>
      <c r="F100" s="361" t="s">
        <v>591</v>
      </c>
      <c r="G100" s="361" t="s">
        <v>58</v>
      </c>
      <c r="H100" s="358" t="s">
        <v>593</v>
      </c>
      <c r="I100" s="358" t="s">
        <v>698</v>
      </c>
    </row>
    <row r="101" spans="1:9" ht="15">
      <c r="A101" s="358">
        <v>2020</v>
      </c>
      <c r="B101" s="361" t="s">
        <v>702</v>
      </c>
      <c r="C101" s="360">
        <v>2018</v>
      </c>
      <c r="D101" s="360" t="s">
        <v>596</v>
      </c>
      <c r="E101" s="361" t="s">
        <v>591</v>
      </c>
      <c r="F101" s="361" t="s">
        <v>591</v>
      </c>
      <c r="G101" s="361" t="s">
        <v>32</v>
      </c>
      <c r="H101" s="358" t="s">
        <v>593</v>
      </c>
      <c r="I101" s="358" t="s">
        <v>703</v>
      </c>
    </row>
    <row r="102" spans="1:9" ht="15">
      <c r="A102" s="358">
        <v>2020</v>
      </c>
      <c r="B102" s="361" t="s">
        <v>704</v>
      </c>
      <c r="C102" s="360">
        <v>2018</v>
      </c>
      <c r="D102" s="360" t="s">
        <v>596</v>
      </c>
      <c r="E102" s="361" t="s">
        <v>602</v>
      </c>
      <c r="F102" s="361" t="s">
        <v>602</v>
      </c>
      <c r="G102" s="361" t="s">
        <v>58</v>
      </c>
      <c r="H102" s="358" t="s">
        <v>593</v>
      </c>
      <c r="I102" s="358" t="s">
        <v>705</v>
      </c>
    </row>
    <row r="103" spans="1:9" ht="15">
      <c r="A103" s="358">
        <v>2020</v>
      </c>
      <c r="B103" s="361" t="s">
        <v>706</v>
      </c>
      <c r="C103" s="360">
        <v>2020</v>
      </c>
      <c r="D103" s="360" t="s">
        <v>596</v>
      </c>
      <c r="E103" s="361" t="s">
        <v>707</v>
      </c>
      <c r="F103" s="361" t="s">
        <v>591</v>
      </c>
      <c r="G103" s="361" t="s">
        <v>58</v>
      </c>
      <c r="H103" s="358" t="s">
        <v>593</v>
      </c>
      <c r="I103" s="361" t="s">
        <v>616</v>
      </c>
    </row>
    <row r="104" spans="1:9" ht="15">
      <c r="A104" s="358">
        <v>2015</v>
      </c>
      <c r="B104" s="361" t="s">
        <v>708</v>
      </c>
      <c r="C104" s="360">
        <v>2009</v>
      </c>
      <c r="D104" s="360" t="s">
        <v>596</v>
      </c>
      <c r="E104" s="361" t="s">
        <v>674</v>
      </c>
      <c r="F104" s="361" t="s">
        <v>674</v>
      </c>
      <c r="G104" s="361" t="s">
        <v>575</v>
      </c>
      <c r="H104" s="361" t="s">
        <v>593</v>
      </c>
      <c r="I104" s="361" t="s">
        <v>675</v>
      </c>
    </row>
    <row r="105" spans="1:9" ht="15">
      <c r="A105" s="358">
        <v>2020</v>
      </c>
      <c r="B105" s="361" t="s">
        <v>709</v>
      </c>
      <c r="C105" s="360">
        <v>2019</v>
      </c>
      <c r="D105" s="360" t="s">
        <v>596</v>
      </c>
      <c r="E105" s="361" t="s">
        <v>591</v>
      </c>
      <c r="F105" s="361" t="s">
        <v>591</v>
      </c>
      <c r="G105" s="361" t="s">
        <v>661</v>
      </c>
      <c r="H105" s="358" t="s">
        <v>593</v>
      </c>
      <c r="I105" s="361" t="s">
        <v>607</v>
      </c>
    </row>
    <row r="106" spans="1:9" ht="15">
      <c r="A106" s="358">
        <v>2015</v>
      </c>
      <c r="B106" s="361" t="s">
        <v>710</v>
      </c>
      <c r="C106" s="360">
        <v>2013</v>
      </c>
      <c r="D106" s="360" t="s">
        <v>596</v>
      </c>
      <c r="E106" s="361" t="s">
        <v>591</v>
      </c>
      <c r="F106" s="361" t="s">
        <v>591</v>
      </c>
      <c r="G106" s="361" t="s">
        <v>711</v>
      </c>
      <c r="H106" s="358" t="s">
        <v>593</v>
      </c>
      <c r="I106" s="361" t="s">
        <v>607</v>
      </c>
    </row>
    <row r="107" spans="1:9" ht="15">
      <c r="A107" s="358">
        <v>2015</v>
      </c>
      <c r="B107" s="361" t="s">
        <v>716</v>
      </c>
      <c r="C107" s="360">
        <v>2015</v>
      </c>
      <c r="D107" s="360" t="s">
        <v>596</v>
      </c>
      <c r="E107" s="361" t="s">
        <v>602</v>
      </c>
      <c r="F107" s="361" t="s">
        <v>602</v>
      </c>
      <c r="G107" s="361" t="s">
        <v>717</v>
      </c>
      <c r="H107" s="358" t="s">
        <v>593</v>
      </c>
      <c r="I107" s="361" t="s">
        <v>718</v>
      </c>
    </row>
    <row r="108" spans="1:9" ht="15">
      <c r="A108" s="358">
        <v>2020</v>
      </c>
      <c r="B108" s="361" t="s">
        <v>723</v>
      </c>
      <c r="C108" s="360">
        <v>2012</v>
      </c>
      <c r="D108" s="360" t="s">
        <v>596</v>
      </c>
      <c r="E108" s="361" t="s">
        <v>591</v>
      </c>
      <c r="F108" s="361" t="s">
        <v>591</v>
      </c>
      <c r="G108" s="361" t="s">
        <v>58</v>
      </c>
      <c r="H108" s="358" t="s">
        <v>593</v>
      </c>
      <c r="I108" s="358" t="s">
        <v>724</v>
      </c>
    </row>
    <row r="109" spans="1:9" ht="15">
      <c r="A109" s="358">
        <v>2015</v>
      </c>
      <c r="B109" s="361" t="s">
        <v>726</v>
      </c>
      <c r="C109" s="360">
        <v>2011</v>
      </c>
      <c r="D109" s="360" t="s">
        <v>596</v>
      </c>
      <c r="E109" s="361" t="s">
        <v>602</v>
      </c>
      <c r="F109" s="361" t="s">
        <v>602</v>
      </c>
      <c r="G109" s="361" t="s">
        <v>727</v>
      </c>
      <c r="H109" s="358" t="s">
        <v>593</v>
      </c>
      <c r="I109" s="361" t="s">
        <v>728</v>
      </c>
    </row>
    <row r="110" spans="1:9" ht="15">
      <c r="A110" s="358">
        <v>2015</v>
      </c>
      <c r="B110" s="361" t="s">
        <v>729</v>
      </c>
      <c r="C110" s="360">
        <v>2000</v>
      </c>
      <c r="D110" s="360" t="s">
        <v>596</v>
      </c>
      <c r="E110" s="361" t="s">
        <v>602</v>
      </c>
      <c r="F110" s="361" t="s">
        <v>602</v>
      </c>
      <c r="G110" s="361" t="s">
        <v>72</v>
      </c>
      <c r="H110" s="358" t="s">
        <v>593</v>
      </c>
      <c r="I110" s="361" t="s">
        <v>730</v>
      </c>
    </row>
    <row r="111" spans="1:9" ht="15">
      <c r="A111" s="358">
        <v>2015</v>
      </c>
      <c r="B111" s="361" t="s">
        <v>731</v>
      </c>
      <c r="C111" s="360">
        <v>2013</v>
      </c>
      <c r="D111" s="360" t="s">
        <v>596</v>
      </c>
      <c r="E111" s="361" t="s">
        <v>602</v>
      </c>
      <c r="F111" s="361" t="s">
        <v>602</v>
      </c>
      <c r="G111" s="361" t="s">
        <v>58</v>
      </c>
      <c r="H111" s="358" t="s">
        <v>593</v>
      </c>
      <c r="I111" s="361" t="s">
        <v>732</v>
      </c>
    </row>
    <row r="112" spans="1:9" ht="15">
      <c r="A112" s="358">
        <v>2020</v>
      </c>
      <c r="B112" s="361" t="s">
        <v>733</v>
      </c>
      <c r="C112" s="360">
        <v>2017</v>
      </c>
      <c r="D112" s="360" t="s">
        <v>596</v>
      </c>
      <c r="E112" s="361" t="s">
        <v>602</v>
      </c>
      <c r="F112" s="361" t="s">
        <v>602</v>
      </c>
      <c r="G112" s="361" t="s">
        <v>58</v>
      </c>
      <c r="H112" s="358" t="s">
        <v>593</v>
      </c>
      <c r="I112" s="358" t="s">
        <v>734</v>
      </c>
    </row>
    <row r="113" spans="1:9" ht="15">
      <c r="A113" s="358">
        <v>2015</v>
      </c>
      <c r="B113" s="361" t="s">
        <v>739</v>
      </c>
      <c r="C113" s="360">
        <v>2014</v>
      </c>
      <c r="D113" s="360" t="s">
        <v>596</v>
      </c>
      <c r="E113" s="361" t="s">
        <v>602</v>
      </c>
      <c r="F113" s="361" t="s">
        <v>602</v>
      </c>
      <c r="G113" s="361" t="s">
        <v>75</v>
      </c>
      <c r="H113" s="358" t="s">
        <v>593</v>
      </c>
      <c r="I113" s="361" t="s">
        <v>740</v>
      </c>
    </row>
    <row r="114" spans="1:9" ht="15">
      <c r="A114" s="358">
        <v>2020</v>
      </c>
      <c r="B114" s="361" t="s">
        <v>743</v>
      </c>
      <c r="C114" s="360">
        <v>2016</v>
      </c>
      <c r="D114" s="360" t="s">
        <v>596</v>
      </c>
      <c r="E114" s="361" t="s">
        <v>602</v>
      </c>
      <c r="F114" s="361" t="s">
        <v>602</v>
      </c>
      <c r="G114" s="361" t="s">
        <v>58</v>
      </c>
      <c r="H114" s="361" t="s">
        <v>593</v>
      </c>
      <c r="I114" s="361" t="s">
        <v>744</v>
      </c>
    </row>
    <row r="115" spans="1:9" ht="15">
      <c r="A115" s="358">
        <v>2015</v>
      </c>
      <c r="B115" s="361" t="s">
        <v>745</v>
      </c>
      <c r="C115" s="360">
        <v>2013</v>
      </c>
      <c r="D115" s="360" t="s">
        <v>596</v>
      </c>
      <c r="E115" s="361" t="s">
        <v>602</v>
      </c>
      <c r="F115" s="361" t="s">
        <v>602</v>
      </c>
      <c r="G115" s="361" t="s">
        <v>746</v>
      </c>
      <c r="H115" s="358" t="s">
        <v>593</v>
      </c>
      <c r="I115" s="361" t="s">
        <v>718</v>
      </c>
    </row>
    <row r="116" spans="1:9" ht="15">
      <c r="A116" s="358">
        <v>2018</v>
      </c>
      <c r="B116" s="361" t="s">
        <v>747</v>
      </c>
      <c r="C116" s="360">
        <v>2016</v>
      </c>
      <c r="D116" s="360" t="s">
        <v>596</v>
      </c>
      <c r="E116" s="361" t="s">
        <v>602</v>
      </c>
      <c r="F116" s="361" t="s">
        <v>602</v>
      </c>
      <c r="G116" s="361" t="s">
        <v>748</v>
      </c>
      <c r="H116" s="358" t="s">
        <v>593</v>
      </c>
      <c r="I116" s="361" t="s">
        <v>749</v>
      </c>
    </row>
    <row r="117" spans="1:9" ht="15">
      <c r="A117" s="358">
        <v>2015</v>
      </c>
      <c r="B117" s="361" t="s">
        <v>750</v>
      </c>
      <c r="C117" s="360">
        <v>2010</v>
      </c>
      <c r="D117" s="360" t="s">
        <v>596</v>
      </c>
      <c r="E117" s="361" t="s">
        <v>674</v>
      </c>
      <c r="F117" s="361" t="s">
        <v>674</v>
      </c>
      <c r="G117" s="361" t="s">
        <v>751</v>
      </c>
      <c r="H117" s="361" t="s">
        <v>593</v>
      </c>
      <c r="I117" s="361" t="s">
        <v>675</v>
      </c>
    </row>
    <row r="118" spans="1:9" ht="15">
      <c r="A118" s="358">
        <v>2015</v>
      </c>
      <c r="B118" s="361" t="s">
        <v>752</v>
      </c>
      <c r="C118" s="360">
        <v>2015</v>
      </c>
      <c r="D118" s="360" t="s">
        <v>596</v>
      </c>
      <c r="E118" s="361" t="s">
        <v>591</v>
      </c>
      <c r="F118" s="361" t="s">
        <v>591</v>
      </c>
      <c r="G118" s="361" t="s">
        <v>578</v>
      </c>
      <c r="H118" s="358" t="s">
        <v>593</v>
      </c>
      <c r="I118" s="361" t="s">
        <v>753</v>
      </c>
    </row>
    <row r="119" spans="1:9" ht="15">
      <c r="A119" s="358">
        <v>2015</v>
      </c>
      <c r="B119" s="361" t="s">
        <v>754</v>
      </c>
      <c r="C119" s="360">
        <v>2013</v>
      </c>
      <c r="D119" s="360" t="s">
        <v>596</v>
      </c>
      <c r="E119" s="361" t="s">
        <v>591</v>
      </c>
      <c r="F119" s="361" t="s">
        <v>591</v>
      </c>
      <c r="G119" s="361" t="s">
        <v>755</v>
      </c>
      <c r="H119" s="358" t="s">
        <v>593</v>
      </c>
      <c r="I119" s="361" t="s">
        <v>756</v>
      </c>
    </row>
    <row r="120" spans="1:9" ht="15">
      <c r="A120" s="358">
        <v>2018</v>
      </c>
      <c r="B120" s="360" t="s">
        <v>759</v>
      </c>
      <c r="C120" s="360">
        <v>2018</v>
      </c>
      <c r="D120" s="360" t="s">
        <v>596</v>
      </c>
      <c r="E120" s="361" t="s">
        <v>591</v>
      </c>
      <c r="F120" s="361" t="s">
        <v>591</v>
      </c>
      <c r="G120" s="361" t="s">
        <v>760</v>
      </c>
      <c r="H120" s="358" t="s">
        <v>593</v>
      </c>
      <c r="I120" s="361" t="s">
        <v>761</v>
      </c>
    </row>
    <row r="121" spans="1:9" ht="15">
      <c r="A121" s="358">
        <v>2020</v>
      </c>
      <c r="B121" s="361" t="s">
        <v>762</v>
      </c>
      <c r="C121" s="360">
        <v>2020</v>
      </c>
      <c r="D121" s="360" t="s">
        <v>596</v>
      </c>
      <c r="E121" s="361" t="s">
        <v>591</v>
      </c>
      <c r="F121" s="361" t="s">
        <v>591</v>
      </c>
      <c r="G121" s="361" t="s">
        <v>609</v>
      </c>
      <c r="H121" s="358" t="s">
        <v>593</v>
      </c>
      <c r="I121" s="358" t="s">
        <v>763</v>
      </c>
    </row>
    <row r="122" spans="1:9" ht="15">
      <c r="A122" s="358">
        <v>2020</v>
      </c>
      <c r="B122" s="361" t="s">
        <v>766</v>
      </c>
      <c r="C122" s="360">
        <v>2019</v>
      </c>
      <c r="D122" s="360" t="s">
        <v>596</v>
      </c>
      <c r="E122" s="361" t="s">
        <v>591</v>
      </c>
      <c r="F122" s="361" t="s">
        <v>591</v>
      </c>
      <c r="G122" s="361" t="s">
        <v>767</v>
      </c>
      <c r="H122" s="358" t="s">
        <v>593</v>
      </c>
      <c r="I122" s="358" t="s">
        <v>768</v>
      </c>
    </row>
    <row r="123" spans="1:9" ht="15">
      <c r="A123" s="358">
        <v>2020</v>
      </c>
      <c r="B123" s="361" t="s">
        <v>772</v>
      </c>
      <c r="C123" s="360">
        <v>2019</v>
      </c>
      <c r="D123" s="360" t="s">
        <v>596</v>
      </c>
      <c r="E123" s="361" t="s">
        <v>602</v>
      </c>
      <c r="F123" s="361" t="s">
        <v>602</v>
      </c>
      <c r="G123" s="361" t="s">
        <v>770</v>
      </c>
      <c r="H123" s="358" t="s">
        <v>593</v>
      </c>
      <c r="I123" s="358" t="s">
        <v>773</v>
      </c>
    </row>
    <row r="124" spans="1:9" ht="15">
      <c r="A124" s="358">
        <v>2020</v>
      </c>
      <c r="B124" s="361" t="s">
        <v>776</v>
      </c>
      <c r="C124" s="360">
        <v>2017</v>
      </c>
      <c r="D124" s="360" t="s">
        <v>596</v>
      </c>
      <c r="E124" s="361" t="s">
        <v>777</v>
      </c>
      <c r="F124" s="361" t="s">
        <v>614</v>
      </c>
      <c r="G124" s="361" t="s">
        <v>58</v>
      </c>
      <c r="H124" s="361" t="s">
        <v>593</v>
      </c>
      <c r="I124" s="361" t="s">
        <v>616</v>
      </c>
    </row>
    <row r="125" spans="1:9" ht="15">
      <c r="A125" s="358">
        <v>2020</v>
      </c>
      <c r="B125" s="361" t="s">
        <v>778</v>
      </c>
      <c r="C125" s="360">
        <v>2020</v>
      </c>
      <c r="D125" s="360" t="s">
        <v>596</v>
      </c>
      <c r="E125" s="361" t="s">
        <v>591</v>
      </c>
      <c r="F125" s="361" t="s">
        <v>591</v>
      </c>
      <c r="G125" s="361" t="s">
        <v>58</v>
      </c>
      <c r="H125" s="358" t="s">
        <v>593</v>
      </c>
      <c r="I125" s="358" t="s">
        <v>779</v>
      </c>
    </row>
    <row r="126" spans="1:9" ht="15">
      <c r="A126" s="358">
        <v>2020</v>
      </c>
      <c r="B126" s="361" t="s">
        <v>780</v>
      </c>
      <c r="C126" s="360">
        <v>2016</v>
      </c>
      <c r="D126" s="360" t="s">
        <v>596</v>
      </c>
      <c r="E126" s="361" t="s">
        <v>674</v>
      </c>
      <c r="F126" s="361" t="s">
        <v>674</v>
      </c>
      <c r="G126" s="361" t="s">
        <v>748</v>
      </c>
      <c r="H126" s="358" t="s">
        <v>593</v>
      </c>
      <c r="I126" s="361" t="s">
        <v>675</v>
      </c>
    </row>
    <row r="127" spans="1:9" ht="15">
      <c r="A127" s="358">
        <v>2015</v>
      </c>
      <c r="B127" s="361" t="s">
        <v>781</v>
      </c>
      <c r="C127" s="360">
        <v>2010</v>
      </c>
      <c r="D127" s="360" t="s">
        <v>596</v>
      </c>
      <c r="E127" s="361" t="s">
        <v>602</v>
      </c>
      <c r="F127" s="361" t="s">
        <v>602</v>
      </c>
      <c r="G127" s="361" t="s">
        <v>711</v>
      </c>
      <c r="H127" s="358" t="s">
        <v>593</v>
      </c>
      <c r="I127" s="361" t="s">
        <v>607</v>
      </c>
    </row>
    <row r="128" spans="1:9" ht="15">
      <c r="A128" s="358">
        <v>2020</v>
      </c>
      <c r="B128" s="361" t="s">
        <v>782</v>
      </c>
      <c r="C128" s="360">
        <v>2019</v>
      </c>
      <c r="D128" s="360" t="s">
        <v>596</v>
      </c>
      <c r="E128" s="361" t="s">
        <v>674</v>
      </c>
      <c r="F128" s="361" t="s">
        <v>674</v>
      </c>
      <c r="G128" s="361" t="s">
        <v>62</v>
      </c>
      <c r="H128" s="358" t="s">
        <v>593</v>
      </c>
      <c r="I128" s="361" t="s">
        <v>675</v>
      </c>
    </row>
    <row r="129" spans="1:9" ht="15">
      <c r="A129" s="358">
        <v>2020</v>
      </c>
      <c r="B129" s="361" t="s">
        <v>786</v>
      </c>
      <c r="C129" s="360">
        <v>2016</v>
      </c>
      <c r="D129" s="360" t="s">
        <v>596</v>
      </c>
      <c r="E129" s="361" t="s">
        <v>591</v>
      </c>
      <c r="F129" s="361" t="s">
        <v>591</v>
      </c>
      <c r="G129" s="361" t="s">
        <v>75</v>
      </c>
      <c r="H129" s="358" t="s">
        <v>593</v>
      </c>
      <c r="I129" s="358" t="s">
        <v>787</v>
      </c>
    </row>
    <row r="130" spans="1:9" ht="15">
      <c r="A130" s="358">
        <v>2020</v>
      </c>
      <c r="B130" s="361" t="s">
        <v>792</v>
      </c>
      <c r="C130" s="360">
        <v>2019</v>
      </c>
      <c r="D130" s="360" t="s">
        <v>596</v>
      </c>
      <c r="E130" s="361" t="s">
        <v>602</v>
      </c>
      <c r="F130" s="361" t="s">
        <v>602</v>
      </c>
      <c r="G130" s="361" t="s">
        <v>793</v>
      </c>
      <c r="H130" s="358" t="s">
        <v>593</v>
      </c>
      <c r="I130" s="358" t="s">
        <v>794</v>
      </c>
    </row>
    <row r="131" spans="1:9" ht="15">
      <c r="A131" s="358">
        <v>2015</v>
      </c>
      <c r="B131" s="361" t="s">
        <v>795</v>
      </c>
      <c r="C131" s="360">
        <v>2013</v>
      </c>
      <c r="D131" s="360" t="s">
        <v>596</v>
      </c>
      <c r="E131" s="361" t="s">
        <v>674</v>
      </c>
      <c r="F131" s="361" t="s">
        <v>674</v>
      </c>
      <c r="G131" s="361" t="s">
        <v>58</v>
      </c>
      <c r="H131" s="361" t="s">
        <v>593</v>
      </c>
      <c r="I131" s="361" t="s">
        <v>675</v>
      </c>
    </row>
    <row r="132" spans="1:9" ht="15">
      <c r="A132" s="358">
        <v>2015</v>
      </c>
      <c r="B132" s="361" t="s">
        <v>796</v>
      </c>
      <c r="C132" s="360">
        <v>2008</v>
      </c>
      <c r="D132" s="360" t="s">
        <v>596</v>
      </c>
      <c r="E132" s="361" t="s">
        <v>602</v>
      </c>
      <c r="F132" s="361" t="s">
        <v>602</v>
      </c>
      <c r="G132" s="361" t="s">
        <v>748</v>
      </c>
      <c r="H132" s="358" t="s">
        <v>593</v>
      </c>
      <c r="I132" s="361" t="s">
        <v>797</v>
      </c>
    </row>
    <row r="133" spans="1:9" ht="15">
      <c r="A133" s="358">
        <v>2020</v>
      </c>
      <c r="B133" s="361" t="s">
        <v>802</v>
      </c>
      <c r="C133" s="360">
        <v>2018</v>
      </c>
      <c r="D133" s="360" t="s">
        <v>596</v>
      </c>
      <c r="E133" s="361" t="s">
        <v>602</v>
      </c>
      <c r="F133" s="361" t="s">
        <v>602</v>
      </c>
      <c r="G133" s="361" t="s">
        <v>793</v>
      </c>
      <c r="H133" s="358" t="s">
        <v>593</v>
      </c>
      <c r="I133" s="358" t="s">
        <v>803</v>
      </c>
    </row>
    <row r="134" spans="1:9" ht="15">
      <c r="A134" s="358">
        <v>2015</v>
      </c>
      <c r="B134" s="361" t="s">
        <v>807</v>
      </c>
      <c r="C134" s="360">
        <v>2015</v>
      </c>
      <c r="D134" s="360" t="s">
        <v>596</v>
      </c>
      <c r="E134" s="361" t="s">
        <v>602</v>
      </c>
      <c r="F134" s="361" t="s">
        <v>602</v>
      </c>
      <c r="G134" s="361" t="s">
        <v>808</v>
      </c>
      <c r="H134" s="358" t="s">
        <v>593</v>
      </c>
      <c r="I134" s="361" t="s">
        <v>718</v>
      </c>
    </row>
    <row r="135" spans="1:9" ht="15">
      <c r="A135" s="358">
        <v>2020</v>
      </c>
      <c r="B135" s="361" t="s">
        <v>809</v>
      </c>
      <c r="C135" s="360">
        <v>2012</v>
      </c>
      <c r="D135" s="360" t="s">
        <v>596</v>
      </c>
      <c r="E135" s="361" t="s">
        <v>591</v>
      </c>
      <c r="F135" s="361" t="s">
        <v>591</v>
      </c>
      <c r="G135" s="361" t="s">
        <v>810</v>
      </c>
      <c r="H135" s="358" t="s">
        <v>593</v>
      </c>
      <c r="I135" s="358" t="s">
        <v>811</v>
      </c>
    </row>
    <row r="136" spans="1:9" ht="15">
      <c r="A136" s="358">
        <v>2018</v>
      </c>
      <c r="B136" s="361" t="s">
        <v>812</v>
      </c>
      <c r="C136" s="360">
        <v>2016</v>
      </c>
      <c r="D136" s="360" t="s">
        <v>596</v>
      </c>
      <c r="E136" s="361" t="s">
        <v>602</v>
      </c>
      <c r="F136" s="361" t="s">
        <v>602</v>
      </c>
      <c r="G136" s="361" t="s">
        <v>813</v>
      </c>
      <c r="H136" s="358" t="s">
        <v>593</v>
      </c>
      <c r="I136" s="361" t="s">
        <v>814</v>
      </c>
    </row>
    <row r="137" spans="1:9" ht="15">
      <c r="A137" s="358">
        <v>2015</v>
      </c>
      <c r="B137" s="361" t="s">
        <v>820</v>
      </c>
      <c r="C137" s="360">
        <v>2015</v>
      </c>
      <c r="D137" s="360" t="s">
        <v>596</v>
      </c>
      <c r="E137" s="361" t="s">
        <v>585</v>
      </c>
      <c r="F137" s="361" t="s">
        <v>591</v>
      </c>
      <c r="G137" s="361" t="s">
        <v>711</v>
      </c>
      <c r="H137" s="358" t="s">
        <v>593</v>
      </c>
      <c r="I137" s="361" t="s">
        <v>607</v>
      </c>
    </row>
    <row r="138" spans="1:9" ht="15">
      <c r="A138" s="358">
        <v>2015</v>
      </c>
      <c r="B138" s="361" t="s">
        <v>827</v>
      </c>
      <c r="C138" s="360">
        <v>2000</v>
      </c>
      <c r="D138" s="360" t="s">
        <v>596</v>
      </c>
      <c r="E138" s="361" t="s">
        <v>585</v>
      </c>
      <c r="F138" s="361" t="s">
        <v>591</v>
      </c>
      <c r="G138" s="361" t="s">
        <v>711</v>
      </c>
      <c r="H138" s="358" t="s">
        <v>593</v>
      </c>
      <c r="I138" s="361" t="s">
        <v>607</v>
      </c>
    </row>
    <row r="139" spans="1:9" ht="15">
      <c r="A139" s="358">
        <v>2015</v>
      </c>
      <c r="B139" s="361" t="s">
        <v>828</v>
      </c>
      <c r="C139" s="360">
        <v>2003</v>
      </c>
      <c r="D139" s="360" t="s">
        <v>596</v>
      </c>
      <c r="E139" s="361" t="s">
        <v>602</v>
      </c>
      <c r="F139" s="361" t="s">
        <v>602</v>
      </c>
      <c r="G139" s="361" t="s">
        <v>829</v>
      </c>
      <c r="H139" s="358" t="s">
        <v>593</v>
      </c>
      <c r="I139" s="361" t="s">
        <v>830</v>
      </c>
    </row>
    <row r="140" spans="1:9" ht="15" customHeight="1">
      <c r="A140" s="358">
        <v>2018</v>
      </c>
      <c r="B140" s="361" t="s">
        <v>831</v>
      </c>
      <c r="C140" s="360">
        <v>2016</v>
      </c>
      <c r="D140" s="360" t="s">
        <v>596</v>
      </c>
      <c r="E140" s="361" t="s">
        <v>832</v>
      </c>
      <c r="F140" s="361" t="s">
        <v>614</v>
      </c>
      <c r="G140" s="361" t="s">
        <v>833</v>
      </c>
      <c r="H140" s="361" t="s">
        <v>593</v>
      </c>
      <c r="I140" s="361" t="s">
        <v>616</v>
      </c>
    </row>
    <row r="141" spans="1:9" ht="15">
      <c r="A141" s="358">
        <v>2020</v>
      </c>
      <c r="B141" s="361" t="s">
        <v>834</v>
      </c>
      <c r="C141" s="360">
        <v>2012</v>
      </c>
      <c r="D141" s="360" t="s">
        <v>596</v>
      </c>
      <c r="E141" s="361" t="s">
        <v>835</v>
      </c>
      <c r="F141" s="361" t="s">
        <v>614</v>
      </c>
      <c r="G141" s="361" t="s">
        <v>836</v>
      </c>
      <c r="H141" s="361" t="s">
        <v>593</v>
      </c>
      <c r="I141" s="361" t="s">
        <v>616</v>
      </c>
    </row>
    <row r="142" spans="1:9" ht="15">
      <c r="A142" s="358">
        <v>2015</v>
      </c>
      <c r="B142" s="361" t="s">
        <v>841</v>
      </c>
      <c r="C142" s="360">
        <v>2012</v>
      </c>
      <c r="D142" s="360" t="s">
        <v>596</v>
      </c>
      <c r="E142" s="361" t="s">
        <v>602</v>
      </c>
      <c r="F142" s="361" t="s">
        <v>602</v>
      </c>
      <c r="G142" s="361" t="s">
        <v>746</v>
      </c>
      <c r="H142" s="358" t="s">
        <v>593</v>
      </c>
      <c r="I142" s="361" t="s">
        <v>718</v>
      </c>
    </row>
    <row r="143" spans="1:9" ht="15">
      <c r="A143" s="358">
        <v>2015</v>
      </c>
      <c r="B143" s="361" t="s">
        <v>844</v>
      </c>
      <c r="C143" s="360">
        <v>2011</v>
      </c>
      <c r="D143" s="360" t="s">
        <v>596</v>
      </c>
      <c r="E143" s="361" t="s">
        <v>602</v>
      </c>
      <c r="F143" s="361" t="s">
        <v>602</v>
      </c>
      <c r="G143" s="361" t="s">
        <v>746</v>
      </c>
      <c r="H143" s="358" t="s">
        <v>593</v>
      </c>
      <c r="I143" s="361" t="s">
        <v>718</v>
      </c>
    </row>
    <row r="144" spans="1:9" ht="15">
      <c r="A144" s="358">
        <v>2015</v>
      </c>
      <c r="B144" s="361" t="s">
        <v>848</v>
      </c>
      <c r="C144" s="360">
        <v>2012</v>
      </c>
      <c r="D144" s="360" t="s">
        <v>596</v>
      </c>
      <c r="E144" s="361" t="s">
        <v>585</v>
      </c>
      <c r="F144" s="361" t="s">
        <v>591</v>
      </c>
      <c r="G144" s="361" t="s">
        <v>748</v>
      </c>
      <c r="H144" s="358" t="s">
        <v>593</v>
      </c>
      <c r="I144" s="361" t="s">
        <v>849</v>
      </c>
    </row>
    <row r="145" spans="1:9" ht="15">
      <c r="A145" s="358">
        <v>2015</v>
      </c>
      <c r="B145" s="361" t="s">
        <v>853</v>
      </c>
      <c r="C145" s="360">
        <v>2010</v>
      </c>
      <c r="D145" s="360" t="s">
        <v>596</v>
      </c>
      <c r="E145" s="361" t="s">
        <v>602</v>
      </c>
      <c r="F145" s="361" t="s">
        <v>602</v>
      </c>
      <c r="G145" s="361" t="s">
        <v>854</v>
      </c>
      <c r="H145" s="358" t="s">
        <v>593</v>
      </c>
      <c r="I145" s="361" t="s">
        <v>855</v>
      </c>
    </row>
    <row r="146" spans="1:9" ht="15">
      <c r="A146" s="358">
        <v>2018</v>
      </c>
      <c r="B146" s="361" t="s">
        <v>856</v>
      </c>
      <c r="C146" s="360">
        <v>2017</v>
      </c>
      <c r="D146" s="360" t="s">
        <v>596</v>
      </c>
      <c r="E146" s="361" t="s">
        <v>674</v>
      </c>
      <c r="F146" s="361" t="s">
        <v>674</v>
      </c>
      <c r="G146" s="361" t="s">
        <v>58</v>
      </c>
      <c r="H146" s="361" t="s">
        <v>593</v>
      </c>
      <c r="I146" s="361" t="s">
        <v>675</v>
      </c>
    </row>
    <row r="147" spans="1:9" ht="15">
      <c r="A147" s="358">
        <v>2020</v>
      </c>
      <c r="B147" s="361" t="s">
        <v>859</v>
      </c>
      <c r="C147" s="360">
        <v>2016</v>
      </c>
      <c r="D147" s="360" t="s">
        <v>596</v>
      </c>
      <c r="E147" s="361" t="s">
        <v>591</v>
      </c>
      <c r="F147" s="361" t="s">
        <v>591</v>
      </c>
      <c r="G147" s="361" t="s">
        <v>58</v>
      </c>
      <c r="H147" s="358" t="s">
        <v>593</v>
      </c>
      <c r="I147" s="358" t="s">
        <v>860</v>
      </c>
    </row>
    <row r="148" spans="1:9" ht="15">
      <c r="A148" s="358">
        <v>2018</v>
      </c>
      <c r="B148" s="361" t="s">
        <v>861</v>
      </c>
      <c r="C148" s="360">
        <v>2016</v>
      </c>
      <c r="D148" s="360" t="s">
        <v>596</v>
      </c>
      <c r="E148" s="361" t="s">
        <v>602</v>
      </c>
      <c r="F148" s="361" t="s">
        <v>602</v>
      </c>
      <c r="G148" s="361" t="s">
        <v>711</v>
      </c>
      <c r="H148" s="358" t="s">
        <v>593</v>
      </c>
      <c r="I148" s="361" t="s">
        <v>607</v>
      </c>
    </row>
    <row r="149" spans="1:9" ht="15">
      <c r="A149" s="358">
        <v>2015</v>
      </c>
      <c r="B149" s="361" t="s">
        <v>862</v>
      </c>
      <c r="C149" s="360">
        <v>2008</v>
      </c>
      <c r="D149" s="360" t="s">
        <v>596</v>
      </c>
      <c r="E149" s="361" t="s">
        <v>585</v>
      </c>
      <c r="F149" s="361" t="s">
        <v>591</v>
      </c>
      <c r="G149" s="361" t="s">
        <v>711</v>
      </c>
      <c r="H149" s="358" t="s">
        <v>593</v>
      </c>
      <c r="I149" s="361" t="s">
        <v>607</v>
      </c>
    </row>
    <row r="150" spans="1:9" ht="15">
      <c r="A150" s="358">
        <v>2015</v>
      </c>
      <c r="B150" s="361" t="s">
        <v>865</v>
      </c>
      <c r="C150" s="360">
        <v>2007</v>
      </c>
      <c r="D150" s="360" t="s">
        <v>596</v>
      </c>
      <c r="E150" s="361" t="s">
        <v>602</v>
      </c>
      <c r="F150" s="361" t="s">
        <v>602</v>
      </c>
      <c r="G150" s="361" t="s">
        <v>866</v>
      </c>
      <c r="H150" s="358" t="s">
        <v>593</v>
      </c>
      <c r="I150" s="361" t="s">
        <v>867</v>
      </c>
    </row>
    <row r="151" spans="1:9" ht="15">
      <c r="A151" s="358">
        <v>2015</v>
      </c>
      <c r="B151" s="361" t="s">
        <v>874</v>
      </c>
      <c r="C151" s="360">
        <v>2003</v>
      </c>
      <c r="D151" s="360" t="s">
        <v>596</v>
      </c>
      <c r="E151" s="361" t="s">
        <v>585</v>
      </c>
      <c r="F151" s="361" t="s">
        <v>591</v>
      </c>
      <c r="G151" s="361" t="s">
        <v>711</v>
      </c>
      <c r="H151" s="358" t="s">
        <v>593</v>
      </c>
      <c r="I151" s="361" t="s">
        <v>607</v>
      </c>
    </row>
    <row r="152" spans="1:9" ht="15">
      <c r="A152" s="358">
        <v>2015</v>
      </c>
      <c r="B152" s="361" t="s">
        <v>875</v>
      </c>
      <c r="C152" s="360">
        <v>2015</v>
      </c>
      <c r="D152" s="360" t="s">
        <v>596</v>
      </c>
      <c r="E152" s="361" t="s">
        <v>674</v>
      </c>
      <c r="F152" s="361" t="s">
        <v>674</v>
      </c>
      <c r="G152" s="361" t="s">
        <v>58</v>
      </c>
      <c r="H152" s="361" t="s">
        <v>593</v>
      </c>
      <c r="I152" s="361" t="s">
        <v>675</v>
      </c>
    </row>
    <row r="153" spans="1:9" ht="15">
      <c r="A153" s="358">
        <v>2018</v>
      </c>
      <c r="B153" s="361" t="s">
        <v>879</v>
      </c>
      <c r="C153" s="360">
        <v>2017</v>
      </c>
      <c r="D153" s="360" t="s">
        <v>596</v>
      </c>
      <c r="E153" s="361" t="s">
        <v>602</v>
      </c>
      <c r="F153" s="361" t="s">
        <v>602</v>
      </c>
      <c r="G153" s="361" t="s">
        <v>32</v>
      </c>
      <c r="H153" s="358" t="s">
        <v>593</v>
      </c>
      <c r="I153" s="361" t="s">
        <v>880</v>
      </c>
    </row>
    <row r="154" spans="1:9" ht="15">
      <c r="A154" s="358">
        <v>2018</v>
      </c>
      <c r="B154" s="361" t="s">
        <v>881</v>
      </c>
      <c r="C154" s="360">
        <v>2016</v>
      </c>
      <c r="D154" s="360" t="s">
        <v>596</v>
      </c>
      <c r="E154" s="361" t="s">
        <v>602</v>
      </c>
      <c r="F154" s="361" t="s">
        <v>602</v>
      </c>
      <c r="G154" s="361" t="s">
        <v>58</v>
      </c>
      <c r="H154" s="358" t="s">
        <v>593</v>
      </c>
      <c r="I154" s="361" t="s">
        <v>882</v>
      </c>
    </row>
    <row r="155" spans="1:9" ht="15">
      <c r="A155" s="358">
        <v>2015</v>
      </c>
      <c r="B155" s="361" t="s">
        <v>891</v>
      </c>
      <c r="C155" s="360">
        <v>2007</v>
      </c>
      <c r="D155" s="360" t="s">
        <v>596</v>
      </c>
      <c r="E155" s="361" t="s">
        <v>892</v>
      </c>
      <c r="F155" s="361" t="s">
        <v>614</v>
      </c>
      <c r="G155" s="361" t="s">
        <v>614</v>
      </c>
      <c r="H155" s="361" t="s">
        <v>593</v>
      </c>
      <c r="I155" s="361" t="s">
        <v>893</v>
      </c>
    </row>
    <row r="156" spans="1:9" ht="15">
      <c r="A156" s="358">
        <v>2015</v>
      </c>
      <c r="B156" s="361" t="s">
        <v>897</v>
      </c>
      <c r="C156" s="360">
        <v>2013</v>
      </c>
      <c r="D156" s="360" t="s">
        <v>596</v>
      </c>
      <c r="E156" s="361" t="s">
        <v>674</v>
      </c>
      <c r="F156" s="361" t="s">
        <v>674</v>
      </c>
      <c r="G156" s="361" t="s">
        <v>75</v>
      </c>
      <c r="H156" s="361" t="s">
        <v>593</v>
      </c>
      <c r="I156" s="361" t="s">
        <v>675</v>
      </c>
    </row>
    <row r="157" spans="1:9" ht="15">
      <c r="A157" s="358">
        <v>2015</v>
      </c>
      <c r="B157" s="361" t="s">
        <v>898</v>
      </c>
      <c r="C157" s="360">
        <v>2011</v>
      </c>
      <c r="D157" s="360" t="s">
        <v>596</v>
      </c>
      <c r="E157" s="361" t="s">
        <v>602</v>
      </c>
      <c r="F157" s="361" t="s">
        <v>602</v>
      </c>
      <c r="G157" s="361" t="s">
        <v>58</v>
      </c>
      <c r="H157" s="358" t="s">
        <v>593</v>
      </c>
      <c r="I157" s="361" t="s">
        <v>899</v>
      </c>
    </row>
    <row r="158" spans="1:9" ht="15">
      <c r="A158" s="358">
        <v>2015</v>
      </c>
      <c r="B158" s="361" t="s">
        <v>900</v>
      </c>
      <c r="C158" s="360">
        <v>2010</v>
      </c>
      <c r="D158" s="360" t="s">
        <v>596</v>
      </c>
      <c r="E158" s="361" t="s">
        <v>585</v>
      </c>
      <c r="F158" s="361" t="s">
        <v>591</v>
      </c>
      <c r="G158" s="361" t="s">
        <v>748</v>
      </c>
      <c r="H158" s="358" t="s">
        <v>593</v>
      </c>
      <c r="I158" s="361" t="s">
        <v>901</v>
      </c>
    </row>
    <row r="159" spans="1:9" ht="15">
      <c r="A159" s="358">
        <v>2020</v>
      </c>
      <c r="B159" s="361" t="s">
        <v>902</v>
      </c>
      <c r="C159" s="360">
        <v>2019</v>
      </c>
      <c r="D159" s="360" t="s">
        <v>596</v>
      </c>
      <c r="E159" s="361" t="s">
        <v>602</v>
      </c>
      <c r="F159" s="361" t="s">
        <v>602</v>
      </c>
      <c r="G159" s="361" t="s">
        <v>903</v>
      </c>
      <c r="H159" s="358" t="s">
        <v>593</v>
      </c>
      <c r="I159" s="358" t="s">
        <v>904</v>
      </c>
    </row>
    <row r="160" spans="1:9" ht="15">
      <c r="A160" s="358">
        <v>2020</v>
      </c>
      <c r="B160" s="361" t="s">
        <v>907</v>
      </c>
      <c r="C160" s="360">
        <v>2018</v>
      </c>
      <c r="D160" s="360" t="s">
        <v>596</v>
      </c>
      <c r="E160" s="361" t="s">
        <v>908</v>
      </c>
      <c r="F160" s="361" t="s">
        <v>614</v>
      </c>
      <c r="G160" s="361" t="s">
        <v>909</v>
      </c>
      <c r="H160" s="361" t="s">
        <v>593</v>
      </c>
      <c r="I160" s="358" t="s">
        <v>910</v>
      </c>
    </row>
    <row r="161" spans="1:9" ht="15" customHeight="1">
      <c r="A161" s="358">
        <v>2015</v>
      </c>
      <c r="B161" s="361" t="s">
        <v>911</v>
      </c>
      <c r="C161" s="360">
        <v>2008</v>
      </c>
      <c r="D161" s="360" t="s">
        <v>596</v>
      </c>
      <c r="E161" s="361" t="s">
        <v>912</v>
      </c>
      <c r="F161" s="361" t="s">
        <v>591</v>
      </c>
      <c r="G161" s="361" t="s">
        <v>913</v>
      </c>
      <c r="H161" s="358" t="s">
        <v>593</v>
      </c>
      <c r="I161" s="361" t="s">
        <v>607</v>
      </c>
    </row>
    <row r="162" spans="1:9" ht="15">
      <c r="A162" s="358">
        <v>2015</v>
      </c>
      <c r="B162" s="361" t="s">
        <v>914</v>
      </c>
      <c r="C162" s="360">
        <v>2009</v>
      </c>
      <c r="D162" s="360" t="s">
        <v>596</v>
      </c>
      <c r="E162" s="361" t="s">
        <v>674</v>
      </c>
      <c r="F162" s="361" t="s">
        <v>674</v>
      </c>
      <c r="G162" s="361" t="s">
        <v>915</v>
      </c>
      <c r="H162" s="361" t="s">
        <v>593</v>
      </c>
      <c r="I162" s="361" t="s">
        <v>675</v>
      </c>
    </row>
    <row r="163" spans="1:9" ht="15">
      <c r="A163" s="358">
        <v>2015</v>
      </c>
      <c r="B163" s="361" t="s">
        <v>916</v>
      </c>
      <c r="C163" s="360">
        <v>2007</v>
      </c>
      <c r="D163" s="360" t="s">
        <v>596</v>
      </c>
      <c r="E163" s="361" t="s">
        <v>917</v>
      </c>
      <c r="F163" s="361" t="s">
        <v>591</v>
      </c>
      <c r="G163" s="361" t="s">
        <v>711</v>
      </c>
      <c r="H163" s="358" t="s">
        <v>593</v>
      </c>
      <c r="I163" s="361" t="s">
        <v>918</v>
      </c>
    </row>
    <row r="164" spans="1:9" ht="15">
      <c r="A164" s="358">
        <v>2015</v>
      </c>
      <c r="B164" s="361" t="s">
        <v>919</v>
      </c>
      <c r="C164" s="360">
        <v>2013</v>
      </c>
      <c r="D164" s="360" t="s">
        <v>596</v>
      </c>
      <c r="E164" s="361" t="s">
        <v>674</v>
      </c>
      <c r="F164" s="361" t="s">
        <v>674</v>
      </c>
      <c r="G164" s="361" t="s">
        <v>920</v>
      </c>
      <c r="H164" s="361" t="s">
        <v>593</v>
      </c>
      <c r="I164" s="361" t="s">
        <v>675</v>
      </c>
    </row>
    <row r="165" spans="1:9" ht="15">
      <c r="A165" s="358">
        <v>2018</v>
      </c>
      <c r="B165" s="361" t="s">
        <v>922</v>
      </c>
      <c r="C165" s="360">
        <v>2017</v>
      </c>
      <c r="D165" s="360" t="s">
        <v>596</v>
      </c>
      <c r="E165" s="361" t="s">
        <v>923</v>
      </c>
      <c r="F165" s="361" t="s">
        <v>591</v>
      </c>
      <c r="G165" s="361" t="s">
        <v>62</v>
      </c>
      <c r="H165" s="358" t="s">
        <v>593</v>
      </c>
      <c r="I165" s="361" t="s">
        <v>924</v>
      </c>
    </row>
    <row r="166" spans="1:9" ht="15">
      <c r="A166" s="358">
        <v>2020</v>
      </c>
      <c r="B166" s="361" t="s">
        <v>938</v>
      </c>
      <c r="C166" s="360">
        <v>2017</v>
      </c>
      <c r="D166" s="360" t="s">
        <v>596</v>
      </c>
      <c r="E166" s="361" t="s">
        <v>602</v>
      </c>
      <c r="F166" s="361" t="s">
        <v>602</v>
      </c>
      <c r="G166" s="361" t="s">
        <v>58</v>
      </c>
      <c r="H166" s="358" t="s">
        <v>593</v>
      </c>
      <c r="I166" s="358" t="s">
        <v>939</v>
      </c>
    </row>
    <row r="167" spans="1:9" ht="15">
      <c r="A167" s="358">
        <v>2015</v>
      </c>
      <c r="B167" s="361" t="s">
        <v>948</v>
      </c>
      <c r="C167" s="360">
        <v>2007</v>
      </c>
      <c r="D167" s="360" t="s">
        <v>596</v>
      </c>
      <c r="E167" s="361" t="s">
        <v>585</v>
      </c>
      <c r="F167" s="361" t="s">
        <v>591</v>
      </c>
      <c r="G167" s="361" t="s">
        <v>810</v>
      </c>
      <c r="H167" s="358" t="s">
        <v>593</v>
      </c>
      <c r="I167" s="361" t="s">
        <v>949</v>
      </c>
    </row>
    <row r="168" spans="1:9" ht="15">
      <c r="A168" s="358">
        <v>2015</v>
      </c>
      <c r="B168" s="361" t="s">
        <v>950</v>
      </c>
      <c r="C168" s="360">
        <v>2013</v>
      </c>
      <c r="D168" s="360" t="s">
        <v>596</v>
      </c>
      <c r="E168" s="361" t="s">
        <v>951</v>
      </c>
      <c r="F168" s="361" t="s">
        <v>614</v>
      </c>
      <c r="G168" s="361" t="s">
        <v>793</v>
      </c>
      <c r="H168" s="361" t="s">
        <v>593</v>
      </c>
      <c r="I168" s="361" t="s">
        <v>616</v>
      </c>
    </row>
    <row r="169" spans="1:9" ht="15">
      <c r="A169" s="358">
        <v>2015</v>
      </c>
      <c r="B169" s="361" t="s">
        <v>952</v>
      </c>
      <c r="C169" s="360">
        <v>2014</v>
      </c>
      <c r="D169" s="360" t="s">
        <v>596</v>
      </c>
      <c r="E169" s="361" t="s">
        <v>585</v>
      </c>
      <c r="F169" s="361" t="s">
        <v>591</v>
      </c>
      <c r="G169" s="361" t="s">
        <v>946</v>
      </c>
      <c r="H169" s="358" t="s">
        <v>593</v>
      </c>
      <c r="I169" s="361" t="s">
        <v>718</v>
      </c>
    </row>
    <row r="170" spans="1:9" ht="15">
      <c r="A170" s="358">
        <v>2018</v>
      </c>
      <c r="B170" s="361" t="s">
        <v>953</v>
      </c>
      <c r="C170" s="360">
        <v>2016</v>
      </c>
      <c r="D170" s="360" t="s">
        <v>596</v>
      </c>
      <c r="E170" s="361" t="s">
        <v>602</v>
      </c>
      <c r="F170" s="361" t="s">
        <v>602</v>
      </c>
      <c r="G170" s="361" t="s">
        <v>576</v>
      </c>
      <c r="H170" s="358" t="s">
        <v>593</v>
      </c>
      <c r="I170" s="361" t="s">
        <v>882</v>
      </c>
    </row>
    <row r="171" spans="1:9" ht="15">
      <c r="A171" s="358">
        <v>2020</v>
      </c>
      <c r="B171" s="361" t="s">
        <v>954</v>
      </c>
      <c r="C171" s="360">
        <v>2020</v>
      </c>
      <c r="D171" s="360" t="s">
        <v>596</v>
      </c>
      <c r="E171" s="361" t="s">
        <v>955</v>
      </c>
      <c r="F171" s="361" t="s">
        <v>614</v>
      </c>
      <c r="G171" s="361" t="s">
        <v>748</v>
      </c>
      <c r="H171" s="361" t="s">
        <v>593</v>
      </c>
      <c r="I171" s="361" t="s">
        <v>616</v>
      </c>
    </row>
    <row r="172" spans="1:9" ht="15">
      <c r="A172" s="358">
        <v>2020</v>
      </c>
      <c r="B172" s="361" t="s">
        <v>956</v>
      </c>
      <c r="C172" s="360">
        <v>2019</v>
      </c>
      <c r="D172" s="360" t="s">
        <v>596</v>
      </c>
      <c r="E172" s="361" t="s">
        <v>957</v>
      </c>
      <c r="F172" s="361" t="s">
        <v>614</v>
      </c>
      <c r="G172" s="361" t="s">
        <v>793</v>
      </c>
      <c r="H172" s="361" t="s">
        <v>593</v>
      </c>
      <c r="I172" s="361" t="s">
        <v>616</v>
      </c>
    </row>
    <row r="173" spans="1:9" ht="15">
      <c r="A173" s="358">
        <v>2020</v>
      </c>
      <c r="B173" s="361" t="s">
        <v>958</v>
      </c>
      <c r="C173" s="360">
        <v>2017</v>
      </c>
      <c r="D173" s="360" t="s">
        <v>596</v>
      </c>
      <c r="E173" s="361" t="s">
        <v>959</v>
      </c>
      <c r="F173" s="361" t="s">
        <v>614</v>
      </c>
      <c r="G173" s="361" t="s">
        <v>960</v>
      </c>
      <c r="H173" s="361" t="s">
        <v>593</v>
      </c>
      <c r="I173" s="358" t="s">
        <v>961</v>
      </c>
    </row>
    <row r="174" spans="1:9" ht="15">
      <c r="A174" s="358">
        <v>2015</v>
      </c>
      <c r="B174" s="361" t="s">
        <v>965</v>
      </c>
      <c r="C174" s="360">
        <v>2009</v>
      </c>
      <c r="D174" s="360" t="s">
        <v>596</v>
      </c>
      <c r="E174" s="361" t="s">
        <v>602</v>
      </c>
      <c r="F174" s="361" t="s">
        <v>602</v>
      </c>
      <c r="G174" s="361" t="s">
        <v>964</v>
      </c>
      <c r="H174" s="358" t="s">
        <v>593</v>
      </c>
      <c r="I174" s="361" t="s">
        <v>966</v>
      </c>
    </row>
    <row r="175" spans="1:9" ht="15">
      <c r="A175" s="358">
        <v>2015</v>
      </c>
      <c r="B175" s="361" t="s">
        <v>967</v>
      </c>
      <c r="C175" s="360">
        <v>2011</v>
      </c>
      <c r="D175" s="360" t="s">
        <v>596</v>
      </c>
      <c r="E175" s="361" t="s">
        <v>968</v>
      </c>
      <c r="F175" s="361" t="s">
        <v>614</v>
      </c>
      <c r="G175" s="361" t="s">
        <v>58</v>
      </c>
      <c r="H175" s="361" t="s">
        <v>593</v>
      </c>
      <c r="I175" s="361" t="s">
        <v>616</v>
      </c>
    </row>
    <row r="176" spans="1:9" ht="15">
      <c r="A176" s="358">
        <v>2015</v>
      </c>
      <c r="B176" s="361" t="s">
        <v>969</v>
      </c>
      <c r="C176" s="360">
        <v>2009</v>
      </c>
      <c r="D176" s="360" t="s">
        <v>596</v>
      </c>
      <c r="E176" s="361" t="s">
        <v>674</v>
      </c>
      <c r="F176" s="361" t="s">
        <v>674</v>
      </c>
      <c r="G176" s="361" t="s">
        <v>751</v>
      </c>
      <c r="H176" s="361" t="s">
        <v>593</v>
      </c>
      <c r="I176" s="361" t="s">
        <v>675</v>
      </c>
    </row>
    <row r="177" spans="1:9" ht="15">
      <c r="A177" s="358">
        <v>2015</v>
      </c>
      <c r="B177" s="361" t="s">
        <v>970</v>
      </c>
      <c r="C177" s="360">
        <v>2008</v>
      </c>
      <c r="D177" s="360" t="s">
        <v>596</v>
      </c>
      <c r="E177" s="361" t="s">
        <v>674</v>
      </c>
      <c r="F177" s="361" t="s">
        <v>674</v>
      </c>
      <c r="G177" s="361" t="s">
        <v>751</v>
      </c>
      <c r="H177" s="361" t="s">
        <v>593</v>
      </c>
      <c r="I177" s="361" t="s">
        <v>675</v>
      </c>
    </row>
    <row r="178" spans="1:9" ht="15">
      <c r="A178" s="358">
        <v>2020</v>
      </c>
      <c r="B178" s="361" t="s">
        <v>987</v>
      </c>
      <c r="C178" s="360">
        <v>2017</v>
      </c>
      <c r="D178" s="360" t="s">
        <v>596</v>
      </c>
      <c r="E178" s="361" t="s">
        <v>886</v>
      </c>
      <c r="F178" s="361" t="s">
        <v>988</v>
      </c>
      <c r="G178" s="361" t="s">
        <v>58</v>
      </c>
      <c r="H178" s="361" t="s">
        <v>593</v>
      </c>
      <c r="I178" s="361" t="s">
        <v>675</v>
      </c>
    </row>
    <row r="179" spans="1:9" ht="15">
      <c r="A179" s="358">
        <v>2020</v>
      </c>
      <c r="B179" s="361" t="s">
        <v>989</v>
      </c>
      <c r="C179" s="360">
        <v>2019</v>
      </c>
      <c r="D179" s="360" t="s">
        <v>596</v>
      </c>
      <c r="E179" s="361" t="s">
        <v>674</v>
      </c>
      <c r="F179" s="361" t="s">
        <v>674</v>
      </c>
      <c r="G179" s="361" t="s">
        <v>990</v>
      </c>
      <c r="H179" s="361" t="s">
        <v>593</v>
      </c>
      <c r="I179" s="361" t="s">
        <v>675</v>
      </c>
    </row>
    <row r="180" spans="1:9" ht="15">
      <c r="A180" s="358">
        <v>2015</v>
      </c>
      <c r="B180" s="361" t="s">
        <v>991</v>
      </c>
      <c r="C180" s="360">
        <v>2003</v>
      </c>
      <c r="D180" s="360" t="s">
        <v>596</v>
      </c>
      <c r="E180" s="361" t="s">
        <v>585</v>
      </c>
      <c r="F180" s="361" t="s">
        <v>591</v>
      </c>
      <c r="G180" s="361" t="s">
        <v>575</v>
      </c>
      <c r="H180" s="358" t="s">
        <v>593</v>
      </c>
      <c r="I180" s="361" t="s">
        <v>992</v>
      </c>
    </row>
    <row r="181" spans="1:9" ht="15">
      <c r="A181" s="358">
        <v>2020</v>
      </c>
      <c r="B181" s="361" t="s">
        <v>993</v>
      </c>
      <c r="C181" s="360">
        <v>2019</v>
      </c>
      <c r="D181" s="360" t="s">
        <v>596</v>
      </c>
      <c r="E181" s="361" t="s">
        <v>602</v>
      </c>
      <c r="F181" s="361" t="s">
        <v>602</v>
      </c>
      <c r="G181" s="361" t="s">
        <v>58</v>
      </c>
      <c r="H181" s="358" t="s">
        <v>593</v>
      </c>
      <c r="I181" s="358" t="s">
        <v>994</v>
      </c>
    </row>
    <row r="182" spans="1:9" ht="15">
      <c r="A182" s="358">
        <v>2015</v>
      </c>
      <c r="B182" s="361" t="s">
        <v>995</v>
      </c>
      <c r="C182" s="360">
        <v>2007</v>
      </c>
      <c r="D182" s="360" t="s">
        <v>596</v>
      </c>
      <c r="E182" s="361" t="s">
        <v>996</v>
      </c>
      <c r="F182" s="361" t="s">
        <v>614</v>
      </c>
      <c r="G182" s="361" t="s">
        <v>72</v>
      </c>
      <c r="H182" s="361" t="s">
        <v>593</v>
      </c>
      <c r="I182" s="361" t="s">
        <v>616</v>
      </c>
    </row>
    <row r="183" spans="1:9" ht="15">
      <c r="A183" s="358">
        <v>2015</v>
      </c>
      <c r="B183" s="361" t="s">
        <v>999</v>
      </c>
      <c r="C183" s="360">
        <v>2006</v>
      </c>
      <c r="D183" s="360" t="s">
        <v>596</v>
      </c>
      <c r="E183" s="361" t="s">
        <v>585</v>
      </c>
      <c r="F183" s="361" t="s">
        <v>591</v>
      </c>
      <c r="G183" s="361" t="s">
        <v>1000</v>
      </c>
      <c r="H183" s="358" t="s">
        <v>593</v>
      </c>
      <c r="I183" s="361" t="s">
        <v>1001</v>
      </c>
    </row>
    <row r="184" spans="1:9" ht="15">
      <c r="A184" s="358">
        <v>2018</v>
      </c>
      <c r="B184" s="361" t="s">
        <v>1005</v>
      </c>
      <c r="C184" s="360">
        <v>2017</v>
      </c>
      <c r="D184" s="360" t="s">
        <v>596</v>
      </c>
      <c r="E184" s="361" t="s">
        <v>597</v>
      </c>
      <c r="F184" s="361" t="s">
        <v>591</v>
      </c>
      <c r="G184" s="361" t="s">
        <v>711</v>
      </c>
      <c r="H184" s="358" t="s">
        <v>593</v>
      </c>
      <c r="I184" s="361" t="s">
        <v>607</v>
      </c>
    </row>
    <row r="185" spans="1:9" ht="15">
      <c r="A185" s="358">
        <v>2018</v>
      </c>
      <c r="B185" s="361" t="s">
        <v>1006</v>
      </c>
      <c r="C185" s="360">
        <v>2016</v>
      </c>
      <c r="D185" s="360" t="s">
        <v>596</v>
      </c>
      <c r="E185" s="361" t="s">
        <v>602</v>
      </c>
      <c r="F185" s="361" t="s">
        <v>602</v>
      </c>
      <c r="G185" s="361" t="s">
        <v>576</v>
      </c>
      <c r="H185" s="358" t="s">
        <v>593</v>
      </c>
      <c r="I185" s="361" t="s">
        <v>1007</v>
      </c>
    </row>
    <row r="186" spans="1:9" ht="15">
      <c r="A186" s="358">
        <v>2015</v>
      </c>
      <c r="B186" s="361" t="s">
        <v>1008</v>
      </c>
      <c r="C186" s="360">
        <v>2012</v>
      </c>
      <c r="D186" s="360" t="s">
        <v>596</v>
      </c>
      <c r="E186" s="361" t="s">
        <v>585</v>
      </c>
      <c r="F186" s="361" t="s">
        <v>591</v>
      </c>
      <c r="G186" s="361" t="s">
        <v>1009</v>
      </c>
      <c r="H186" s="358" t="s">
        <v>593</v>
      </c>
      <c r="I186" s="361" t="s">
        <v>718</v>
      </c>
    </row>
    <row r="187" spans="1:9" ht="15">
      <c r="A187" s="358">
        <v>2018</v>
      </c>
      <c r="B187" s="361" t="s">
        <v>1010</v>
      </c>
      <c r="C187" s="360">
        <v>2016</v>
      </c>
      <c r="D187" s="360" t="s">
        <v>596</v>
      </c>
      <c r="E187" s="361" t="s">
        <v>1011</v>
      </c>
      <c r="F187" s="361" t="s">
        <v>591</v>
      </c>
      <c r="G187" s="361" t="s">
        <v>711</v>
      </c>
      <c r="H187" s="358" t="s">
        <v>593</v>
      </c>
      <c r="I187" s="361" t="s">
        <v>1012</v>
      </c>
    </row>
    <row r="188" spans="1:9" ht="15">
      <c r="A188" s="358">
        <v>2020</v>
      </c>
      <c r="B188" s="361" t="s">
        <v>1013</v>
      </c>
      <c r="C188" s="360">
        <v>2011</v>
      </c>
      <c r="D188" s="360" t="s">
        <v>596</v>
      </c>
      <c r="E188" s="361" t="s">
        <v>1014</v>
      </c>
      <c r="F188" s="361" t="s">
        <v>614</v>
      </c>
      <c r="G188" s="361" t="s">
        <v>1015</v>
      </c>
      <c r="H188" s="361" t="s">
        <v>593</v>
      </c>
      <c r="I188" s="361" t="s">
        <v>616</v>
      </c>
    </row>
    <row r="189" spans="1:9" ht="15">
      <c r="A189" s="358">
        <v>2015</v>
      </c>
      <c r="B189" s="361" t="s">
        <v>1016</v>
      </c>
      <c r="C189" s="360">
        <v>2011</v>
      </c>
      <c r="D189" s="360" t="s">
        <v>596</v>
      </c>
      <c r="E189" s="361" t="s">
        <v>585</v>
      </c>
      <c r="F189" s="361" t="s">
        <v>591</v>
      </c>
      <c r="G189" s="361" t="s">
        <v>572</v>
      </c>
      <c r="H189" s="358" t="s">
        <v>593</v>
      </c>
      <c r="I189" s="361" t="s">
        <v>1017</v>
      </c>
    </row>
    <row r="190" spans="1:9" ht="15">
      <c r="A190" s="358">
        <v>2020</v>
      </c>
      <c r="B190" s="361" t="s">
        <v>1018</v>
      </c>
      <c r="C190" s="360">
        <v>2017</v>
      </c>
      <c r="D190" s="360" t="s">
        <v>596</v>
      </c>
      <c r="E190" s="361" t="s">
        <v>602</v>
      </c>
      <c r="F190" s="361" t="s">
        <v>602</v>
      </c>
      <c r="G190" s="361" t="s">
        <v>1019</v>
      </c>
      <c r="H190" s="358" t="s">
        <v>593</v>
      </c>
      <c r="I190" s="361" t="s">
        <v>718</v>
      </c>
    </row>
    <row r="191" spans="1:9" ht="15">
      <c r="A191" s="358">
        <v>2018</v>
      </c>
      <c r="B191" s="361" t="s">
        <v>1031</v>
      </c>
      <c r="C191" s="360">
        <v>2016</v>
      </c>
      <c r="D191" s="360" t="s">
        <v>596</v>
      </c>
      <c r="E191" s="361" t="s">
        <v>602</v>
      </c>
      <c r="F191" s="361" t="s">
        <v>602</v>
      </c>
      <c r="G191" s="361" t="s">
        <v>1032</v>
      </c>
      <c r="H191" s="358" t="s">
        <v>593</v>
      </c>
      <c r="I191" s="361" t="s">
        <v>1033</v>
      </c>
    </row>
    <row r="192" spans="1:9" ht="15">
      <c r="A192" s="358">
        <v>2015</v>
      </c>
      <c r="B192" s="361" t="s">
        <v>1042</v>
      </c>
      <c r="C192" s="360">
        <v>2015</v>
      </c>
      <c r="D192" s="360" t="s">
        <v>596</v>
      </c>
      <c r="E192" s="361" t="s">
        <v>602</v>
      </c>
      <c r="F192" s="361" t="s">
        <v>602</v>
      </c>
      <c r="G192" s="361" t="s">
        <v>1040</v>
      </c>
      <c r="H192" s="358" t="s">
        <v>593</v>
      </c>
      <c r="I192" s="361" t="s">
        <v>1043</v>
      </c>
    </row>
    <row r="193" spans="1:9" ht="15">
      <c r="A193" s="358">
        <v>2020</v>
      </c>
      <c r="B193" s="361" t="s">
        <v>1044</v>
      </c>
      <c r="C193" s="360">
        <v>2012</v>
      </c>
      <c r="D193" s="360" t="s">
        <v>596</v>
      </c>
      <c r="E193" s="361" t="s">
        <v>591</v>
      </c>
      <c r="F193" s="361" t="s">
        <v>591</v>
      </c>
      <c r="G193" s="361" t="s">
        <v>58</v>
      </c>
      <c r="H193" s="358" t="s">
        <v>593</v>
      </c>
      <c r="I193" s="358" t="s">
        <v>882</v>
      </c>
    </row>
    <row r="194" spans="1:9" ht="15">
      <c r="A194" s="358">
        <v>2015</v>
      </c>
      <c r="B194" s="361" t="s">
        <v>1048</v>
      </c>
      <c r="C194" s="360">
        <v>2014</v>
      </c>
      <c r="D194" s="360" t="s">
        <v>596</v>
      </c>
      <c r="E194" s="361" t="s">
        <v>602</v>
      </c>
      <c r="F194" s="361" t="s">
        <v>602</v>
      </c>
      <c r="G194" s="361" t="s">
        <v>62</v>
      </c>
      <c r="H194" s="358" t="s">
        <v>593</v>
      </c>
      <c r="I194" s="361" t="s">
        <v>1049</v>
      </c>
    </row>
    <row r="195" spans="1:9" ht="15">
      <c r="A195" s="358">
        <v>2015</v>
      </c>
      <c r="B195" s="361" t="s">
        <v>1050</v>
      </c>
      <c r="C195" s="360">
        <v>2007</v>
      </c>
      <c r="D195" s="360" t="s">
        <v>596</v>
      </c>
      <c r="E195" s="361" t="s">
        <v>1051</v>
      </c>
      <c r="F195" s="361" t="s">
        <v>614</v>
      </c>
      <c r="G195" s="361" t="s">
        <v>1052</v>
      </c>
      <c r="H195" s="361" t="s">
        <v>593</v>
      </c>
      <c r="I195" s="361" t="s">
        <v>616</v>
      </c>
    </row>
    <row r="196" spans="1:9" ht="15">
      <c r="A196" s="358">
        <v>2015</v>
      </c>
      <c r="B196" s="361" t="s">
        <v>1055</v>
      </c>
      <c r="C196" s="360">
        <v>2011</v>
      </c>
      <c r="D196" s="360" t="s">
        <v>596</v>
      </c>
      <c r="E196" s="361" t="s">
        <v>602</v>
      </c>
      <c r="F196" s="361" t="s">
        <v>602</v>
      </c>
      <c r="G196" s="361" t="s">
        <v>1056</v>
      </c>
      <c r="H196" s="358" t="s">
        <v>593</v>
      </c>
      <c r="I196" s="361" t="s">
        <v>1057</v>
      </c>
    </row>
    <row r="197" spans="1:9" ht="15">
      <c r="A197" s="358">
        <v>2020</v>
      </c>
      <c r="B197" s="361" t="s">
        <v>1058</v>
      </c>
      <c r="C197" s="360">
        <v>2019</v>
      </c>
      <c r="D197" s="360" t="s">
        <v>596</v>
      </c>
      <c r="E197" s="361" t="s">
        <v>602</v>
      </c>
      <c r="F197" s="361" t="s">
        <v>602</v>
      </c>
      <c r="G197" s="361" t="s">
        <v>1059</v>
      </c>
      <c r="H197" s="358" t="s">
        <v>593</v>
      </c>
      <c r="I197" s="358" t="s">
        <v>1060</v>
      </c>
    </row>
    <row r="198" spans="1:9" ht="15">
      <c r="A198" s="358">
        <v>2020</v>
      </c>
      <c r="B198" s="361" t="s">
        <v>1061</v>
      </c>
      <c r="C198" s="360">
        <v>2015</v>
      </c>
      <c r="D198" s="360" t="s">
        <v>596</v>
      </c>
      <c r="E198" s="361" t="s">
        <v>602</v>
      </c>
      <c r="F198" s="361" t="s">
        <v>602</v>
      </c>
      <c r="G198" s="361" t="s">
        <v>58</v>
      </c>
      <c r="H198" s="358" t="s">
        <v>593</v>
      </c>
      <c r="I198" s="358" t="s">
        <v>1062</v>
      </c>
    </row>
    <row r="199" spans="1:9" ht="15">
      <c r="A199" s="358">
        <v>2020</v>
      </c>
      <c r="B199" s="361" t="s">
        <v>1065</v>
      </c>
      <c r="C199" s="360">
        <v>2019</v>
      </c>
      <c r="D199" s="360" t="s">
        <v>596</v>
      </c>
      <c r="E199" s="361" t="s">
        <v>602</v>
      </c>
      <c r="F199" s="361" t="s">
        <v>602</v>
      </c>
      <c r="G199" s="361" t="s">
        <v>62</v>
      </c>
      <c r="H199" s="358" t="s">
        <v>593</v>
      </c>
      <c r="I199" s="358" t="s">
        <v>1066</v>
      </c>
    </row>
    <row r="200" spans="1:9" ht="15">
      <c r="A200" s="358">
        <v>2018</v>
      </c>
      <c r="B200" s="361" t="s">
        <v>1067</v>
      </c>
      <c r="C200" s="360">
        <v>2017</v>
      </c>
      <c r="D200" s="360" t="s">
        <v>596</v>
      </c>
      <c r="E200" s="361" t="s">
        <v>585</v>
      </c>
      <c r="F200" s="361" t="s">
        <v>591</v>
      </c>
      <c r="G200" s="361" t="s">
        <v>58</v>
      </c>
      <c r="H200" s="358" t="s">
        <v>593</v>
      </c>
      <c r="I200" s="361" t="s">
        <v>1068</v>
      </c>
    </row>
    <row r="201" spans="1:9" ht="15">
      <c r="A201" s="358">
        <v>2020</v>
      </c>
      <c r="B201" s="361" t="s">
        <v>1072</v>
      </c>
      <c r="C201" s="360">
        <v>2019</v>
      </c>
      <c r="D201" s="360" t="s">
        <v>596</v>
      </c>
      <c r="E201" s="361" t="s">
        <v>602</v>
      </c>
      <c r="F201" s="361" t="s">
        <v>602</v>
      </c>
      <c r="G201" s="361" t="s">
        <v>793</v>
      </c>
      <c r="H201" s="358" t="s">
        <v>593</v>
      </c>
      <c r="I201" s="358" t="s">
        <v>1073</v>
      </c>
    </row>
    <row r="202" spans="1:9" ht="15">
      <c r="A202" s="358">
        <v>2020</v>
      </c>
      <c r="B202" s="361" t="s">
        <v>1074</v>
      </c>
      <c r="C202" s="360">
        <v>2020</v>
      </c>
      <c r="D202" s="360" t="s">
        <v>596</v>
      </c>
      <c r="E202" s="361" t="s">
        <v>691</v>
      </c>
      <c r="F202" s="361" t="s">
        <v>591</v>
      </c>
      <c r="G202" s="361" t="s">
        <v>1075</v>
      </c>
      <c r="H202" s="358" t="s">
        <v>593</v>
      </c>
      <c r="I202" s="358" t="s">
        <v>1076</v>
      </c>
    </row>
    <row r="203" spans="1:9" ht="15">
      <c r="A203" s="358">
        <v>2020</v>
      </c>
      <c r="B203" s="361" t="s">
        <v>1080</v>
      </c>
      <c r="C203" s="360">
        <v>2012</v>
      </c>
      <c r="D203" s="360" t="s">
        <v>596</v>
      </c>
      <c r="E203" s="361" t="s">
        <v>591</v>
      </c>
      <c r="F203" s="361" t="s">
        <v>591</v>
      </c>
      <c r="G203" s="361" t="s">
        <v>573</v>
      </c>
      <c r="H203" s="358" t="s">
        <v>593</v>
      </c>
      <c r="I203" s="358" t="s">
        <v>1081</v>
      </c>
    </row>
    <row r="204" spans="1:9" ht="15">
      <c r="A204" s="358">
        <v>2015</v>
      </c>
      <c r="B204" s="361" t="s">
        <v>1082</v>
      </c>
      <c r="C204" s="360">
        <v>2015</v>
      </c>
      <c r="D204" s="360" t="s">
        <v>596</v>
      </c>
      <c r="E204" s="361" t="s">
        <v>585</v>
      </c>
      <c r="F204" s="361" t="s">
        <v>591</v>
      </c>
      <c r="G204" s="361" t="s">
        <v>1083</v>
      </c>
      <c r="H204" s="358" t="s">
        <v>593</v>
      </c>
      <c r="I204" s="361" t="s">
        <v>1084</v>
      </c>
    </row>
    <row r="205" spans="1:9" ht="15">
      <c r="A205" s="358">
        <v>2020</v>
      </c>
      <c r="B205" s="361" t="s">
        <v>1085</v>
      </c>
      <c r="C205" s="360">
        <v>2016</v>
      </c>
      <c r="D205" s="360" t="s">
        <v>596</v>
      </c>
      <c r="E205" s="361" t="s">
        <v>1086</v>
      </c>
      <c r="F205" s="361" t="s">
        <v>614</v>
      </c>
      <c r="G205" s="361" t="s">
        <v>1087</v>
      </c>
      <c r="H205" s="361" t="s">
        <v>593</v>
      </c>
      <c r="I205" s="358" t="s">
        <v>1088</v>
      </c>
    </row>
    <row r="206" spans="1:9" ht="15">
      <c r="A206" s="358">
        <v>2020</v>
      </c>
      <c r="B206" s="361" t="s">
        <v>1091</v>
      </c>
      <c r="C206" s="360">
        <v>2013</v>
      </c>
      <c r="D206" s="360" t="s">
        <v>596</v>
      </c>
      <c r="E206" s="361" t="s">
        <v>602</v>
      </c>
      <c r="F206" s="361" t="s">
        <v>602</v>
      </c>
      <c r="G206" s="361" t="s">
        <v>1092</v>
      </c>
      <c r="H206" s="358" t="s">
        <v>593</v>
      </c>
      <c r="I206" s="358" t="s">
        <v>1093</v>
      </c>
    </row>
    <row r="207" spans="1:9" ht="15" customHeight="1">
      <c r="A207" s="358">
        <v>2020</v>
      </c>
      <c r="B207" s="361" t="s">
        <v>1097</v>
      </c>
      <c r="C207" s="360">
        <v>2018</v>
      </c>
      <c r="D207" s="360" t="s">
        <v>596</v>
      </c>
      <c r="E207" s="361" t="s">
        <v>674</v>
      </c>
      <c r="F207" s="361" t="s">
        <v>674</v>
      </c>
      <c r="G207" s="361" t="s">
        <v>990</v>
      </c>
      <c r="H207" s="361" t="s">
        <v>593</v>
      </c>
      <c r="I207" s="361" t="s">
        <v>675</v>
      </c>
    </row>
    <row r="208" spans="1:9" ht="15">
      <c r="A208" s="358">
        <v>2020</v>
      </c>
      <c r="B208" s="361" t="s">
        <v>1100</v>
      </c>
      <c r="C208" s="360">
        <v>2020</v>
      </c>
      <c r="D208" s="360" t="s">
        <v>596</v>
      </c>
      <c r="E208" s="361" t="s">
        <v>602</v>
      </c>
      <c r="F208" s="361" t="s">
        <v>602</v>
      </c>
      <c r="G208" s="361" t="s">
        <v>1101</v>
      </c>
      <c r="H208" s="358" t="s">
        <v>593</v>
      </c>
      <c r="I208" s="358" t="s">
        <v>1102</v>
      </c>
    </row>
    <row r="209" spans="1:9" ht="15">
      <c r="A209" s="358">
        <v>2020</v>
      </c>
      <c r="B209" s="361" t="s">
        <v>1120</v>
      </c>
      <c r="C209" s="360">
        <v>2018</v>
      </c>
      <c r="D209" s="360" t="s">
        <v>596</v>
      </c>
      <c r="E209" s="361" t="s">
        <v>602</v>
      </c>
      <c r="F209" s="361" t="s">
        <v>602</v>
      </c>
      <c r="G209" s="361" t="s">
        <v>58</v>
      </c>
      <c r="H209" s="358" t="s">
        <v>593</v>
      </c>
      <c r="I209" s="358" t="s">
        <v>1121</v>
      </c>
    </row>
    <row r="210" spans="1:9" ht="15">
      <c r="A210" s="358">
        <v>2020</v>
      </c>
      <c r="B210" s="361" t="s">
        <v>1124</v>
      </c>
      <c r="C210" s="360">
        <v>2019</v>
      </c>
      <c r="D210" s="360" t="s">
        <v>596</v>
      </c>
      <c r="E210" s="361" t="s">
        <v>602</v>
      </c>
      <c r="F210" s="361" t="s">
        <v>602</v>
      </c>
      <c r="G210" s="361" t="s">
        <v>86</v>
      </c>
      <c r="H210" s="358" t="s">
        <v>593</v>
      </c>
      <c r="I210" s="358" t="s">
        <v>1125</v>
      </c>
    </row>
    <row r="211" spans="1:9" ht="15">
      <c r="A211" s="358">
        <v>2015</v>
      </c>
      <c r="B211" s="361" t="s">
        <v>1137</v>
      </c>
      <c r="C211" s="360">
        <v>2009</v>
      </c>
      <c r="D211" s="360" t="s">
        <v>596</v>
      </c>
      <c r="E211" s="361" t="s">
        <v>602</v>
      </c>
      <c r="F211" s="361" t="s">
        <v>602</v>
      </c>
      <c r="G211" s="361" t="s">
        <v>58</v>
      </c>
      <c r="H211" s="358" t="s">
        <v>593</v>
      </c>
      <c r="I211" s="361" t="s">
        <v>1138</v>
      </c>
    </row>
    <row r="212" spans="1:9" ht="15">
      <c r="A212" s="358">
        <v>2015</v>
      </c>
      <c r="B212" s="361" t="s">
        <v>1139</v>
      </c>
      <c r="C212" s="360">
        <v>2008</v>
      </c>
      <c r="D212" s="360" t="s">
        <v>596</v>
      </c>
      <c r="E212" s="361" t="s">
        <v>602</v>
      </c>
      <c r="F212" s="361" t="s">
        <v>602</v>
      </c>
      <c r="G212" s="361" t="s">
        <v>58</v>
      </c>
      <c r="H212" s="358" t="s">
        <v>593</v>
      </c>
      <c r="I212" s="361" t="s">
        <v>814</v>
      </c>
    </row>
    <row r="213" spans="1:9" ht="15">
      <c r="A213" s="358">
        <v>2020</v>
      </c>
      <c r="B213" s="361" t="s">
        <v>1140</v>
      </c>
      <c r="C213" s="360">
        <v>2017</v>
      </c>
      <c r="D213" s="360" t="s">
        <v>596</v>
      </c>
      <c r="E213" s="361" t="s">
        <v>1141</v>
      </c>
      <c r="F213" s="361" t="s">
        <v>614</v>
      </c>
      <c r="G213" s="361" t="s">
        <v>58</v>
      </c>
      <c r="H213" s="361" t="s">
        <v>593</v>
      </c>
      <c r="I213" s="361" t="s">
        <v>616</v>
      </c>
    </row>
    <row r="214" spans="1:9" ht="15">
      <c r="A214" s="358">
        <v>2015</v>
      </c>
      <c r="B214" s="361" t="s">
        <v>1142</v>
      </c>
      <c r="C214" s="360">
        <v>2010</v>
      </c>
      <c r="D214" s="360" t="s">
        <v>596</v>
      </c>
      <c r="E214" s="361" t="s">
        <v>602</v>
      </c>
      <c r="F214" s="361" t="s">
        <v>602</v>
      </c>
      <c r="G214" s="361" t="s">
        <v>58</v>
      </c>
      <c r="H214" s="358" t="s">
        <v>593</v>
      </c>
      <c r="I214" s="361" t="s">
        <v>1143</v>
      </c>
    </row>
    <row r="215" spans="1:9" ht="15">
      <c r="A215" s="358">
        <v>2015</v>
      </c>
      <c r="B215" s="361" t="s">
        <v>1145</v>
      </c>
      <c r="C215" s="360">
        <v>2014</v>
      </c>
      <c r="D215" s="360" t="s">
        <v>596</v>
      </c>
      <c r="E215" s="361" t="s">
        <v>602</v>
      </c>
      <c r="F215" s="361" t="s">
        <v>602</v>
      </c>
      <c r="G215" s="361" t="s">
        <v>58</v>
      </c>
      <c r="H215" s="358" t="s">
        <v>593</v>
      </c>
      <c r="I215" s="361" t="s">
        <v>1146</v>
      </c>
    </row>
    <row r="216" spans="1:9" ht="15">
      <c r="A216" s="358">
        <v>2020</v>
      </c>
      <c r="B216" s="361" t="s">
        <v>1149</v>
      </c>
      <c r="C216" s="360">
        <v>2018</v>
      </c>
      <c r="D216" s="360" t="s">
        <v>596</v>
      </c>
      <c r="E216" s="361" t="s">
        <v>602</v>
      </c>
      <c r="F216" s="361" t="s">
        <v>602</v>
      </c>
      <c r="G216" s="361" t="s">
        <v>575</v>
      </c>
      <c r="H216" s="358" t="s">
        <v>593</v>
      </c>
      <c r="I216" s="358" t="s">
        <v>1150</v>
      </c>
    </row>
    <row r="217" spans="1:9" ht="15">
      <c r="A217" s="358">
        <v>2020</v>
      </c>
      <c r="B217" s="361" t="s">
        <v>1153</v>
      </c>
      <c r="C217" s="360">
        <v>2017</v>
      </c>
      <c r="D217" s="360" t="s">
        <v>596</v>
      </c>
      <c r="E217" s="361" t="s">
        <v>602</v>
      </c>
      <c r="F217" s="361" t="s">
        <v>602</v>
      </c>
      <c r="G217" s="361" t="s">
        <v>58</v>
      </c>
      <c r="H217" s="358" t="s">
        <v>593</v>
      </c>
      <c r="I217" s="358" t="s">
        <v>1154</v>
      </c>
    </row>
    <row r="218" spans="1:9" ht="15">
      <c r="A218" s="358">
        <v>2020</v>
      </c>
      <c r="B218" s="361" t="s">
        <v>1155</v>
      </c>
      <c r="C218" s="360">
        <v>2018</v>
      </c>
      <c r="D218" s="360" t="s">
        <v>596</v>
      </c>
      <c r="E218" s="361" t="s">
        <v>591</v>
      </c>
      <c r="F218" s="361" t="s">
        <v>591</v>
      </c>
      <c r="G218" s="361" t="s">
        <v>58</v>
      </c>
      <c r="H218" s="358" t="s">
        <v>593</v>
      </c>
      <c r="I218" s="358" t="s">
        <v>1156</v>
      </c>
    </row>
    <row r="219" spans="1:9" ht="15">
      <c r="A219" s="358">
        <v>2020</v>
      </c>
      <c r="B219" s="361" t="s">
        <v>1159</v>
      </c>
      <c r="C219" s="360">
        <v>2018</v>
      </c>
      <c r="D219" s="360" t="s">
        <v>596</v>
      </c>
      <c r="E219" s="361" t="s">
        <v>674</v>
      </c>
      <c r="F219" s="361" t="s">
        <v>674</v>
      </c>
      <c r="G219" s="361" t="s">
        <v>984</v>
      </c>
      <c r="H219" s="361" t="s">
        <v>593</v>
      </c>
      <c r="I219" s="361" t="s">
        <v>675</v>
      </c>
    </row>
    <row r="220" spans="1:9" ht="15">
      <c r="A220" s="358">
        <v>2020</v>
      </c>
      <c r="B220" s="361" t="s">
        <v>1160</v>
      </c>
      <c r="C220" s="360">
        <v>2018</v>
      </c>
      <c r="D220" s="360" t="s">
        <v>596</v>
      </c>
      <c r="E220" s="361" t="s">
        <v>674</v>
      </c>
      <c r="F220" s="361" t="s">
        <v>674</v>
      </c>
      <c r="G220" s="361" t="s">
        <v>578</v>
      </c>
      <c r="H220" s="361" t="s">
        <v>593</v>
      </c>
      <c r="I220" s="361" t="s">
        <v>675</v>
      </c>
    </row>
    <row r="221" spans="1:9" ht="15">
      <c r="A221" s="358">
        <v>2020</v>
      </c>
      <c r="B221" s="361" t="s">
        <v>1163</v>
      </c>
      <c r="C221" s="360">
        <v>2018</v>
      </c>
      <c r="D221" s="360" t="s">
        <v>596</v>
      </c>
      <c r="E221" s="361" t="s">
        <v>597</v>
      </c>
      <c r="F221" s="361" t="s">
        <v>591</v>
      </c>
      <c r="G221" s="361" t="s">
        <v>1164</v>
      </c>
      <c r="H221" s="358" t="s">
        <v>593</v>
      </c>
      <c r="I221" s="361" t="s">
        <v>1165</v>
      </c>
    </row>
    <row r="222" spans="1:9" ht="15">
      <c r="A222" s="358">
        <v>2020</v>
      </c>
      <c r="B222" s="361" t="s">
        <v>1166</v>
      </c>
      <c r="C222" s="360">
        <v>2018</v>
      </c>
      <c r="D222" s="360" t="s">
        <v>596</v>
      </c>
      <c r="E222" s="361" t="s">
        <v>597</v>
      </c>
      <c r="F222" s="361" t="s">
        <v>591</v>
      </c>
      <c r="G222" s="361" t="s">
        <v>1167</v>
      </c>
      <c r="H222" s="358" t="s">
        <v>593</v>
      </c>
      <c r="I222" s="358" t="s">
        <v>1168</v>
      </c>
    </row>
    <row r="223" spans="1:9" ht="15">
      <c r="A223" s="358">
        <v>2015</v>
      </c>
      <c r="B223" s="361" t="s">
        <v>1169</v>
      </c>
      <c r="C223" s="360">
        <v>2011</v>
      </c>
      <c r="D223" s="360" t="s">
        <v>596</v>
      </c>
      <c r="E223" s="361" t="s">
        <v>585</v>
      </c>
      <c r="F223" s="361" t="s">
        <v>591</v>
      </c>
      <c r="G223" s="361" t="s">
        <v>58</v>
      </c>
      <c r="H223" s="358" t="s">
        <v>593</v>
      </c>
      <c r="I223" s="361" t="s">
        <v>1170</v>
      </c>
    </row>
    <row r="224" spans="1:9" ht="15">
      <c r="A224" s="358">
        <v>2015</v>
      </c>
      <c r="B224" s="361" t="s">
        <v>1174</v>
      </c>
      <c r="C224" s="360">
        <v>2008</v>
      </c>
      <c r="D224" s="360" t="s">
        <v>596</v>
      </c>
      <c r="E224" s="361" t="s">
        <v>674</v>
      </c>
      <c r="F224" s="361" t="s">
        <v>674</v>
      </c>
      <c r="G224" s="361" t="s">
        <v>575</v>
      </c>
      <c r="H224" s="361" t="s">
        <v>593</v>
      </c>
      <c r="I224" s="361" t="s">
        <v>675</v>
      </c>
    </row>
    <row r="225" spans="1:9" ht="15">
      <c r="A225" s="358">
        <v>2015</v>
      </c>
      <c r="B225" s="361" t="s">
        <v>1175</v>
      </c>
      <c r="C225" s="360">
        <v>2004</v>
      </c>
      <c r="D225" s="360" t="s">
        <v>596</v>
      </c>
      <c r="E225" s="361" t="s">
        <v>585</v>
      </c>
      <c r="F225" s="361" t="s">
        <v>591</v>
      </c>
      <c r="G225" s="361" t="s">
        <v>574</v>
      </c>
      <c r="H225" s="358" t="s">
        <v>593</v>
      </c>
      <c r="I225" s="361" t="s">
        <v>1176</v>
      </c>
    </row>
    <row r="226" spans="1:9" ht="15">
      <c r="A226" s="358">
        <v>2020</v>
      </c>
      <c r="B226" s="361" t="s">
        <v>1177</v>
      </c>
      <c r="C226" s="360">
        <v>2016</v>
      </c>
      <c r="D226" s="360" t="s">
        <v>596</v>
      </c>
      <c r="E226" s="361" t="s">
        <v>602</v>
      </c>
      <c r="F226" s="361" t="s">
        <v>602</v>
      </c>
      <c r="G226" s="361" t="s">
        <v>58</v>
      </c>
      <c r="H226" s="358" t="s">
        <v>593</v>
      </c>
      <c r="I226" s="358" t="s">
        <v>1178</v>
      </c>
    </row>
    <row r="227" spans="1:9" ht="15">
      <c r="A227" s="358">
        <v>2015</v>
      </c>
      <c r="B227" s="358" t="s">
        <v>1187</v>
      </c>
      <c r="C227" s="360">
        <v>2013</v>
      </c>
      <c r="D227" s="360" t="s">
        <v>596</v>
      </c>
      <c r="E227" s="361" t="s">
        <v>585</v>
      </c>
      <c r="F227" s="361" t="s">
        <v>591</v>
      </c>
      <c r="G227" s="361" t="s">
        <v>58</v>
      </c>
      <c r="H227" s="358" t="s">
        <v>593</v>
      </c>
      <c r="I227" s="361" t="s">
        <v>1188</v>
      </c>
    </row>
    <row r="228" spans="1:9" ht="15">
      <c r="A228" s="358">
        <v>2020</v>
      </c>
      <c r="B228" s="361" t="s">
        <v>1189</v>
      </c>
      <c r="C228" s="360">
        <v>2015</v>
      </c>
      <c r="D228" s="360" t="s">
        <v>596</v>
      </c>
      <c r="E228" s="361" t="s">
        <v>674</v>
      </c>
      <c r="F228" s="361" t="s">
        <v>674</v>
      </c>
      <c r="G228" s="361" t="s">
        <v>58</v>
      </c>
      <c r="H228" s="361" t="s">
        <v>593</v>
      </c>
      <c r="I228" s="361" t="s">
        <v>675</v>
      </c>
    </row>
    <row r="229" spans="1:9" ht="15">
      <c r="A229" s="358">
        <v>2018</v>
      </c>
      <c r="B229" s="361" t="s">
        <v>1190</v>
      </c>
      <c r="C229" s="360">
        <v>2016</v>
      </c>
      <c r="D229" s="360" t="s">
        <v>596</v>
      </c>
      <c r="E229" s="361" t="s">
        <v>602</v>
      </c>
      <c r="F229" s="361" t="s">
        <v>602</v>
      </c>
      <c r="G229" s="361" t="s">
        <v>1191</v>
      </c>
      <c r="H229" s="358" t="s">
        <v>593</v>
      </c>
      <c r="I229" s="361" t="s">
        <v>1192</v>
      </c>
    </row>
    <row r="230" spans="1:9" ht="15" customHeight="1">
      <c r="A230" s="358">
        <v>2018</v>
      </c>
      <c r="B230" s="361" t="s">
        <v>1193</v>
      </c>
      <c r="C230" s="360">
        <v>2017</v>
      </c>
      <c r="D230" s="360" t="s">
        <v>596</v>
      </c>
      <c r="E230" s="361" t="s">
        <v>674</v>
      </c>
      <c r="F230" s="361" t="s">
        <v>674</v>
      </c>
      <c r="G230" s="361" t="s">
        <v>711</v>
      </c>
      <c r="H230" s="361" t="s">
        <v>593</v>
      </c>
      <c r="I230" s="361" t="s">
        <v>675</v>
      </c>
    </row>
    <row r="231" spans="1:9" ht="15">
      <c r="A231" s="358">
        <v>2015</v>
      </c>
      <c r="B231" s="361" t="s">
        <v>1194</v>
      </c>
      <c r="C231" s="360">
        <v>2009</v>
      </c>
      <c r="D231" s="360" t="s">
        <v>596</v>
      </c>
      <c r="E231" s="361" t="s">
        <v>602</v>
      </c>
      <c r="F231" s="361" t="s">
        <v>602</v>
      </c>
      <c r="G231" s="361" t="s">
        <v>35</v>
      </c>
      <c r="H231" s="358" t="s">
        <v>593</v>
      </c>
      <c r="I231" s="361" t="s">
        <v>1195</v>
      </c>
    </row>
    <row r="232" spans="1:9" ht="15">
      <c r="A232" s="358">
        <v>2018</v>
      </c>
      <c r="B232" s="358" t="s">
        <v>1196</v>
      </c>
      <c r="C232" s="360">
        <v>2017</v>
      </c>
      <c r="D232" s="360" t="s">
        <v>596</v>
      </c>
      <c r="E232" s="361" t="s">
        <v>585</v>
      </c>
      <c r="F232" s="361" t="s">
        <v>591</v>
      </c>
      <c r="G232" s="361" t="s">
        <v>711</v>
      </c>
      <c r="H232" s="358" t="s">
        <v>593</v>
      </c>
      <c r="I232" s="361" t="s">
        <v>607</v>
      </c>
    </row>
    <row r="233" spans="1:9" ht="15" customHeight="1">
      <c r="A233" s="358">
        <v>2020</v>
      </c>
      <c r="B233" s="361" t="s">
        <v>1197</v>
      </c>
      <c r="C233" s="360">
        <v>2019</v>
      </c>
      <c r="D233" s="360" t="s">
        <v>596</v>
      </c>
      <c r="E233" s="361" t="s">
        <v>602</v>
      </c>
      <c r="F233" s="361" t="s">
        <v>602</v>
      </c>
      <c r="G233" s="361" t="s">
        <v>575</v>
      </c>
      <c r="H233" s="358" t="s">
        <v>593</v>
      </c>
      <c r="I233" s="361" t="s">
        <v>1198</v>
      </c>
    </row>
    <row r="234" spans="1:9" ht="15">
      <c r="A234" s="358">
        <v>2020</v>
      </c>
      <c r="B234" s="361" t="s">
        <v>1201</v>
      </c>
      <c r="C234" s="360">
        <v>2019</v>
      </c>
      <c r="D234" s="360" t="s">
        <v>596</v>
      </c>
      <c r="E234" s="361" t="s">
        <v>591</v>
      </c>
      <c r="F234" s="361" t="s">
        <v>591</v>
      </c>
      <c r="G234" s="361" t="s">
        <v>58</v>
      </c>
      <c r="H234" s="358" t="s">
        <v>593</v>
      </c>
      <c r="I234" s="358" t="s">
        <v>1202</v>
      </c>
    </row>
    <row r="235" spans="1:9" ht="15" customHeight="1">
      <c r="A235" s="358">
        <v>2020</v>
      </c>
      <c r="B235" s="361" t="s">
        <v>1206</v>
      </c>
      <c r="C235" s="360">
        <v>2016</v>
      </c>
      <c r="D235" s="360" t="s">
        <v>596</v>
      </c>
      <c r="E235" s="361" t="s">
        <v>602</v>
      </c>
      <c r="F235" s="361" t="s">
        <v>602</v>
      </c>
      <c r="G235" s="361" t="s">
        <v>32</v>
      </c>
      <c r="H235" s="358" t="s">
        <v>593</v>
      </c>
      <c r="I235" s="358" t="s">
        <v>1207</v>
      </c>
    </row>
    <row r="236" spans="1:9" ht="15">
      <c r="A236" s="358">
        <v>2018</v>
      </c>
      <c r="B236" s="358" t="s">
        <v>1208</v>
      </c>
      <c r="C236" s="360">
        <v>2017</v>
      </c>
      <c r="D236" s="360" t="s">
        <v>596</v>
      </c>
      <c r="E236" s="361" t="s">
        <v>602</v>
      </c>
      <c r="F236" s="361" t="s">
        <v>602</v>
      </c>
      <c r="G236" s="361" t="s">
        <v>32</v>
      </c>
      <c r="H236" s="358" t="s">
        <v>593</v>
      </c>
      <c r="I236" s="361" t="s">
        <v>1209</v>
      </c>
    </row>
    <row r="237" spans="1:9" ht="15">
      <c r="A237" s="358">
        <v>2020</v>
      </c>
      <c r="B237" s="361" t="s">
        <v>1210</v>
      </c>
      <c r="C237" s="360">
        <v>2019</v>
      </c>
      <c r="D237" s="360" t="s">
        <v>596</v>
      </c>
      <c r="E237" s="361" t="s">
        <v>591</v>
      </c>
      <c r="F237" s="361" t="s">
        <v>591</v>
      </c>
      <c r="G237" s="361" t="s">
        <v>1211</v>
      </c>
      <c r="H237" s="358" t="s">
        <v>593</v>
      </c>
      <c r="I237" s="358" t="s">
        <v>1212</v>
      </c>
    </row>
    <row r="238" spans="1:9" ht="15">
      <c r="A238" s="358">
        <v>2015</v>
      </c>
      <c r="B238" s="361" t="s">
        <v>1217</v>
      </c>
      <c r="C238" s="360">
        <v>2014</v>
      </c>
      <c r="D238" s="360" t="s">
        <v>596</v>
      </c>
      <c r="E238" s="361" t="s">
        <v>1218</v>
      </c>
      <c r="F238" s="361" t="s">
        <v>614</v>
      </c>
      <c r="G238" s="361" t="s">
        <v>89</v>
      </c>
      <c r="H238" s="361" t="s">
        <v>593</v>
      </c>
      <c r="I238" s="361" t="s">
        <v>616</v>
      </c>
    </row>
    <row r="239" spans="1:9" ht="15">
      <c r="A239" s="358">
        <v>2020</v>
      </c>
      <c r="B239" s="361" t="s">
        <v>1219</v>
      </c>
      <c r="C239" s="360">
        <v>2013</v>
      </c>
      <c r="D239" s="360" t="s">
        <v>596</v>
      </c>
      <c r="E239" s="361" t="s">
        <v>1130</v>
      </c>
      <c r="F239" s="361" t="s">
        <v>614</v>
      </c>
      <c r="G239" s="361" t="s">
        <v>58</v>
      </c>
      <c r="H239" s="361" t="s">
        <v>593</v>
      </c>
      <c r="I239" s="361" t="s">
        <v>616</v>
      </c>
    </row>
    <row r="240" spans="1:9" ht="15" customHeight="1">
      <c r="A240" s="358">
        <v>2020</v>
      </c>
      <c r="B240" s="361" t="s">
        <v>1220</v>
      </c>
      <c r="C240" s="360">
        <v>2014</v>
      </c>
      <c r="D240" s="360" t="s">
        <v>596</v>
      </c>
      <c r="E240" s="361" t="s">
        <v>674</v>
      </c>
      <c r="F240" s="361" t="s">
        <v>674</v>
      </c>
      <c r="G240" s="361" t="s">
        <v>1221</v>
      </c>
      <c r="H240" s="361" t="s">
        <v>593</v>
      </c>
      <c r="I240" s="361" t="s">
        <v>675</v>
      </c>
    </row>
    <row r="241" spans="1:9" ht="15">
      <c r="A241" s="358">
        <v>2020</v>
      </c>
      <c r="B241" s="361" t="s">
        <v>1222</v>
      </c>
      <c r="C241" s="360">
        <v>2008</v>
      </c>
      <c r="D241" s="360" t="s">
        <v>596</v>
      </c>
      <c r="E241" s="361" t="s">
        <v>674</v>
      </c>
      <c r="F241" s="361" t="s">
        <v>674</v>
      </c>
      <c r="G241" s="361" t="s">
        <v>751</v>
      </c>
      <c r="H241" s="361" t="s">
        <v>593</v>
      </c>
      <c r="I241" s="361" t="s">
        <v>675</v>
      </c>
    </row>
    <row r="242" spans="1:9" ht="15">
      <c r="A242" s="358">
        <v>2015</v>
      </c>
      <c r="B242" s="361" t="s">
        <v>1224</v>
      </c>
      <c r="C242" s="360">
        <v>2008</v>
      </c>
      <c r="D242" s="360" t="s">
        <v>596</v>
      </c>
      <c r="E242" s="361" t="s">
        <v>674</v>
      </c>
      <c r="F242" s="361" t="s">
        <v>674</v>
      </c>
      <c r="G242" s="361" t="s">
        <v>751</v>
      </c>
      <c r="H242" s="361" t="s">
        <v>593</v>
      </c>
      <c r="I242" s="361" t="s">
        <v>675</v>
      </c>
    </row>
    <row r="243" spans="1:9" ht="15">
      <c r="A243" s="358">
        <v>2018</v>
      </c>
      <c r="B243" s="361" t="s">
        <v>1225</v>
      </c>
      <c r="C243" s="360">
        <v>2016</v>
      </c>
      <c r="D243" s="360" t="s">
        <v>596</v>
      </c>
      <c r="E243" s="361" t="s">
        <v>585</v>
      </c>
      <c r="F243" s="361" t="s">
        <v>591</v>
      </c>
      <c r="G243" s="361" t="s">
        <v>1226</v>
      </c>
      <c r="H243" s="358" t="s">
        <v>593</v>
      </c>
      <c r="I243" s="361" t="s">
        <v>1227</v>
      </c>
    </row>
    <row r="244" spans="1:9" ht="15">
      <c r="A244" s="358">
        <v>2020</v>
      </c>
      <c r="B244" s="361" t="s">
        <v>1228</v>
      </c>
      <c r="C244" s="360">
        <v>2016</v>
      </c>
      <c r="D244" s="360" t="s">
        <v>596</v>
      </c>
      <c r="E244" s="361" t="s">
        <v>1229</v>
      </c>
      <c r="F244" s="361" t="s">
        <v>591</v>
      </c>
      <c r="G244" s="361" t="s">
        <v>1230</v>
      </c>
      <c r="H244" s="358" t="s">
        <v>593</v>
      </c>
      <c r="I244" s="361" t="s">
        <v>1231</v>
      </c>
    </row>
    <row r="245" spans="1:9" ht="15">
      <c r="A245" s="358">
        <v>2015</v>
      </c>
      <c r="B245" s="361" t="s">
        <v>1234</v>
      </c>
      <c r="C245" s="360">
        <v>2011</v>
      </c>
      <c r="D245" s="360" t="s">
        <v>596</v>
      </c>
      <c r="E245" s="361" t="s">
        <v>674</v>
      </c>
      <c r="F245" s="361" t="s">
        <v>674</v>
      </c>
      <c r="G245" s="361" t="s">
        <v>1235</v>
      </c>
      <c r="H245" s="361" t="s">
        <v>593</v>
      </c>
      <c r="I245" s="361" t="s">
        <v>607</v>
      </c>
    </row>
    <row r="246" spans="1:9" ht="15" customHeight="1">
      <c r="A246" s="358">
        <v>2015</v>
      </c>
      <c r="B246" s="361" t="s">
        <v>1239</v>
      </c>
      <c r="C246" s="360">
        <v>2012</v>
      </c>
      <c r="D246" s="360" t="s">
        <v>596</v>
      </c>
      <c r="E246" s="361" t="s">
        <v>602</v>
      </c>
      <c r="F246" s="361" t="s">
        <v>634</v>
      </c>
      <c r="G246" s="361" t="s">
        <v>746</v>
      </c>
      <c r="H246" s="358" t="s">
        <v>593</v>
      </c>
      <c r="I246" s="361" t="s">
        <v>718</v>
      </c>
    </row>
    <row r="247" spans="1:9" ht="15" customHeight="1">
      <c r="A247" s="358">
        <v>2015</v>
      </c>
      <c r="B247" s="361" t="s">
        <v>1241</v>
      </c>
      <c r="C247" s="360">
        <v>2014</v>
      </c>
      <c r="D247" s="360" t="s">
        <v>596</v>
      </c>
      <c r="E247" s="361" t="s">
        <v>602</v>
      </c>
      <c r="F247" s="361" t="s">
        <v>602</v>
      </c>
      <c r="G247" s="361" t="s">
        <v>78</v>
      </c>
      <c r="H247" s="358" t="s">
        <v>593</v>
      </c>
      <c r="I247" s="361" t="s">
        <v>1242</v>
      </c>
    </row>
    <row r="248" spans="1:9" ht="15" customHeight="1">
      <c r="A248" s="358">
        <v>2018</v>
      </c>
      <c r="B248" s="361" t="s">
        <v>1243</v>
      </c>
      <c r="C248" s="360">
        <v>2017</v>
      </c>
      <c r="D248" s="360" t="s">
        <v>596</v>
      </c>
      <c r="E248" s="361" t="s">
        <v>602</v>
      </c>
      <c r="F248" s="361" t="s">
        <v>602</v>
      </c>
      <c r="G248" s="361" t="s">
        <v>58</v>
      </c>
      <c r="H248" s="358" t="s">
        <v>593</v>
      </c>
      <c r="I248" s="361" t="s">
        <v>814</v>
      </c>
    </row>
    <row r="249" spans="1:9" ht="15">
      <c r="A249" s="358">
        <v>2020</v>
      </c>
      <c r="B249" s="361" t="s">
        <v>1244</v>
      </c>
      <c r="C249" s="360">
        <v>2015</v>
      </c>
      <c r="D249" s="360" t="s">
        <v>596</v>
      </c>
      <c r="E249" s="361" t="s">
        <v>602</v>
      </c>
      <c r="F249" s="361" t="s">
        <v>602</v>
      </c>
      <c r="G249" s="361" t="s">
        <v>1245</v>
      </c>
      <c r="H249" s="358" t="s">
        <v>593</v>
      </c>
      <c r="I249" s="358" t="s">
        <v>1246</v>
      </c>
    </row>
    <row r="250" spans="1:9" ht="15">
      <c r="A250" s="358">
        <v>2015</v>
      </c>
      <c r="B250" s="361" t="s">
        <v>1250</v>
      </c>
      <c r="C250" s="360">
        <v>2013</v>
      </c>
      <c r="D250" s="360" t="s">
        <v>596</v>
      </c>
      <c r="E250" s="361" t="s">
        <v>602</v>
      </c>
      <c r="F250" s="361" t="s">
        <v>602</v>
      </c>
      <c r="G250" s="361" t="s">
        <v>578</v>
      </c>
      <c r="H250" s="358" t="s">
        <v>593</v>
      </c>
      <c r="I250" s="361" t="s">
        <v>1251</v>
      </c>
    </row>
    <row r="251" spans="1:9" ht="15" customHeight="1">
      <c r="A251" s="358">
        <v>2015</v>
      </c>
      <c r="B251" s="361" t="s">
        <v>1252</v>
      </c>
      <c r="C251" s="360">
        <v>2015</v>
      </c>
      <c r="D251" s="360" t="s">
        <v>596</v>
      </c>
      <c r="E251" s="361" t="s">
        <v>602</v>
      </c>
      <c r="F251" s="361" t="s">
        <v>602</v>
      </c>
      <c r="G251" s="361" t="s">
        <v>1245</v>
      </c>
      <c r="H251" s="358" t="s">
        <v>593</v>
      </c>
      <c r="I251" s="361" t="s">
        <v>1253</v>
      </c>
    </row>
    <row r="252" spans="1:9" ht="15" customHeight="1">
      <c r="A252" s="358">
        <v>2015</v>
      </c>
      <c r="B252" s="361" t="s">
        <v>1254</v>
      </c>
      <c r="C252" s="360">
        <v>2015</v>
      </c>
      <c r="D252" s="360" t="s">
        <v>596</v>
      </c>
      <c r="E252" s="361" t="s">
        <v>602</v>
      </c>
      <c r="F252" s="361" t="s">
        <v>602</v>
      </c>
      <c r="G252" s="361" t="s">
        <v>32</v>
      </c>
      <c r="H252" s="358" t="s">
        <v>593</v>
      </c>
      <c r="I252" s="361" t="s">
        <v>1255</v>
      </c>
    </row>
    <row r="253" spans="1:9" ht="15" customHeight="1">
      <c r="A253" s="358">
        <v>2020</v>
      </c>
      <c r="B253" s="361" t="s">
        <v>1247</v>
      </c>
      <c r="C253" s="360">
        <v>2015</v>
      </c>
      <c r="D253" s="360" t="s">
        <v>596</v>
      </c>
      <c r="E253" s="361" t="s">
        <v>1248</v>
      </c>
      <c r="F253" s="361" t="s">
        <v>591</v>
      </c>
      <c r="G253" s="361" t="s">
        <v>32</v>
      </c>
      <c r="H253" s="358" t="s">
        <v>593</v>
      </c>
      <c r="I253" s="358" t="s">
        <v>1249</v>
      </c>
    </row>
    <row r="254" spans="1:9" ht="15" customHeight="1">
      <c r="A254" s="358">
        <v>2020</v>
      </c>
      <c r="B254" s="361" t="s">
        <v>1259</v>
      </c>
      <c r="C254" s="360">
        <v>2016</v>
      </c>
      <c r="D254" s="360" t="s">
        <v>596</v>
      </c>
      <c r="E254" s="361" t="s">
        <v>597</v>
      </c>
      <c r="F254" s="361" t="s">
        <v>591</v>
      </c>
      <c r="G254" s="361" t="s">
        <v>1260</v>
      </c>
      <c r="H254" s="358" t="s">
        <v>593</v>
      </c>
      <c r="I254" s="358" t="s">
        <v>1261</v>
      </c>
    </row>
    <row r="255" spans="1:9" ht="15" customHeight="1">
      <c r="A255" s="358">
        <v>2020</v>
      </c>
      <c r="B255" s="361" t="s">
        <v>1262</v>
      </c>
      <c r="C255" s="360">
        <v>2015</v>
      </c>
      <c r="D255" s="360" t="s">
        <v>596</v>
      </c>
      <c r="E255" s="361" t="s">
        <v>602</v>
      </c>
      <c r="F255" s="361" t="s">
        <v>602</v>
      </c>
      <c r="G255" s="361" t="s">
        <v>1245</v>
      </c>
      <c r="H255" s="358" t="s">
        <v>593</v>
      </c>
      <c r="I255" s="361" t="s">
        <v>1263</v>
      </c>
    </row>
    <row r="256" spans="1:9" ht="15">
      <c r="A256" s="358">
        <v>2020</v>
      </c>
      <c r="B256" s="361" t="s">
        <v>1264</v>
      </c>
      <c r="C256" s="360">
        <v>2019</v>
      </c>
      <c r="D256" s="360" t="s">
        <v>596</v>
      </c>
      <c r="E256" s="361" t="s">
        <v>674</v>
      </c>
      <c r="F256" s="361" t="s">
        <v>674</v>
      </c>
      <c r="G256" s="361" t="s">
        <v>58</v>
      </c>
      <c r="H256" s="361" t="s">
        <v>593</v>
      </c>
      <c r="I256" s="361" t="s">
        <v>675</v>
      </c>
    </row>
    <row r="257" spans="1:9" ht="15">
      <c r="A257" s="358">
        <v>2018</v>
      </c>
      <c r="B257" s="361" t="s">
        <v>1267</v>
      </c>
      <c r="C257" s="360">
        <v>2017</v>
      </c>
      <c r="D257" s="360" t="s">
        <v>596</v>
      </c>
      <c r="E257" s="361" t="s">
        <v>602</v>
      </c>
      <c r="F257" s="361" t="s">
        <v>602</v>
      </c>
      <c r="G257" s="361" t="s">
        <v>54</v>
      </c>
      <c r="H257" s="358" t="s">
        <v>593</v>
      </c>
      <c r="I257" s="361" t="s">
        <v>1268</v>
      </c>
    </row>
    <row r="258" spans="1:9" ht="15">
      <c r="A258" s="358">
        <v>2015</v>
      </c>
      <c r="B258" s="361" t="s">
        <v>1274</v>
      </c>
      <c r="C258" s="360">
        <v>2014</v>
      </c>
      <c r="D258" s="360" t="s">
        <v>596</v>
      </c>
      <c r="E258" s="361" t="s">
        <v>968</v>
      </c>
      <c r="F258" s="361" t="s">
        <v>614</v>
      </c>
      <c r="G258" s="361" t="s">
        <v>58</v>
      </c>
      <c r="H258" s="361" t="s">
        <v>593</v>
      </c>
      <c r="I258" s="361" t="s">
        <v>616</v>
      </c>
    </row>
    <row r="259" spans="1:9" ht="15">
      <c r="A259" s="358">
        <v>2020</v>
      </c>
      <c r="B259" s="361" t="s">
        <v>1283</v>
      </c>
      <c r="C259" s="360">
        <v>2016</v>
      </c>
      <c r="D259" s="360" t="s">
        <v>596</v>
      </c>
      <c r="E259" s="361" t="s">
        <v>674</v>
      </c>
      <c r="F259" s="361" t="s">
        <v>674</v>
      </c>
      <c r="G259" s="361" t="s">
        <v>86</v>
      </c>
      <c r="H259" s="361" t="s">
        <v>593</v>
      </c>
      <c r="I259" s="361" t="s">
        <v>675</v>
      </c>
    </row>
    <row r="260" spans="1:9" ht="15">
      <c r="A260" s="358">
        <v>2020</v>
      </c>
      <c r="B260" s="361" t="s">
        <v>1284</v>
      </c>
      <c r="C260" s="360">
        <v>2016</v>
      </c>
      <c r="D260" s="360" t="s">
        <v>596</v>
      </c>
      <c r="E260" s="361" t="s">
        <v>674</v>
      </c>
      <c r="F260" s="361" t="s">
        <v>674</v>
      </c>
      <c r="G260" s="361" t="s">
        <v>86</v>
      </c>
      <c r="H260" s="361" t="s">
        <v>593</v>
      </c>
      <c r="I260" s="361" t="s">
        <v>675</v>
      </c>
    </row>
    <row r="261" spans="1:9" ht="15">
      <c r="A261" s="358">
        <v>2015</v>
      </c>
      <c r="B261" s="361" t="s">
        <v>1293</v>
      </c>
      <c r="C261" s="360">
        <v>2015</v>
      </c>
      <c r="D261" s="360" t="s">
        <v>596</v>
      </c>
      <c r="E261" s="361" t="s">
        <v>602</v>
      </c>
      <c r="F261" s="361" t="s">
        <v>602</v>
      </c>
      <c r="G261" s="361" t="s">
        <v>1294</v>
      </c>
      <c r="H261" s="358" t="s">
        <v>593</v>
      </c>
      <c r="I261" s="361" t="s">
        <v>1295</v>
      </c>
    </row>
    <row r="262" spans="1:9" ht="15">
      <c r="A262" s="358">
        <v>2015</v>
      </c>
      <c r="B262" s="361" t="s">
        <v>1298</v>
      </c>
      <c r="C262" s="360">
        <v>2014</v>
      </c>
      <c r="D262" s="360" t="s">
        <v>596</v>
      </c>
      <c r="E262" s="361" t="s">
        <v>585</v>
      </c>
      <c r="F262" s="361" t="s">
        <v>591</v>
      </c>
      <c r="G262" s="361" t="s">
        <v>89</v>
      </c>
      <c r="H262" s="358" t="s">
        <v>593</v>
      </c>
      <c r="I262" s="361" t="s">
        <v>814</v>
      </c>
    </row>
    <row r="263" spans="1:9" ht="15">
      <c r="A263" s="358">
        <v>2015</v>
      </c>
      <c r="B263" s="361" t="s">
        <v>1299</v>
      </c>
      <c r="C263" s="360">
        <v>2011</v>
      </c>
      <c r="D263" s="360" t="s">
        <v>596</v>
      </c>
      <c r="E263" s="361" t="s">
        <v>602</v>
      </c>
      <c r="F263" s="361" t="s">
        <v>602</v>
      </c>
      <c r="G263" s="361" t="s">
        <v>58</v>
      </c>
      <c r="H263" s="358" t="s">
        <v>593</v>
      </c>
      <c r="I263" s="361" t="s">
        <v>1300</v>
      </c>
    </row>
    <row r="264" spans="1:9" ht="15">
      <c r="A264" s="358">
        <v>2018</v>
      </c>
      <c r="B264" s="361" t="s">
        <v>1301</v>
      </c>
      <c r="C264" s="360">
        <v>2016</v>
      </c>
      <c r="D264" s="360" t="s">
        <v>596</v>
      </c>
      <c r="E264" s="361" t="s">
        <v>968</v>
      </c>
      <c r="F264" s="361" t="s">
        <v>614</v>
      </c>
      <c r="G264" s="361" t="s">
        <v>58</v>
      </c>
      <c r="H264" s="361" t="s">
        <v>593</v>
      </c>
      <c r="I264" s="361" t="s">
        <v>616</v>
      </c>
    </row>
    <row r="265" spans="1:9" ht="15">
      <c r="A265" s="358">
        <v>2015</v>
      </c>
      <c r="B265" s="361" t="s">
        <v>1302</v>
      </c>
      <c r="C265" s="360">
        <v>2012</v>
      </c>
      <c r="D265" s="360" t="s">
        <v>596</v>
      </c>
      <c r="E265" s="361" t="s">
        <v>968</v>
      </c>
      <c r="F265" s="361" t="s">
        <v>614</v>
      </c>
      <c r="G265" s="361" t="s">
        <v>58</v>
      </c>
      <c r="H265" s="361" t="s">
        <v>593</v>
      </c>
      <c r="I265" s="361" t="s">
        <v>616</v>
      </c>
    </row>
    <row r="266" spans="1:9" ht="15">
      <c r="A266" s="358">
        <v>2015</v>
      </c>
      <c r="B266" s="361" t="s">
        <v>1303</v>
      </c>
      <c r="C266" s="360">
        <v>2012</v>
      </c>
      <c r="D266" s="360" t="s">
        <v>596</v>
      </c>
      <c r="E266" s="361" t="s">
        <v>968</v>
      </c>
      <c r="F266" s="361" t="s">
        <v>614</v>
      </c>
      <c r="G266" s="361" t="s">
        <v>58</v>
      </c>
      <c r="H266" s="361" t="s">
        <v>593</v>
      </c>
      <c r="I266" s="361" t="s">
        <v>616</v>
      </c>
    </row>
    <row r="267" spans="1:9" ht="15">
      <c r="A267" s="358">
        <v>2015</v>
      </c>
      <c r="B267" s="361" t="s">
        <v>1304</v>
      </c>
      <c r="C267" s="360">
        <v>2008</v>
      </c>
      <c r="D267" s="360" t="s">
        <v>596</v>
      </c>
      <c r="E267" s="361" t="s">
        <v>1305</v>
      </c>
      <c r="F267" s="361" t="s">
        <v>614</v>
      </c>
      <c r="G267" s="361" t="s">
        <v>62</v>
      </c>
      <c r="H267" s="361" t="s">
        <v>593</v>
      </c>
      <c r="I267" s="361" t="s">
        <v>616</v>
      </c>
    </row>
    <row r="268" spans="1:9" ht="15">
      <c r="A268" s="358">
        <v>2015</v>
      </c>
      <c r="B268" s="361" t="s">
        <v>1306</v>
      </c>
      <c r="C268" s="360">
        <v>2013</v>
      </c>
      <c r="D268" s="360" t="s">
        <v>596</v>
      </c>
      <c r="E268" s="361" t="s">
        <v>602</v>
      </c>
      <c r="F268" s="361" t="s">
        <v>602</v>
      </c>
      <c r="G268" s="361" t="s">
        <v>1307</v>
      </c>
      <c r="H268" s="358" t="s">
        <v>593</v>
      </c>
      <c r="I268" s="361" t="s">
        <v>1308</v>
      </c>
    </row>
    <row r="269" spans="1:9" ht="15">
      <c r="A269" s="358">
        <v>2015</v>
      </c>
      <c r="B269" s="361" t="s">
        <v>1311</v>
      </c>
      <c r="C269" s="360">
        <v>2015</v>
      </c>
      <c r="D269" s="360" t="s">
        <v>596</v>
      </c>
      <c r="E269" s="361" t="s">
        <v>674</v>
      </c>
      <c r="F269" s="361" t="s">
        <v>674</v>
      </c>
      <c r="G269" s="361" t="s">
        <v>58</v>
      </c>
      <c r="H269" s="361" t="s">
        <v>593</v>
      </c>
      <c r="I269" s="361" t="s">
        <v>675</v>
      </c>
    </row>
    <row r="270" spans="1:9" ht="15">
      <c r="A270" s="358">
        <v>2018</v>
      </c>
      <c r="B270" s="361" t="s">
        <v>1317</v>
      </c>
      <c r="C270" s="360">
        <v>2017</v>
      </c>
      <c r="D270" s="360" t="s">
        <v>596</v>
      </c>
      <c r="E270" s="361" t="s">
        <v>1318</v>
      </c>
      <c r="F270" s="361" t="s">
        <v>614</v>
      </c>
      <c r="G270" s="361" t="s">
        <v>1319</v>
      </c>
      <c r="H270" s="361" t="s">
        <v>593</v>
      </c>
      <c r="I270" s="361" t="s">
        <v>616</v>
      </c>
    </row>
    <row r="271" spans="1:9" ht="15">
      <c r="A271" s="358">
        <v>2020</v>
      </c>
      <c r="B271" s="361" t="s">
        <v>1322</v>
      </c>
      <c r="C271" s="360">
        <v>2020</v>
      </c>
      <c r="D271" s="360" t="s">
        <v>596</v>
      </c>
      <c r="E271" s="361" t="s">
        <v>674</v>
      </c>
      <c r="F271" s="361" t="s">
        <v>674</v>
      </c>
      <c r="G271" s="361" t="s">
        <v>58</v>
      </c>
      <c r="H271" s="361" t="s">
        <v>593</v>
      </c>
      <c r="I271" s="361" t="s">
        <v>675</v>
      </c>
    </row>
    <row r="272" spans="1:9" ht="15">
      <c r="A272" s="358">
        <v>2020</v>
      </c>
      <c r="B272" s="358" t="s">
        <v>588</v>
      </c>
      <c r="C272" s="359">
        <v>2019</v>
      </c>
      <c r="D272" s="360" t="s">
        <v>589</v>
      </c>
      <c r="E272" s="358" t="s">
        <v>590</v>
      </c>
      <c r="F272" s="361" t="s">
        <v>591</v>
      </c>
      <c r="G272" s="361" t="s">
        <v>592</v>
      </c>
      <c r="H272" s="361" t="s">
        <v>593</v>
      </c>
      <c r="I272" s="358" t="s">
        <v>594</v>
      </c>
    </row>
    <row r="273" spans="1:9" ht="15">
      <c r="A273" s="358">
        <v>2018</v>
      </c>
      <c r="B273" s="360" t="s">
        <v>621</v>
      </c>
      <c r="C273" s="360">
        <v>2018</v>
      </c>
      <c r="D273" s="360" t="s">
        <v>589</v>
      </c>
      <c r="E273" s="361" t="s">
        <v>602</v>
      </c>
      <c r="F273" s="361" t="s">
        <v>602</v>
      </c>
      <c r="G273" s="361" t="s">
        <v>579</v>
      </c>
      <c r="H273" s="358" t="s">
        <v>593</v>
      </c>
      <c r="I273" s="361" t="s">
        <v>622</v>
      </c>
    </row>
    <row r="274" spans="1:9" ht="15" customHeight="1">
      <c r="A274" s="358">
        <v>2020</v>
      </c>
      <c r="B274" s="358" t="s">
        <v>625</v>
      </c>
      <c r="C274" s="359">
        <v>2017</v>
      </c>
      <c r="D274" s="360" t="s">
        <v>589</v>
      </c>
      <c r="E274" s="358" t="s">
        <v>597</v>
      </c>
      <c r="F274" s="361" t="s">
        <v>591</v>
      </c>
      <c r="G274" s="358" t="s">
        <v>626</v>
      </c>
      <c r="H274" s="361" t="s">
        <v>593</v>
      </c>
      <c r="I274" s="358" t="s">
        <v>627</v>
      </c>
    </row>
    <row r="275" spans="1:9" ht="15">
      <c r="A275" s="358">
        <v>2020</v>
      </c>
      <c r="B275" s="358" t="s">
        <v>630</v>
      </c>
      <c r="C275" s="359">
        <v>2018</v>
      </c>
      <c r="D275" s="360" t="s">
        <v>589</v>
      </c>
      <c r="E275" s="358" t="s">
        <v>631</v>
      </c>
      <c r="F275" s="361" t="s">
        <v>614</v>
      </c>
      <c r="G275" s="361" t="s">
        <v>19</v>
      </c>
      <c r="H275" s="361" t="s">
        <v>593</v>
      </c>
      <c r="I275" s="358" t="s">
        <v>632</v>
      </c>
    </row>
    <row r="276" spans="1:9" ht="15">
      <c r="A276" s="358">
        <v>2018</v>
      </c>
      <c r="B276" s="360" t="s">
        <v>648</v>
      </c>
      <c r="C276" s="360">
        <v>2018</v>
      </c>
      <c r="D276" s="360" t="s">
        <v>589</v>
      </c>
      <c r="E276" s="361" t="s">
        <v>649</v>
      </c>
      <c r="F276" s="361" t="s">
        <v>614</v>
      </c>
      <c r="G276" s="361" t="s">
        <v>614</v>
      </c>
      <c r="H276" s="361" t="s">
        <v>593</v>
      </c>
      <c r="I276" s="361" t="s">
        <v>616</v>
      </c>
    </row>
    <row r="277" spans="1:9" ht="15">
      <c r="A277" s="358">
        <v>2018</v>
      </c>
      <c r="B277" s="358" t="s">
        <v>662</v>
      </c>
      <c r="C277" s="360">
        <v>2018</v>
      </c>
      <c r="D277" s="360" t="s">
        <v>589</v>
      </c>
      <c r="E277" s="361" t="s">
        <v>602</v>
      </c>
      <c r="F277" s="361" t="s">
        <v>602</v>
      </c>
      <c r="G277" s="361" t="s">
        <v>58</v>
      </c>
      <c r="H277" s="361" t="s">
        <v>593</v>
      </c>
      <c r="I277" s="361" t="s">
        <v>663</v>
      </c>
    </row>
    <row r="278" spans="1:9" ht="15">
      <c r="A278" s="358">
        <v>2018</v>
      </c>
      <c r="B278" s="360" t="s">
        <v>678</v>
      </c>
      <c r="C278" s="360">
        <v>2018</v>
      </c>
      <c r="D278" s="360" t="s">
        <v>589</v>
      </c>
      <c r="E278" s="361" t="s">
        <v>679</v>
      </c>
      <c r="F278" s="361" t="s">
        <v>614</v>
      </c>
      <c r="G278" s="361" t="s">
        <v>614</v>
      </c>
      <c r="H278" s="361" t="s">
        <v>593</v>
      </c>
      <c r="I278" s="361" t="s">
        <v>616</v>
      </c>
    </row>
    <row r="279" spans="1:9" ht="15">
      <c r="A279" s="358">
        <v>2020</v>
      </c>
      <c r="B279" s="358" t="s">
        <v>682</v>
      </c>
      <c r="C279" s="359">
        <v>2020</v>
      </c>
      <c r="D279" s="360" t="s">
        <v>589</v>
      </c>
      <c r="E279" s="358" t="s">
        <v>597</v>
      </c>
      <c r="F279" s="361" t="s">
        <v>591</v>
      </c>
      <c r="G279" s="361" t="s">
        <v>683</v>
      </c>
      <c r="H279" s="361" t="s">
        <v>593</v>
      </c>
      <c r="I279" s="358" t="s">
        <v>684</v>
      </c>
    </row>
    <row r="280" spans="1:9" ht="15">
      <c r="A280" s="358">
        <v>2020</v>
      </c>
      <c r="B280" s="358" t="s">
        <v>694</v>
      </c>
      <c r="C280" s="359">
        <v>2018</v>
      </c>
      <c r="D280" s="360" t="s">
        <v>589</v>
      </c>
      <c r="E280" s="358" t="s">
        <v>597</v>
      </c>
      <c r="F280" s="361" t="s">
        <v>591</v>
      </c>
      <c r="G280" s="358" t="s">
        <v>695</v>
      </c>
      <c r="H280" s="361" t="s">
        <v>593</v>
      </c>
      <c r="I280" s="358" t="s">
        <v>696</v>
      </c>
    </row>
    <row r="281" spans="1:9" ht="15">
      <c r="A281" s="358">
        <v>2020</v>
      </c>
      <c r="B281" s="358" t="s">
        <v>699</v>
      </c>
      <c r="C281" s="359">
        <v>2019</v>
      </c>
      <c r="D281" s="360" t="s">
        <v>589</v>
      </c>
      <c r="E281" s="358" t="s">
        <v>597</v>
      </c>
      <c r="F281" s="361" t="s">
        <v>591</v>
      </c>
      <c r="G281" s="361" t="s">
        <v>700</v>
      </c>
      <c r="H281" s="361" t="s">
        <v>593</v>
      </c>
      <c r="I281" s="358" t="s">
        <v>701</v>
      </c>
    </row>
    <row r="282" spans="1:9" ht="15">
      <c r="A282" s="358">
        <v>2020</v>
      </c>
      <c r="B282" s="358" t="s">
        <v>725</v>
      </c>
      <c r="C282" s="359">
        <v>2018</v>
      </c>
      <c r="D282" s="360" t="s">
        <v>589</v>
      </c>
      <c r="E282" s="358" t="s">
        <v>674</v>
      </c>
      <c r="F282" s="361" t="s">
        <v>674</v>
      </c>
      <c r="G282" s="358" t="s">
        <v>578</v>
      </c>
      <c r="H282" s="361" t="s">
        <v>593</v>
      </c>
      <c r="I282" s="358" t="s">
        <v>675</v>
      </c>
    </row>
    <row r="283" spans="1:9" ht="15">
      <c r="A283" s="358">
        <v>2018</v>
      </c>
      <c r="B283" s="360" t="s">
        <v>757</v>
      </c>
      <c r="C283" s="360">
        <v>2018</v>
      </c>
      <c r="D283" s="360" t="s">
        <v>589</v>
      </c>
      <c r="E283" s="361" t="s">
        <v>585</v>
      </c>
      <c r="F283" s="361" t="s">
        <v>591</v>
      </c>
      <c r="G283" s="361" t="s">
        <v>614</v>
      </c>
      <c r="H283" s="358" t="s">
        <v>593</v>
      </c>
      <c r="I283" s="361" t="s">
        <v>758</v>
      </c>
    </row>
    <row r="284" spans="1:9" ht="15" customHeight="1">
      <c r="A284" s="358">
        <v>2020</v>
      </c>
      <c r="B284" s="358" t="s">
        <v>783</v>
      </c>
      <c r="C284" s="359">
        <v>2020</v>
      </c>
      <c r="D284" s="360" t="s">
        <v>589</v>
      </c>
      <c r="E284" s="358" t="s">
        <v>602</v>
      </c>
      <c r="F284" s="361" t="s">
        <v>602</v>
      </c>
      <c r="G284" s="361" t="s">
        <v>784</v>
      </c>
      <c r="H284" s="361" t="s">
        <v>593</v>
      </c>
      <c r="I284" s="358" t="s">
        <v>785</v>
      </c>
    </row>
    <row r="285" spans="1:9" ht="15" customHeight="1">
      <c r="A285" s="358">
        <v>2020</v>
      </c>
      <c r="B285" s="358" t="s">
        <v>788</v>
      </c>
      <c r="C285" s="359">
        <v>2020</v>
      </c>
      <c r="D285" s="360" t="s">
        <v>589</v>
      </c>
      <c r="E285" s="358" t="s">
        <v>789</v>
      </c>
      <c r="F285" s="361" t="s">
        <v>591</v>
      </c>
      <c r="G285" s="358" t="s">
        <v>790</v>
      </c>
      <c r="H285" s="361" t="s">
        <v>593</v>
      </c>
      <c r="I285" s="358" t="s">
        <v>791</v>
      </c>
    </row>
    <row r="286" spans="1:9" ht="15" customHeight="1">
      <c r="A286" s="358">
        <v>2020</v>
      </c>
      <c r="B286" s="358" t="s">
        <v>845</v>
      </c>
      <c r="C286" s="359">
        <v>2018</v>
      </c>
      <c r="D286" s="360" t="s">
        <v>589</v>
      </c>
      <c r="E286" s="358" t="s">
        <v>597</v>
      </c>
      <c r="F286" s="361" t="s">
        <v>591</v>
      </c>
      <c r="G286" s="361" t="s">
        <v>846</v>
      </c>
      <c r="H286" s="361" t="s">
        <v>593</v>
      </c>
      <c r="I286" s="358" t="s">
        <v>847</v>
      </c>
    </row>
    <row r="287" spans="1:9" ht="15" customHeight="1">
      <c r="A287" s="358">
        <v>2018</v>
      </c>
      <c r="B287" s="360" t="s">
        <v>850</v>
      </c>
      <c r="C287" s="360">
        <v>2018</v>
      </c>
      <c r="D287" s="360" t="s">
        <v>589</v>
      </c>
      <c r="E287" s="361" t="s">
        <v>602</v>
      </c>
      <c r="F287" s="361" t="s">
        <v>602</v>
      </c>
      <c r="G287" s="361" t="s">
        <v>851</v>
      </c>
      <c r="H287" s="358" t="s">
        <v>593</v>
      </c>
      <c r="I287" s="361" t="s">
        <v>852</v>
      </c>
    </row>
    <row r="288" spans="1:9" ht="15">
      <c r="A288" s="358">
        <v>2020</v>
      </c>
      <c r="B288" s="358" t="s">
        <v>871</v>
      </c>
      <c r="C288" s="359">
        <v>2018</v>
      </c>
      <c r="D288" s="360" t="s">
        <v>589</v>
      </c>
      <c r="E288" s="358" t="s">
        <v>597</v>
      </c>
      <c r="F288" s="361" t="s">
        <v>591</v>
      </c>
      <c r="G288" s="361" t="s">
        <v>872</v>
      </c>
      <c r="H288" s="361" t="s">
        <v>593</v>
      </c>
      <c r="I288" s="358" t="s">
        <v>873</v>
      </c>
    </row>
    <row r="289" spans="1:9" ht="15">
      <c r="A289" s="358">
        <v>2018</v>
      </c>
      <c r="B289" s="360" t="s">
        <v>878</v>
      </c>
      <c r="C289" s="360">
        <v>2018</v>
      </c>
      <c r="D289" s="360" t="s">
        <v>589</v>
      </c>
      <c r="E289" s="361" t="s">
        <v>674</v>
      </c>
      <c r="F289" s="361" t="s">
        <v>674</v>
      </c>
      <c r="G289" s="361" t="s">
        <v>58</v>
      </c>
      <c r="H289" s="361" t="s">
        <v>593</v>
      </c>
      <c r="I289" s="361" t="s">
        <v>675</v>
      </c>
    </row>
    <row r="290" spans="1:9" ht="15">
      <c r="A290" s="358">
        <v>2020</v>
      </c>
      <c r="B290" s="358" t="s">
        <v>885</v>
      </c>
      <c r="C290" s="359">
        <v>2018</v>
      </c>
      <c r="D290" s="360" t="s">
        <v>589</v>
      </c>
      <c r="E290" s="358" t="s">
        <v>886</v>
      </c>
      <c r="F290" s="361" t="s">
        <v>674</v>
      </c>
      <c r="G290" s="361" t="s">
        <v>887</v>
      </c>
      <c r="H290" s="361" t="s">
        <v>593</v>
      </c>
      <c r="I290" s="358" t="s">
        <v>888</v>
      </c>
    </row>
    <row r="291" spans="1:9" ht="15" customHeight="1">
      <c r="A291" s="358">
        <v>2020</v>
      </c>
      <c r="B291" s="358" t="s">
        <v>889</v>
      </c>
      <c r="C291" s="359">
        <v>2020</v>
      </c>
      <c r="D291" s="360" t="s">
        <v>589</v>
      </c>
      <c r="E291" s="358" t="s">
        <v>602</v>
      </c>
      <c r="F291" s="361" t="s">
        <v>602</v>
      </c>
      <c r="G291" s="358" t="s">
        <v>58</v>
      </c>
      <c r="H291" s="361" t="s">
        <v>593</v>
      </c>
      <c r="I291" s="358" t="s">
        <v>890</v>
      </c>
    </row>
    <row r="292" spans="1:9" ht="15">
      <c r="A292" s="358">
        <v>2018</v>
      </c>
      <c r="B292" s="358" t="s">
        <v>905</v>
      </c>
      <c r="C292" s="359">
        <v>2018</v>
      </c>
      <c r="D292" s="360" t="s">
        <v>589</v>
      </c>
      <c r="E292" s="358" t="s">
        <v>602</v>
      </c>
      <c r="F292" s="361" t="s">
        <v>602</v>
      </c>
      <c r="G292" s="358" t="s">
        <v>32</v>
      </c>
      <c r="H292" s="361" t="s">
        <v>593</v>
      </c>
      <c r="I292" s="358" t="s">
        <v>906</v>
      </c>
    </row>
    <row r="293" spans="1:9" ht="15">
      <c r="A293" s="358">
        <v>2020</v>
      </c>
      <c r="B293" s="358" t="s">
        <v>932</v>
      </c>
      <c r="C293" s="359">
        <v>2018</v>
      </c>
      <c r="D293" s="360" t="s">
        <v>589</v>
      </c>
      <c r="E293" s="358" t="s">
        <v>933</v>
      </c>
      <c r="F293" s="361" t="s">
        <v>591</v>
      </c>
      <c r="G293" s="361" t="s">
        <v>934</v>
      </c>
      <c r="H293" s="361" t="s">
        <v>593</v>
      </c>
      <c r="I293" s="358" t="s">
        <v>935</v>
      </c>
    </row>
    <row r="294" spans="1:9" ht="15">
      <c r="A294" s="358">
        <v>2018</v>
      </c>
      <c r="B294" s="360" t="s">
        <v>945</v>
      </c>
      <c r="C294" s="360">
        <v>2018</v>
      </c>
      <c r="D294" s="360" t="s">
        <v>589</v>
      </c>
      <c r="E294" s="361" t="s">
        <v>591</v>
      </c>
      <c r="F294" s="361" t="s">
        <v>591</v>
      </c>
      <c r="G294" s="361" t="s">
        <v>946</v>
      </c>
      <c r="H294" s="358" t="s">
        <v>593</v>
      </c>
      <c r="I294" s="361" t="s">
        <v>947</v>
      </c>
    </row>
    <row r="295" spans="1:9" ht="15">
      <c r="A295" s="358">
        <v>2018</v>
      </c>
      <c r="B295" s="361" t="s">
        <v>962</v>
      </c>
      <c r="C295" s="360">
        <v>2018</v>
      </c>
      <c r="D295" s="360" t="s">
        <v>589</v>
      </c>
      <c r="E295" s="361" t="s">
        <v>963</v>
      </c>
      <c r="F295" s="361" t="s">
        <v>614</v>
      </c>
      <c r="G295" s="361" t="s">
        <v>964</v>
      </c>
      <c r="H295" s="361" t="s">
        <v>593</v>
      </c>
      <c r="I295" s="361" t="s">
        <v>616</v>
      </c>
    </row>
    <row r="296" spans="1:9" ht="15">
      <c r="A296" s="358">
        <v>2020</v>
      </c>
      <c r="B296" s="358" t="s">
        <v>971</v>
      </c>
      <c r="C296" s="359">
        <v>2020</v>
      </c>
      <c r="D296" s="360" t="s">
        <v>589</v>
      </c>
      <c r="E296" s="358" t="s">
        <v>972</v>
      </c>
      <c r="F296" s="361" t="s">
        <v>591</v>
      </c>
      <c r="G296" s="361" t="s">
        <v>973</v>
      </c>
      <c r="H296" s="361" t="s">
        <v>593</v>
      </c>
      <c r="I296" s="358" t="s">
        <v>974</v>
      </c>
    </row>
    <row r="297" spans="1:9" ht="15">
      <c r="A297" s="358">
        <v>2020</v>
      </c>
      <c r="B297" s="358" t="s">
        <v>975</v>
      </c>
      <c r="C297" s="359">
        <v>2019</v>
      </c>
      <c r="D297" s="360" t="s">
        <v>589</v>
      </c>
      <c r="E297" s="358" t="s">
        <v>590</v>
      </c>
      <c r="F297" s="361" t="s">
        <v>591</v>
      </c>
      <c r="G297" s="361" t="s">
        <v>976</v>
      </c>
      <c r="H297" s="361" t="s">
        <v>593</v>
      </c>
      <c r="I297" s="358" t="s">
        <v>977</v>
      </c>
    </row>
    <row r="298" spans="1:9" ht="15">
      <c r="A298" s="358">
        <v>2020</v>
      </c>
      <c r="B298" s="358" t="s">
        <v>1002</v>
      </c>
      <c r="C298" s="359">
        <v>2019</v>
      </c>
      <c r="D298" s="360" t="s">
        <v>589</v>
      </c>
      <c r="E298" s="358" t="s">
        <v>674</v>
      </c>
      <c r="F298" s="361" t="s">
        <v>674</v>
      </c>
      <c r="G298" s="361" t="s">
        <v>1003</v>
      </c>
      <c r="H298" s="361" t="s">
        <v>593</v>
      </c>
      <c r="I298" s="358" t="s">
        <v>1004</v>
      </c>
    </row>
    <row r="299" spans="1:9" ht="15">
      <c r="A299" s="358">
        <v>2020</v>
      </c>
      <c r="B299" s="358" t="s">
        <v>1020</v>
      </c>
      <c r="C299" s="359">
        <v>2018</v>
      </c>
      <c r="D299" s="360" t="s">
        <v>589</v>
      </c>
      <c r="E299" s="358" t="s">
        <v>1021</v>
      </c>
      <c r="F299" s="361" t="s">
        <v>614</v>
      </c>
      <c r="G299" s="361" t="s">
        <v>711</v>
      </c>
      <c r="H299" s="361" t="s">
        <v>593</v>
      </c>
      <c r="I299" s="358" t="s">
        <v>1022</v>
      </c>
    </row>
    <row r="300" spans="1:9" ht="15">
      <c r="A300" s="358">
        <v>2018</v>
      </c>
      <c r="B300" s="361" t="s">
        <v>1023</v>
      </c>
      <c r="C300" s="360">
        <v>2018</v>
      </c>
      <c r="D300" s="360" t="s">
        <v>589</v>
      </c>
      <c r="E300" s="361" t="s">
        <v>605</v>
      </c>
      <c r="F300" s="361" t="s">
        <v>602</v>
      </c>
      <c r="G300" s="361" t="s">
        <v>614</v>
      </c>
      <c r="H300" s="358" t="s">
        <v>593</v>
      </c>
      <c r="I300" s="361" t="s">
        <v>1024</v>
      </c>
    </row>
    <row r="301" spans="1:9" ht="15">
      <c r="A301" s="358">
        <v>2020</v>
      </c>
      <c r="B301" s="358" t="s">
        <v>1028</v>
      </c>
      <c r="C301" s="359">
        <v>2020</v>
      </c>
      <c r="D301" s="360" t="s">
        <v>589</v>
      </c>
      <c r="E301" s="358" t="s">
        <v>789</v>
      </c>
      <c r="F301" s="361" t="s">
        <v>591</v>
      </c>
      <c r="G301" s="361" t="s">
        <v>1029</v>
      </c>
      <c r="H301" s="361" t="s">
        <v>593</v>
      </c>
      <c r="I301" s="358" t="s">
        <v>1030</v>
      </c>
    </row>
    <row r="302" spans="1:9" ht="15">
      <c r="A302" s="358">
        <v>2018</v>
      </c>
      <c r="B302" s="361" t="s">
        <v>1037</v>
      </c>
      <c r="C302" s="360">
        <v>2018</v>
      </c>
      <c r="D302" s="360" t="s">
        <v>589</v>
      </c>
      <c r="E302" s="361" t="s">
        <v>602</v>
      </c>
      <c r="F302" s="361" t="s">
        <v>602</v>
      </c>
      <c r="G302" s="361" t="s">
        <v>58</v>
      </c>
      <c r="H302" s="358" t="s">
        <v>593</v>
      </c>
      <c r="I302" s="361" t="s">
        <v>1038</v>
      </c>
    </row>
    <row r="303" spans="1:9" ht="15">
      <c r="A303" s="358">
        <v>2018</v>
      </c>
      <c r="B303" s="361" t="s">
        <v>1039</v>
      </c>
      <c r="C303" s="360">
        <v>2018</v>
      </c>
      <c r="D303" s="360" t="s">
        <v>589</v>
      </c>
      <c r="E303" s="361" t="s">
        <v>602</v>
      </c>
      <c r="F303" s="361" t="s">
        <v>602</v>
      </c>
      <c r="G303" s="361" t="s">
        <v>1040</v>
      </c>
      <c r="H303" s="358" t="s">
        <v>593</v>
      </c>
      <c r="I303" s="361" t="s">
        <v>1041</v>
      </c>
    </row>
    <row r="304" spans="1:9" ht="15">
      <c r="A304" s="358">
        <v>2020</v>
      </c>
      <c r="B304" s="358" t="s">
        <v>1045</v>
      </c>
      <c r="C304" s="359">
        <v>2019</v>
      </c>
      <c r="D304" s="360" t="s">
        <v>589</v>
      </c>
      <c r="E304" s="358" t="s">
        <v>912</v>
      </c>
      <c r="F304" s="361" t="s">
        <v>614</v>
      </c>
      <c r="G304" s="358" t="s">
        <v>1046</v>
      </c>
      <c r="H304" s="361" t="s">
        <v>593</v>
      </c>
      <c r="I304" s="358" t="s">
        <v>1047</v>
      </c>
    </row>
    <row r="305" spans="1:9" ht="15" customHeight="1">
      <c r="A305" s="358">
        <v>2020</v>
      </c>
      <c r="B305" s="358" t="s">
        <v>1053</v>
      </c>
      <c r="C305" s="359">
        <v>2019</v>
      </c>
      <c r="D305" s="360" t="s">
        <v>589</v>
      </c>
      <c r="E305" s="358" t="s">
        <v>590</v>
      </c>
      <c r="F305" s="361" t="s">
        <v>591</v>
      </c>
      <c r="G305" s="361" t="s">
        <v>1003</v>
      </c>
      <c r="H305" s="361" t="s">
        <v>593</v>
      </c>
      <c r="I305" s="358" t="s">
        <v>1054</v>
      </c>
    </row>
    <row r="306" spans="1:9" ht="15">
      <c r="A306" s="358">
        <v>2020</v>
      </c>
      <c r="B306" s="358" t="s">
        <v>1069</v>
      </c>
      <c r="C306" s="359">
        <v>2018</v>
      </c>
      <c r="D306" s="360" t="s">
        <v>589</v>
      </c>
      <c r="E306" s="358" t="s">
        <v>1070</v>
      </c>
      <c r="F306" s="361" t="s">
        <v>614</v>
      </c>
      <c r="G306" s="361" t="s">
        <v>58</v>
      </c>
      <c r="H306" s="361" t="s">
        <v>593</v>
      </c>
      <c r="I306" s="358" t="s">
        <v>1071</v>
      </c>
    </row>
    <row r="307" spans="1:9" ht="15">
      <c r="A307" s="358">
        <v>2020</v>
      </c>
      <c r="B307" s="358" t="s">
        <v>1077</v>
      </c>
      <c r="C307" s="359">
        <v>2019</v>
      </c>
      <c r="D307" s="360" t="s">
        <v>589</v>
      </c>
      <c r="E307" s="358" t="s">
        <v>590</v>
      </c>
      <c r="F307" s="361" t="s">
        <v>591</v>
      </c>
      <c r="G307" s="361" t="s">
        <v>1078</v>
      </c>
      <c r="H307" s="361" t="s">
        <v>593</v>
      </c>
      <c r="I307" s="358" t="s">
        <v>1079</v>
      </c>
    </row>
    <row r="308" spans="1:9" ht="15">
      <c r="A308" s="358">
        <v>2020</v>
      </c>
      <c r="B308" s="358" t="s">
        <v>1098</v>
      </c>
      <c r="C308" s="359">
        <v>2020</v>
      </c>
      <c r="D308" s="360" t="s">
        <v>589</v>
      </c>
      <c r="E308" s="358" t="s">
        <v>602</v>
      </c>
      <c r="F308" s="361" t="s">
        <v>602</v>
      </c>
      <c r="G308" s="361" t="s">
        <v>1003</v>
      </c>
      <c r="H308" s="361" t="s">
        <v>593</v>
      </c>
      <c r="I308" s="358" t="s">
        <v>1099</v>
      </c>
    </row>
    <row r="309" spans="1:9" ht="15">
      <c r="A309" s="358">
        <v>2020</v>
      </c>
      <c r="B309" s="358" t="s">
        <v>1103</v>
      </c>
      <c r="C309" s="359">
        <v>2018</v>
      </c>
      <c r="D309" s="360" t="s">
        <v>589</v>
      </c>
      <c r="E309" s="358" t="s">
        <v>597</v>
      </c>
      <c r="F309" s="361" t="s">
        <v>591</v>
      </c>
      <c r="G309" s="361" t="s">
        <v>1104</v>
      </c>
      <c r="H309" s="361" t="s">
        <v>593</v>
      </c>
      <c r="I309" s="358" t="s">
        <v>1105</v>
      </c>
    </row>
    <row r="310" spans="1:9" ht="15">
      <c r="A310" s="358">
        <v>2020</v>
      </c>
      <c r="B310" s="358" t="s">
        <v>1106</v>
      </c>
      <c r="C310" s="359">
        <v>2019</v>
      </c>
      <c r="D310" s="360" t="s">
        <v>589</v>
      </c>
      <c r="E310" s="358" t="s">
        <v>602</v>
      </c>
      <c r="F310" s="361" t="s">
        <v>602</v>
      </c>
      <c r="G310" s="358" t="s">
        <v>574</v>
      </c>
      <c r="H310" s="361" t="s">
        <v>593</v>
      </c>
      <c r="I310" s="358" t="s">
        <v>1107</v>
      </c>
    </row>
    <row r="311" spans="1:9" ht="15">
      <c r="A311" s="358">
        <v>2018</v>
      </c>
      <c r="B311" s="361" t="s">
        <v>1116</v>
      </c>
      <c r="C311" s="360">
        <v>2018</v>
      </c>
      <c r="D311" s="360" t="s">
        <v>589</v>
      </c>
      <c r="E311" s="361" t="s">
        <v>602</v>
      </c>
      <c r="F311" s="361" t="s">
        <v>602</v>
      </c>
      <c r="G311" s="361" t="s">
        <v>58</v>
      </c>
      <c r="H311" s="358" t="s">
        <v>593</v>
      </c>
      <c r="I311" s="361" t="s">
        <v>1117</v>
      </c>
    </row>
    <row r="312" spans="1:9" ht="15">
      <c r="A312" s="358">
        <v>2018</v>
      </c>
      <c r="B312" s="361" t="s">
        <v>1122</v>
      </c>
      <c r="C312" s="360">
        <v>2018</v>
      </c>
      <c r="D312" s="360" t="s">
        <v>589</v>
      </c>
      <c r="E312" s="361" t="s">
        <v>674</v>
      </c>
      <c r="F312" s="361" t="s">
        <v>674</v>
      </c>
      <c r="G312" s="361" t="s">
        <v>1123</v>
      </c>
      <c r="H312" s="358" t="s">
        <v>593</v>
      </c>
      <c r="I312" s="358" t="s">
        <v>675</v>
      </c>
    </row>
    <row r="313" spans="1:9" ht="15">
      <c r="A313" s="358">
        <v>2020</v>
      </c>
      <c r="B313" s="358" t="s">
        <v>1129</v>
      </c>
      <c r="C313" s="359">
        <v>2019</v>
      </c>
      <c r="D313" s="360" t="s">
        <v>589</v>
      </c>
      <c r="E313" s="358" t="s">
        <v>1130</v>
      </c>
      <c r="F313" s="361" t="s">
        <v>614</v>
      </c>
      <c r="G313" s="361" t="s">
        <v>58</v>
      </c>
      <c r="H313" s="361" t="s">
        <v>593</v>
      </c>
      <c r="I313" s="358" t="s">
        <v>1131</v>
      </c>
    </row>
    <row r="314" spans="1:9" ht="15">
      <c r="A314" s="358">
        <v>2020</v>
      </c>
      <c r="B314" s="358" t="s">
        <v>1132</v>
      </c>
      <c r="C314" s="359">
        <v>2019</v>
      </c>
      <c r="D314" s="360" t="s">
        <v>589</v>
      </c>
      <c r="E314" s="358" t="s">
        <v>1133</v>
      </c>
      <c r="F314" s="361" t="s">
        <v>614</v>
      </c>
      <c r="G314" s="361" t="s">
        <v>58</v>
      </c>
      <c r="H314" s="361" t="s">
        <v>593</v>
      </c>
      <c r="I314" s="358" t="s">
        <v>1131</v>
      </c>
    </row>
    <row r="315" spans="1:9" ht="15">
      <c r="A315" s="358">
        <v>2020</v>
      </c>
      <c r="B315" s="358" t="s">
        <v>1134</v>
      </c>
      <c r="C315" s="359">
        <v>2019</v>
      </c>
      <c r="D315" s="360" t="s">
        <v>589</v>
      </c>
      <c r="E315" s="358" t="s">
        <v>1130</v>
      </c>
      <c r="F315" s="361" t="s">
        <v>614</v>
      </c>
      <c r="G315" s="361" t="s">
        <v>58</v>
      </c>
      <c r="H315" s="361" t="s">
        <v>593</v>
      </c>
      <c r="I315" s="358" t="s">
        <v>632</v>
      </c>
    </row>
    <row r="316" spans="1:9" ht="15">
      <c r="A316" s="358">
        <v>2018</v>
      </c>
      <c r="B316" s="361" t="s">
        <v>1151</v>
      </c>
      <c r="C316" s="360">
        <v>2018</v>
      </c>
      <c r="D316" s="360" t="s">
        <v>589</v>
      </c>
      <c r="E316" s="361" t="s">
        <v>602</v>
      </c>
      <c r="F316" s="361" t="s">
        <v>602</v>
      </c>
      <c r="G316" s="361" t="s">
        <v>58</v>
      </c>
      <c r="H316" s="358" t="s">
        <v>593</v>
      </c>
      <c r="I316" s="361" t="s">
        <v>1152</v>
      </c>
    </row>
    <row r="317" spans="1:9" ht="15">
      <c r="A317" s="358">
        <v>2020</v>
      </c>
      <c r="B317" s="358" t="s">
        <v>1157</v>
      </c>
      <c r="C317" s="359">
        <v>2019</v>
      </c>
      <c r="D317" s="360" t="s">
        <v>589</v>
      </c>
      <c r="E317" s="358" t="s">
        <v>602</v>
      </c>
      <c r="F317" s="361" t="s">
        <v>602</v>
      </c>
      <c r="G317" s="358" t="s">
        <v>574</v>
      </c>
      <c r="H317" s="361" t="s">
        <v>593</v>
      </c>
      <c r="I317" s="358" t="s">
        <v>1158</v>
      </c>
    </row>
    <row r="318" spans="1:9" ht="15">
      <c r="A318" s="358">
        <v>2020</v>
      </c>
      <c r="B318" s="358" t="s">
        <v>1161</v>
      </c>
      <c r="C318" s="359">
        <v>2020</v>
      </c>
      <c r="D318" s="360" t="s">
        <v>589</v>
      </c>
      <c r="E318" s="358" t="s">
        <v>1162</v>
      </c>
      <c r="F318" s="361" t="s">
        <v>614</v>
      </c>
      <c r="G318" s="361" t="s">
        <v>58</v>
      </c>
      <c r="H318" s="361" t="s">
        <v>593</v>
      </c>
      <c r="I318" s="358" t="s">
        <v>1131</v>
      </c>
    </row>
    <row r="319" spans="1:9" ht="15">
      <c r="A319" s="358">
        <v>2020</v>
      </c>
      <c r="B319" s="358" t="s">
        <v>1171</v>
      </c>
      <c r="C319" s="359">
        <v>2020</v>
      </c>
      <c r="D319" s="360" t="s">
        <v>589</v>
      </c>
      <c r="E319" s="358" t="s">
        <v>597</v>
      </c>
      <c r="F319" s="361" t="s">
        <v>591</v>
      </c>
      <c r="G319" s="361" t="s">
        <v>1172</v>
      </c>
      <c r="H319" s="361" t="s">
        <v>593</v>
      </c>
      <c r="I319" s="358" t="s">
        <v>1173</v>
      </c>
    </row>
    <row r="320" spans="1:9" ht="15">
      <c r="A320" s="358">
        <v>2020</v>
      </c>
      <c r="B320" s="358" t="s">
        <v>1179</v>
      </c>
      <c r="C320" s="359">
        <v>2019</v>
      </c>
      <c r="D320" s="360" t="s">
        <v>589</v>
      </c>
      <c r="E320" s="358" t="s">
        <v>1180</v>
      </c>
      <c r="F320" s="361" t="s">
        <v>614</v>
      </c>
      <c r="G320" s="361" t="s">
        <v>58</v>
      </c>
      <c r="H320" s="361" t="s">
        <v>593</v>
      </c>
      <c r="I320" s="358" t="s">
        <v>1181</v>
      </c>
    </row>
    <row r="321" spans="1:9" ht="15">
      <c r="A321" s="358">
        <v>2020</v>
      </c>
      <c r="B321" s="358" t="s">
        <v>1182</v>
      </c>
      <c r="C321" s="359">
        <v>2019</v>
      </c>
      <c r="D321" s="360" t="s">
        <v>589</v>
      </c>
      <c r="E321" s="358" t="s">
        <v>1183</v>
      </c>
      <c r="F321" s="361" t="s">
        <v>591</v>
      </c>
      <c r="G321" s="361" t="s">
        <v>1184</v>
      </c>
      <c r="H321" s="361" t="s">
        <v>593</v>
      </c>
      <c r="I321" s="358" t="s">
        <v>1185</v>
      </c>
    </row>
    <row r="322" spans="1:9" ht="15">
      <c r="A322" s="358">
        <v>2020</v>
      </c>
      <c r="B322" s="358" t="s">
        <v>1199</v>
      </c>
      <c r="C322" s="359">
        <v>2019</v>
      </c>
      <c r="D322" s="360" t="s">
        <v>589</v>
      </c>
      <c r="E322" s="358" t="s">
        <v>602</v>
      </c>
      <c r="F322" s="361" t="s">
        <v>634</v>
      </c>
      <c r="G322" s="361" t="s">
        <v>575</v>
      </c>
      <c r="H322" s="361" t="s">
        <v>593</v>
      </c>
      <c r="I322" s="358" t="s">
        <v>1200</v>
      </c>
    </row>
    <row r="323" spans="1:9" ht="15">
      <c r="A323" s="358">
        <v>2018</v>
      </c>
      <c r="B323" s="361" t="s">
        <v>1203</v>
      </c>
      <c r="C323" s="360">
        <v>2018</v>
      </c>
      <c r="D323" s="360" t="s">
        <v>589</v>
      </c>
      <c r="E323" s="361" t="s">
        <v>1204</v>
      </c>
      <c r="F323" s="361" t="s">
        <v>591</v>
      </c>
      <c r="G323" s="361" t="s">
        <v>32</v>
      </c>
      <c r="H323" s="358" t="s">
        <v>593</v>
      </c>
      <c r="I323" s="361" t="s">
        <v>1205</v>
      </c>
    </row>
    <row r="324" spans="1:9" ht="15">
      <c r="A324" s="358">
        <v>2018</v>
      </c>
      <c r="B324" s="361" t="s">
        <v>1236</v>
      </c>
      <c r="C324" s="360">
        <v>2018</v>
      </c>
      <c r="D324" s="360" t="s">
        <v>589</v>
      </c>
      <c r="E324" s="361" t="s">
        <v>1237</v>
      </c>
      <c r="F324" s="361" t="s">
        <v>614</v>
      </c>
      <c r="G324" s="361" t="s">
        <v>1238</v>
      </c>
      <c r="H324" s="361" t="s">
        <v>593</v>
      </c>
      <c r="I324" s="361" t="s">
        <v>616</v>
      </c>
    </row>
    <row r="325" spans="1:9" ht="15">
      <c r="A325" s="358">
        <v>2020</v>
      </c>
      <c r="B325" s="358" t="s">
        <v>1240</v>
      </c>
      <c r="C325" s="359">
        <v>2019</v>
      </c>
      <c r="D325" s="360" t="s">
        <v>589</v>
      </c>
      <c r="E325" s="358" t="s">
        <v>1130</v>
      </c>
      <c r="F325" s="361" t="s">
        <v>614</v>
      </c>
      <c r="G325" s="361" t="s">
        <v>58</v>
      </c>
      <c r="H325" s="361" t="s">
        <v>593</v>
      </c>
      <c r="I325" s="358" t="s">
        <v>632</v>
      </c>
    </row>
    <row r="326" spans="1:9" ht="15">
      <c r="A326" s="358">
        <v>2020</v>
      </c>
      <c r="B326" s="358" t="s">
        <v>1256</v>
      </c>
      <c r="C326" s="359">
        <v>2018</v>
      </c>
      <c r="D326" s="360" t="s">
        <v>589</v>
      </c>
      <c r="E326" s="358" t="s">
        <v>912</v>
      </c>
      <c r="F326" s="361" t="s">
        <v>591</v>
      </c>
      <c r="G326" s="358" t="s">
        <v>1257</v>
      </c>
      <c r="H326" s="361" t="s">
        <v>593</v>
      </c>
      <c r="I326" s="358" t="s">
        <v>1258</v>
      </c>
    </row>
    <row r="327" spans="1:9" ht="15">
      <c r="A327" s="358">
        <v>2020</v>
      </c>
      <c r="B327" s="358" t="s">
        <v>1275</v>
      </c>
      <c r="C327" s="359">
        <v>2019</v>
      </c>
      <c r="D327" s="360" t="s">
        <v>589</v>
      </c>
      <c r="E327" s="358" t="s">
        <v>1276</v>
      </c>
      <c r="F327" s="361" t="s">
        <v>614</v>
      </c>
      <c r="G327" s="361" t="s">
        <v>1277</v>
      </c>
      <c r="H327" s="361" t="s">
        <v>593</v>
      </c>
      <c r="I327" s="358" t="s">
        <v>1131</v>
      </c>
    </row>
    <row r="328" spans="1:9" ht="15">
      <c r="A328" s="358">
        <v>2018</v>
      </c>
      <c r="B328" s="361" t="s">
        <v>1281</v>
      </c>
      <c r="C328" s="360">
        <v>2018</v>
      </c>
      <c r="D328" s="360" t="s">
        <v>589</v>
      </c>
      <c r="E328" s="361" t="s">
        <v>602</v>
      </c>
      <c r="F328" s="361" t="s">
        <v>602</v>
      </c>
      <c r="G328" s="361" t="s">
        <v>86</v>
      </c>
      <c r="H328" s="358" t="s">
        <v>593</v>
      </c>
      <c r="I328" s="361" t="s">
        <v>1282</v>
      </c>
    </row>
    <row r="329" spans="1:9" ht="15">
      <c r="A329" s="358">
        <v>2018</v>
      </c>
      <c r="B329" s="361" t="s">
        <v>1285</v>
      </c>
      <c r="C329" s="360">
        <v>2019</v>
      </c>
      <c r="D329" s="360" t="s">
        <v>589</v>
      </c>
      <c r="E329" s="361" t="s">
        <v>674</v>
      </c>
      <c r="F329" s="361" t="s">
        <v>674</v>
      </c>
      <c r="G329" s="361" t="s">
        <v>1286</v>
      </c>
      <c r="H329" s="361" t="s">
        <v>593</v>
      </c>
      <c r="I329" s="361" t="s">
        <v>675</v>
      </c>
    </row>
    <row r="330" spans="1:9" ht="15">
      <c r="A330" s="358">
        <v>2020</v>
      </c>
      <c r="B330" s="358" t="s">
        <v>1290</v>
      </c>
      <c r="C330" s="359">
        <v>2019</v>
      </c>
      <c r="D330" s="360" t="s">
        <v>589</v>
      </c>
      <c r="E330" s="358" t="s">
        <v>674</v>
      </c>
      <c r="F330" s="361" t="s">
        <v>674</v>
      </c>
      <c r="G330" s="361" t="s">
        <v>1291</v>
      </c>
      <c r="H330" s="361" t="s">
        <v>593</v>
      </c>
      <c r="I330" s="358" t="s">
        <v>1292</v>
      </c>
    </row>
    <row r="331" spans="1:9" ht="15">
      <c r="A331" s="358">
        <v>2020</v>
      </c>
      <c r="B331" s="358" t="s">
        <v>1309</v>
      </c>
      <c r="C331" s="359">
        <v>2019</v>
      </c>
      <c r="D331" s="360" t="s">
        <v>589</v>
      </c>
      <c r="E331" s="358" t="s">
        <v>602</v>
      </c>
      <c r="F331" s="361" t="s">
        <v>602</v>
      </c>
      <c r="G331" s="358" t="s">
        <v>58</v>
      </c>
      <c r="H331" s="361" t="s">
        <v>593</v>
      </c>
      <c r="I331" s="358" t="s">
        <v>1310</v>
      </c>
    </row>
    <row r="332" spans="1:9" ht="15">
      <c r="A332" s="358">
        <v>2020</v>
      </c>
      <c r="B332" s="358" t="s">
        <v>1314</v>
      </c>
      <c r="C332" s="359">
        <v>2020</v>
      </c>
      <c r="D332" s="360" t="s">
        <v>589</v>
      </c>
      <c r="E332" s="358" t="s">
        <v>886</v>
      </c>
      <c r="F332" s="361" t="s">
        <v>674</v>
      </c>
      <c r="G332" s="361" t="s">
        <v>1315</v>
      </c>
      <c r="H332" s="361" t="s">
        <v>593</v>
      </c>
      <c r="I332" s="358" t="s">
        <v>1316</v>
      </c>
    </row>
    <row r="333" spans="1:9" ht="15">
      <c r="A333" s="358">
        <v>2018</v>
      </c>
      <c r="B333" s="361" t="s">
        <v>1323</v>
      </c>
      <c r="C333" s="360">
        <v>2018</v>
      </c>
      <c r="D333" s="360" t="s">
        <v>589</v>
      </c>
      <c r="E333" s="361" t="s">
        <v>585</v>
      </c>
      <c r="F333" s="361" t="s">
        <v>591</v>
      </c>
      <c r="G333" s="361" t="s">
        <v>748</v>
      </c>
      <c r="H333" s="358" t="s">
        <v>593</v>
      </c>
      <c r="I333" s="361" t="s">
        <v>1324</v>
      </c>
    </row>
    <row r="334" spans="1:9" ht="15">
      <c r="A334" s="358">
        <v>2015</v>
      </c>
      <c r="B334" s="361" t="s">
        <v>1325</v>
      </c>
      <c r="C334" s="360">
        <v>2015</v>
      </c>
      <c r="D334" s="360" t="s">
        <v>589</v>
      </c>
      <c r="E334" s="361" t="s">
        <v>1326</v>
      </c>
      <c r="F334" s="361" t="s">
        <v>614</v>
      </c>
      <c r="G334" s="361" t="s">
        <v>793</v>
      </c>
      <c r="H334" s="361" t="s">
        <v>593</v>
      </c>
      <c r="I334" s="361" t="s">
        <v>616</v>
      </c>
    </row>
  </sheetData>
  <autoFilter ref="A1:J1">
    <sortState ref="A2:J334">
      <sortCondition sortBy="value" ref="D2:D334"/>
    </sortState>
  </autoFilter>
  <hyperlinks>
    <hyperlink ref="B93" r:id="rId1" display="Chen, M., Q. Wang, Y. Zhu, L. Zhu, B. Xiao, M. Liu and L. Yang. 2019. Species dependent accumulation and transformation of 8: 2 polyfluoroalkyl phosphate esters in sediment by three benthic organisms. Environment International 133: 105-171."/>
    <hyperlink ref="B105" r:id="rId2" display="Dietz, R., RJ Letcher, JP Desforges, I Eulaers, C Sonne… 2019. Current state of knowledge on biological effects from contaminants on arctic wildlife and fish. Science of the Total Environment 696: 133792."/>
    <hyperlink ref="B124" r:id="rId3" display="G Shi, Y Xie, Y Guo, J Dai. 2017. 6: 2 fluorotelomer sulfonamide alkylbetaine (6: 2 FTAB), a novel perfluorooctane sulfonate alternative, induced developmental toxicity in zebrafish embryos. Aquatic Toxicology 195: 24-32."/>
    <hyperlink ref="B202" r:id="rId4" display="Rewerts J.N., E.C. Christie, A.E. Robel, T.A. Anderson, C. McCarthy, C.J. Salice and J.A. Field. 2020. Key Considerations for Accurate Exposures in Ecotoxicological Assessments of Perfluorinated Carboxylates and Sulfonates. Environmental Toxicology and Chemistry 00: 1-12."/>
  </hyperlinks>
  <printOptions gridLines="1" headings="1"/>
  <pageMargins left="0.708661417322835" right="0.708661417322835" top="0.748031496062992" bottom="0.748031496062992" header="0.31496062992126" footer="0.31496062992126"/>
  <pageSetup fitToHeight="0" orientation="landscape" paperSize="8" scale="46" r:id="rId7"/>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FD34B-E561-45AA-966D-3C6D2B7EF774}">
  <dimension ref="A1:V45"/>
  <sheetViews>
    <sheetView workbookViewId="0" topLeftCell="A7">
      <selection pane="topLeft" activeCell="I30" sqref="I30"/>
    </sheetView>
  </sheetViews>
  <sheetFormatPr defaultColWidth="8.71428571428571" defaultRowHeight="15"/>
  <cols>
    <col min="1" max="1" width="16.4285714285714" customWidth="1"/>
    <col min="2" max="2" width="11.8571428571429" customWidth="1"/>
    <col min="3" max="3" width="9.14285714285714" customWidth="1"/>
    <col min="4" max="4" width="15.4285714285714" customWidth="1"/>
    <col min="5" max="5" width="22" customWidth="1"/>
    <col min="6" max="6" width="38.7142857142857" bestFit="1" customWidth="1"/>
    <col min="7" max="7" width="17.4285714285714" customWidth="1"/>
    <col min="8" max="8" width="7.71428571428571" customWidth="1"/>
    <col min="9" max="9" width="11.7142857142857" customWidth="1"/>
    <col min="10" max="10" width="13.4285714285714" bestFit="1" customWidth="1"/>
    <col min="11" max="11" width="28.4285714285714" customWidth="1"/>
    <col min="12" max="12" width="14.4285714285714" customWidth="1"/>
    <col min="13" max="13" width="15.7142857142857" bestFit="1" customWidth="1"/>
    <col min="14" max="14" width="22.1428571428571" bestFit="1" customWidth="1"/>
    <col min="15" max="15" width="16.1428571428571" customWidth="1"/>
    <col min="18" max="18" width="16.4285714285714" customWidth="1"/>
    <col min="19" max="19" width="140" customWidth="1"/>
  </cols>
  <sheetData>
    <row r="1" spans="1:19" s="139" customFormat="1" ht="15">
      <c r="A1" s="139" t="s">
        <v>2</v>
      </c>
      <c r="B1" s="139" t="s">
        <v>0</v>
      </c>
      <c r="C1" s="139" t="s">
        <v>1</v>
      </c>
      <c r="D1" s="139" t="s">
        <v>1335</v>
      </c>
      <c r="E1" s="432" t="s">
        <v>1379</v>
      </c>
      <c r="F1" s="433" t="s">
        <v>1380</v>
      </c>
      <c r="G1" s="139" t="s">
        <v>3</v>
      </c>
      <c r="H1" s="81" t="s">
        <v>4</v>
      </c>
      <c r="I1" s="81" t="s">
        <v>5</v>
      </c>
      <c r="J1" s="81" t="s">
        <v>6</v>
      </c>
      <c r="K1" s="81" t="s">
        <v>7</v>
      </c>
      <c r="L1" s="81" t="s">
        <v>8</v>
      </c>
      <c r="M1" s="81" t="s">
        <v>9</v>
      </c>
      <c r="N1" s="81" t="s">
        <v>10</v>
      </c>
      <c r="O1" s="81" t="s">
        <v>11</v>
      </c>
      <c r="P1" s="81" t="s">
        <v>1346</v>
      </c>
      <c r="Q1" s="81" t="s">
        <v>12</v>
      </c>
      <c r="R1" s="81" t="s">
        <v>13</v>
      </c>
      <c r="S1" s="81" t="s">
        <v>14</v>
      </c>
    </row>
    <row r="2" spans="1:19" ht="15">
      <c r="A2" t="s">
        <v>31</v>
      </c>
      <c r="B2">
        <v>404</v>
      </c>
      <c r="C2" t="s">
        <v>15</v>
      </c>
      <c r="D2" t="s">
        <v>1337</v>
      </c>
      <c r="E2" s="429" t="s">
        <v>233</v>
      </c>
      <c r="F2" s="430"/>
      <c r="G2" t="s">
        <v>39</v>
      </c>
      <c r="H2" s="166">
        <f t="shared" si="0" ref="H2:H36">LN(I2)</f>
        <v>4.8283137373023015</v>
      </c>
      <c r="I2" s="166">
        <v>125</v>
      </c>
      <c r="J2" s="46" t="s">
        <v>18</v>
      </c>
      <c r="K2" s="46" t="s">
        <v>40</v>
      </c>
      <c r="L2" s="46" t="s">
        <v>33</v>
      </c>
      <c r="M2" s="46" t="s">
        <v>21</v>
      </c>
      <c r="N2" s="46" t="s">
        <v>22</v>
      </c>
      <c r="O2" s="46"/>
      <c r="P2" s="46"/>
      <c r="Q2" s="46"/>
      <c r="R2" s="46" t="s">
        <v>30</v>
      </c>
      <c r="S2" s="46" t="s">
        <v>1360</v>
      </c>
    </row>
    <row r="3" spans="1:19" ht="15">
      <c r="A3" t="s">
        <v>31</v>
      </c>
      <c r="B3">
        <v>404</v>
      </c>
      <c r="C3" t="s">
        <v>15</v>
      </c>
      <c r="D3" t="s">
        <v>1337</v>
      </c>
      <c r="E3" s="429" t="s">
        <v>233</v>
      </c>
      <c r="F3" s="430"/>
      <c r="G3" t="s">
        <v>39</v>
      </c>
      <c r="H3" s="166">
        <f t="shared" si="0"/>
        <v>1.3862943611198906</v>
      </c>
      <c r="I3" s="166">
        <v>4</v>
      </c>
      <c r="J3" s="46" t="s">
        <v>18</v>
      </c>
      <c r="K3" s="46" t="s">
        <v>62</v>
      </c>
      <c r="L3" s="46" t="s">
        <v>59</v>
      </c>
      <c r="M3" s="46" t="s">
        <v>60</v>
      </c>
      <c r="N3" s="46" t="s">
        <v>22</v>
      </c>
      <c r="O3" s="46" t="s">
        <v>11</v>
      </c>
      <c r="P3" s="46"/>
      <c r="Q3" s="46"/>
      <c r="R3" s="46" t="s">
        <v>44</v>
      </c>
      <c r="S3" s="46" t="s">
        <v>1353</v>
      </c>
    </row>
    <row r="4" spans="1:19" ht="15">
      <c r="A4" t="s">
        <v>16</v>
      </c>
      <c r="B4">
        <v>409</v>
      </c>
      <c r="C4" t="s">
        <v>15</v>
      </c>
      <c r="D4" t="s">
        <v>1337</v>
      </c>
      <c r="E4" s="429" t="s">
        <v>610</v>
      </c>
      <c r="F4" s="430" t="s">
        <v>1381</v>
      </c>
      <c r="G4" t="s">
        <v>26</v>
      </c>
      <c r="H4" s="166">
        <f t="shared" si="0"/>
        <v>8.6995147482101913</v>
      </c>
      <c r="I4" s="166">
        <v>6000</v>
      </c>
      <c r="J4" s="46" t="s">
        <v>27</v>
      </c>
      <c r="K4" s="46" t="s">
        <v>42</v>
      </c>
      <c r="L4" s="46" t="s">
        <v>33</v>
      </c>
      <c r="M4" s="46" t="s">
        <v>21</v>
      </c>
      <c r="N4" s="46" t="s">
        <v>29</v>
      </c>
      <c r="O4" s="46"/>
      <c r="P4" s="46"/>
      <c r="Q4" s="46"/>
      <c r="R4" s="46" t="s">
        <v>38</v>
      </c>
      <c r="S4" s="46" t="s">
        <v>1373</v>
      </c>
    </row>
    <row r="5" spans="1:19" ht="60">
      <c r="A5" t="s">
        <v>31</v>
      </c>
      <c r="B5">
        <v>431</v>
      </c>
      <c r="C5" t="s">
        <v>15</v>
      </c>
      <c r="D5" t="s">
        <v>1337</v>
      </c>
      <c r="E5" s="429" t="s">
        <v>610</v>
      </c>
      <c r="F5" s="431" t="s">
        <v>1382</v>
      </c>
      <c r="G5" t="s">
        <v>26</v>
      </c>
      <c r="H5" s="166">
        <f t="shared" si="0"/>
        <v>8.5754620995402124</v>
      </c>
      <c r="I5" s="166">
        <v>5300</v>
      </c>
      <c r="J5" s="46" t="s">
        <v>48</v>
      </c>
      <c r="K5" s="46" t="s">
        <v>1340</v>
      </c>
      <c r="L5" s="46" t="s">
        <v>1338</v>
      </c>
      <c r="M5" s="46" t="s">
        <v>53</v>
      </c>
      <c r="N5" s="46" t="s">
        <v>29</v>
      </c>
      <c r="O5" s="46" t="s">
        <v>11</v>
      </c>
      <c r="P5" s="46"/>
      <c r="Q5" s="46"/>
      <c r="R5" s="46" t="s">
        <v>30</v>
      </c>
      <c r="S5" s="46" t="s">
        <v>1372</v>
      </c>
    </row>
    <row r="6" spans="1:19" ht="60">
      <c r="A6" t="s">
        <v>31</v>
      </c>
      <c r="B6">
        <v>431</v>
      </c>
      <c r="C6" t="s">
        <v>15</v>
      </c>
      <c r="D6" t="s">
        <v>1337</v>
      </c>
      <c r="E6" s="429" t="s">
        <v>610</v>
      </c>
      <c r="F6" s="431" t="s">
        <v>1382</v>
      </c>
      <c r="G6" t="s">
        <v>26</v>
      </c>
      <c r="H6" s="166">
        <f t="shared" si="0"/>
        <v>9.0118894332523443</v>
      </c>
      <c r="I6" s="166">
        <v>8200</v>
      </c>
      <c r="J6" s="46" t="s">
        <v>48</v>
      </c>
      <c r="K6" s="46" t="s">
        <v>54</v>
      </c>
      <c r="L6" s="46" t="s">
        <v>1338</v>
      </c>
      <c r="M6" s="46" t="s">
        <v>53</v>
      </c>
      <c r="N6" s="46" t="s">
        <v>29</v>
      </c>
      <c r="O6" s="46" t="s">
        <v>11</v>
      </c>
      <c r="P6" s="46"/>
      <c r="Q6" s="46"/>
      <c r="R6" s="46" t="s">
        <v>30</v>
      </c>
      <c r="S6" s="46" t="s">
        <v>1372</v>
      </c>
    </row>
    <row r="7" spans="1:19" ht="15">
      <c r="A7" t="s">
        <v>31</v>
      </c>
      <c r="B7">
        <v>434</v>
      </c>
      <c r="C7" t="s">
        <v>15</v>
      </c>
      <c r="D7" t="s">
        <v>1337</v>
      </c>
      <c r="E7" s="429" t="s">
        <v>610</v>
      </c>
      <c r="F7" s="430" t="s">
        <v>1383</v>
      </c>
      <c r="G7" t="s">
        <v>34</v>
      </c>
      <c r="H7" s="166">
        <f t="shared" si="0"/>
        <v>1.1568811967920856</v>
      </c>
      <c r="I7" s="166">
        <v>3.18</v>
      </c>
      <c r="J7" s="46" t="s">
        <v>18</v>
      </c>
      <c r="K7" s="46" t="s">
        <v>35</v>
      </c>
      <c r="L7" s="46" t="s">
        <v>20</v>
      </c>
      <c r="M7" s="46" t="s">
        <v>21</v>
      </c>
      <c r="N7" s="46" t="s">
        <v>22</v>
      </c>
      <c r="O7" s="46"/>
      <c r="P7" s="46"/>
      <c r="Q7" s="46"/>
      <c r="R7" s="46" t="s">
        <v>36</v>
      </c>
      <c r="S7" s="46" t="s">
        <v>1351</v>
      </c>
    </row>
    <row r="8" spans="1:19" ht="15">
      <c r="A8" t="s">
        <v>16</v>
      </c>
      <c r="B8">
        <v>435</v>
      </c>
      <c r="C8" t="s">
        <v>15</v>
      </c>
      <c r="D8" t="s">
        <v>1336</v>
      </c>
      <c r="E8" s="429" t="s">
        <v>233</v>
      </c>
      <c r="F8" s="430" t="s">
        <v>233</v>
      </c>
      <c r="G8" t="s">
        <v>17</v>
      </c>
      <c r="H8" s="166">
        <f t="shared" si="0"/>
        <v>0.58778666490211906</v>
      </c>
      <c r="I8" s="166">
        <v>1.80</v>
      </c>
      <c r="J8" s="46" t="s">
        <v>18</v>
      </c>
      <c r="K8" s="46" t="s">
        <v>81</v>
      </c>
      <c r="L8" s="46" t="s">
        <v>82</v>
      </c>
      <c r="M8" s="46" t="s">
        <v>83</v>
      </c>
      <c r="N8" s="46" t="s">
        <v>22</v>
      </c>
      <c r="O8" s="46"/>
      <c r="P8" s="46"/>
      <c r="Q8" s="46"/>
      <c r="R8" s="46" t="s">
        <v>68</v>
      </c>
      <c r="S8" s="46" t="s">
        <v>1350</v>
      </c>
    </row>
    <row r="9" spans="1:19" ht="15">
      <c r="A9" t="s">
        <v>16</v>
      </c>
      <c r="B9">
        <v>598</v>
      </c>
      <c r="C9" t="s">
        <v>15</v>
      </c>
      <c r="D9" t="s">
        <v>1336</v>
      </c>
      <c r="E9" s="429" t="s">
        <v>233</v>
      </c>
      <c r="F9" s="430" t="s">
        <v>233</v>
      </c>
      <c r="G9" t="s">
        <v>17</v>
      </c>
      <c r="H9" s="166">
        <f t="shared" si="0"/>
        <v>4.6051701859880918</v>
      </c>
      <c r="I9" s="166">
        <v>100</v>
      </c>
      <c r="J9" s="46" t="s">
        <v>18</v>
      </c>
      <c r="K9" s="46" t="s">
        <v>89</v>
      </c>
      <c r="L9" s="46" t="s">
        <v>90</v>
      </c>
      <c r="M9" s="46" t="s">
        <v>91</v>
      </c>
      <c r="N9" s="46" t="s">
        <v>22</v>
      </c>
      <c r="O9" s="46" t="s">
        <v>11</v>
      </c>
      <c r="P9" s="46"/>
      <c r="Q9" s="46"/>
      <c r="R9" s="46" t="s">
        <v>68</v>
      </c>
      <c r="S9" s="46" t="s">
        <v>1359</v>
      </c>
    </row>
    <row r="10" spans="1:19" ht="15">
      <c r="A10" t="s">
        <v>31</v>
      </c>
      <c r="B10">
        <v>701</v>
      </c>
      <c r="C10" t="s">
        <v>15</v>
      </c>
      <c r="D10" t="s">
        <v>1336</v>
      </c>
      <c r="E10" s="429" t="s">
        <v>233</v>
      </c>
      <c r="F10" s="430" t="s">
        <v>233</v>
      </c>
      <c r="G10" t="s">
        <v>26</v>
      </c>
      <c r="H10" s="166">
        <f t="shared" si="0"/>
        <v>3.8286413964890951</v>
      </c>
      <c r="I10" s="166">
        <v>46</v>
      </c>
      <c r="J10" s="46" t="s">
        <v>55</v>
      </c>
      <c r="K10" s="46" t="s">
        <v>72</v>
      </c>
      <c r="L10" s="46" t="s">
        <v>59</v>
      </c>
      <c r="M10" s="46" t="s">
        <v>60</v>
      </c>
      <c r="N10" s="46" t="s">
        <v>22</v>
      </c>
      <c r="O10" s="46" t="s">
        <v>73</v>
      </c>
      <c r="P10" s="46"/>
      <c r="Q10" s="46" t="s">
        <v>74</v>
      </c>
      <c r="R10" s="46" t="s">
        <v>36</v>
      </c>
      <c r="S10" s="46" t="s">
        <v>1356</v>
      </c>
    </row>
    <row r="11" spans="1:19" ht="90">
      <c r="A11" t="s">
        <v>25</v>
      </c>
      <c r="B11">
        <v>702</v>
      </c>
      <c r="C11" t="s">
        <v>15</v>
      </c>
      <c r="D11" t="s">
        <v>1336</v>
      </c>
      <c r="E11" s="429" t="s">
        <v>610</v>
      </c>
      <c r="F11" s="431" t="s">
        <v>1384</v>
      </c>
      <c r="G11" t="s">
        <v>26</v>
      </c>
      <c r="H11" s="166">
        <f t="shared" si="0"/>
        <v>-0.083381608939051013</v>
      </c>
      <c r="I11" s="166">
        <v>0.92</v>
      </c>
      <c r="J11" s="46" t="s">
        <v>18</v>
      </c>
      <c r="K11" s="46" t="s">
        <v>28</v>
      </c>
      <c r="L11" s="46" t="s">
        <v>20</v>
      </c>
      <c r="M11" s="46" t="s">
        <v>21</v>
      </c>
      <c r="N11" s="46" t="s">
        <v>22</v>
      </c>
      <c r="O11" s="46"/>
      <c r="P11" s="46"/>
      <c r="Q11" s="46"/>
      <c r="R11" s="46" t="s">
        <v>30</v>
      </c>
      <c r="S11" s="46" t="s">
        <v>1348</v>
      </c>
    </row>
    <row r="12" spans="1:22" ht="45">
      <c r="A12" t="s">
        <v>31</v>
      </c>
      <c r="B12">
        <v>705</v>
      </c>
      <c r="C12" t="s">
        <v>15</v>
      </c>
      <c r="D12" t="s">
        <v>1336</v>
      </c>
      <c r="E12" s="429" t="s">
        <v>233</v>
      </c>
      <c r="F12" s="431" t="s">
        <v>1385</v>
      </c>
      <c r="G12" t="s">
        <v>26</v>
      </c>
      <c r="H12" s="166">
        <f t="shared" si="0"/>
        <v>11.039716704775545</v>
      </c>
      <c r="I12" s="166">
        <v>62300</v>
      </c>
      <c r="J12" s="46" t="s">
        <v>48</v>
      </c>
      <c r="K12" s="46" t="s">
        <v>49</v>
      </c>
      <c r="L12" s="46" t="s">
        <v>50</v>
      </c>
      <c r="M12" s="46" t="s">
        <v>51</v>
      </c>
      <c r="N12" s="46" t="s">
        <v>29</v>
      </c>
      <c r="O12" s="46" t="s">
        <v>11</v>
      </c>
      <c r="P12" s="46"/>
      <c r="Q12" s="46"/>
      <c r="R12" s="46" t="s">
        <v>47</v>
      </c>
      <c r="S12" s="46" t="s">
        <v>1377</v>
      </c>
      <c r="V12" s="16"/>
    </row>
    <row r="13" spans="1:19" ht="45">
      <c r="A13" t="s">
        <v>31</v>
      </c>
      <c r="B13">
        <v>705</v>
      </c>
      <c r="C13" t="s">
        <v>15</v>
      </c>
      <c r="D13" t="s">
        <v>1336</v>
      </c>
      <c r="E13" s="429" t="s">
        <v>233</v>
      </c>
      <c r="F13" s="431" t="s">
        <v>1385</v>
      </c>
      <c r="G13" t="s">
        <v>26</v>
      </c>
      <c r="H13" s="166">
        <f t="shared" si="0"/>
        <v>11.314474526246391</v>
      </c>
      <c r="I13" s="166">
        <v>82000</v>
      </c>
      <c r="J13" s="46" t="s">
        <v>48</v>
      </c>
      <c r="K13" s="46" t="s">
        <v>79</v>
      </c>
      <c r="L13" s="46" t="s">
        <v>1339</v>
      </c>
      <c r="M13" s="46" t="s">
        <v>80</v>
      </c>
      <c r="N13" s="46" t="s">
        <v>29</v>
      </c>
      <c r="O13" s="46" t="s">
        <v>11</v>
      </c>
      <c r="P13" s="46"/>
      <c r="Q13" s="46"/>
      <c r="R13" s="46" t="s">
        <v>38</v>
      </c>
      <c r="S13" t="s">
        <v>1378</v>
      </c>
    </row>
    <row r="14" spans="1:19" ht="15">
      <c r="A14" t="s">
        <v>31</v>
      </c>
      <c r="B14">
        <v>706</v>
      </c>
      <c r="C14" t="s">
        <v>15</v>
      </c>
      <c r="D14" t="s">
        <v>1337</v>
      </c>
      <c r="E14" s="429" t="s">
        <v>233</v>
      </c>
      <c r="F14" s="430"/>
      <c r="G14" t="s">
        <v>26</v>
      </c>
      <c r="H14" s="166">
        <f t="shared" si="0"/>
        <v>1.1631508098056809</v>
      </c>
      <c r="I14" s="166">
        <v>3.20</v>
      </c>
      <c r="J14" s="46" t="s">
        <v>18</v>
      </c>
      <c r="K14" s="46" t="s">
        <v>32</v>
      </c>
      <c r="L14" s="46" t="s">
        <v>33</v>
      </c>
      <c r="M14" s="46" t="s">
        <v>21</v>
      </c>
      <c r="N14" s="46" t="s">
        <v>22</v>
      </c>
      <c r="O14" s="46"/>
      <c r="P14" s="46"/>
      <c r="Q14" s="46"/>
      <c r="R14" s="46" t="s">
        <v>30</v>
      </c>
      <c r="S14" s="46" t="s">
        <v>1352</v>
      </c>
    </row>
    <row r="15" spans="1:19" ht="15">
      <c r="A15" t="s">
        <v>31</v>
      </c>
      <c r="B15">
        <v>707</v>
      </c>
      <c r="C15" t="s">
        <v>15</v>
      </c>
      <c r="D15" t="s">
        <v>1336</v>
      </c>
      <c r="E15" s="429" t="s">
        <v>233</v>
      </c>
      <c r="F15" s="430"/>
      <c r="G15" t="s">
        <v>26</v>
      </c>
      <c r="H15" s="166">
        <f t="shared" si="0"/>
        <v>-1.2255369822417765</v>
      </c>
      <c r="I15" s="166">
        <v>0.29359999999999997</v>
      </c>
      <c r="J15" s="46" t="s">
        <v>18</v>
      </c>
      <c r="K15" s="46" t="s">
        <v>58</v>
      </c>
      <c r="L15" s="46" t="s">
        <v>59</v>
      </c>
      <c r="M15" s="46" t="s">
        <v>60</v>
      </c>
      <c r="N15" s="46" t="s">
        <v>22</v>
      </c>
      <c r="O15" s="46" t="s">
        <v>11</v>
      </c>
      <c r="P15" s="46"/>
      <c r="Q15" s="46"/>
      <c r="R15" s="46" t="s">
        <v>44</v>
      </c>
      <c r="S15" s="46" t="s">
        <v>61</v>
      </c>
    </row>
    <row r="16" spans="1:19" ht="15">
      <c r="A16" t="s">
        <v>16</v>
      </c>
      <c r="B16">
        <v>708</v>
      </c>
      <c r="C16" t="s">
        <v>15</v>
      </c>
      <c r="D16" t="s">
        <v>1337</v>
      </c>
      <c r="E16" s="429" t="s">
        <v>233</v>
      </c>
      <c r="F16" s="430"/>
      <c r="G16" t="s">
        <v>26</v>
      </c>
      <c r="H16" s="166">
        <f t="shared" si="0"/>
        <v>3.6888794541139363</v>
      </c>
      <c r="I16" s="166">
        <v>40</v>
      </c>
      <c r="J16" s="46" t="s">
        <v>18</v>
      </c>
      <c r="K16" t="s">
        <v>69</v>
      </c>
      <c r="L16" s="46" t="s">
        <v>59</v>
      </c>
      <c r="M16" s="46" t="s">
        <v>60</v>
      </c>
      <c r="N16" s="46" t="s">
        <v>22</v>
      </c>
      <c r="O16" s="46"/>
      <c r="P16" s="46"/>
      <c r="Q16" s="46"/>
      <c r="R16" s="46" t="s">
        <v>24</v>
      </c>
      <c r="S16" s="46" t="s">
        <v>1355</v>
      </c>
    </row>
    <row r="17" spans="1:19" ht="15">
      <c r="A17" t="s">
        <v>31</v>
      </c>
      <c r="B17">
        <v>709</v>
      </c>
      <c r="C17" t="s">
        <v>15</v>
      </c>
      <c r="D17" t="s">
        <v>1336</v>
      </c>
      <c r="E17" s="429" t="s">
        <v>610</v>
      </c>
      <c r="F17" s="430" t="s">
        <v>1386</v>
      </c>
      <c r="G17" t="s">
        <v>26</v>
      </c>
      <c r="H17" s="166">
        <f t="shared" si="0"/>
        <v>6.3969296552161463</v>
      </c>
      <c r="I17" s="166">
        <v>600</v>
      </c>
      <c r="J17" s="46" t="s">
        <v>48</v>
      </c>
      <c r="K17" s="46" t="s">
        <v>95</v>
      </c>
      <c r="L17" s="46" t="s">
        <v>93</v>
      </c>
      <c r="M17" s="46" t="s">
        <v>94</v>
      </c>
      <c r="N17" s="46" t="s">
        <v>29</v>
      </c>
      <c r="O17" s="46"/>
      <c r="P17" s="46" t="s">
        <v>1347</v>
      </c>
      <c r="Q17" s="46"/>
      <c r="R17" s="46" t="s">
        <v>36</v>
      </c>
      <c r="S17" s="46" t="s">
        <v>1366</v>
      </c>
    </row>
    <row r="18" spans="1:19" ht="15">
      <c r="A18" t="s">
        <v>31</v>
      </c>
      <c r="B18">
        <v>709</v>
      </c>
      <c r="C18" t="s">
        <v>15</v>
      </c>
      <c r="D18" t="s">
        <v>1336</v>
      </c>
      <c r="E18" s="429" t="s">
        <v>610</v>
      </c>
      <c r="F18" s="430" t="s">
        <v>1386</v>
      </c>
      <c r="G18" t="s">
        <v>26</v>
      </c>
      <c r="H18" s="166">
        <f t="shared" si="0"/>
        <v>8.1016777474545716</v>
      </c>
      <c r="I18" s="166">
        <v>3300</v>
      </c>
      <c r="J18" s="46" t="s">
        <v>48</v>
      </c>
      <c r="K18" s="46" t="s">
        <v>96</v>
      </c>
      <c r="L18" s="46" t="s">
        <v>93</v>
      </c>
      <c r="M18" s="46" t="s">
        <v>94</v>
      </c>
      <c r="N18" s="46" t="s">
        <v>29</v>
      </c>
      <c r="O18" s="46"/>
      <c r="P18" s="46" t="s">
        <v>1347</v>
      </c>
      <c r="Q18" s="46"/>
      <c r="R18" s="46" t="s">
        <v>36</v>
      </c>
      <c r="S18" s="46" t="s">
        <v>1371</v>
      </c>
    </row>
    <row r="19" spans="1:19" ht="15">
      <c r="A19" t="s">
        <v>31</v>
      </c>
      <c r="B19">
        <v>3003</v>
      </c>
      <c r="C19" t="s">
        <v>15</v>
      </c>
      <c r="D19" t="s">
        <v>1336</v>
      </c>
      <c r="E19" s="429" t="s">
        <v>233</v>
      </c>
      <c r="F19" s="430"/>
      <c r="G19" t="s">
        <v>17</v>
      </c>
      <c r="H19" s="166">
        <f t="shared" si="0"/>
        <v>2.3025850929940459</v>
      </c>
      <c r="I19" s="166">
        <v>10</v>
      </c>
      <c r="J19" s="46" t="s">
        <v>27</v>
      </c>
      <c r="K19" s="46" t="s">
        <v>767</v>
      </c>
      <c r="L19" s="46" t="s">
        <v>64</v>
      </c>
      <c r="M19" s="46" t="s">
        <v>60</v>
      </c>
      <c r="N19" s="46" t="s">
        <v>29</v>
      </c>
      <c r="O19" s="46"/>
      <c r="P19" s="46"/>
      <c r="Q19" s="46" t="s">
        <v>65</v>
      </c>
      <c r="R19" s="46" t="s">
        <v>44</v>
      </c>
      <c r="S19" s="46" t="s">
        <v>1353</v>
      </c>
    </row>
    <row r="20" spans="1:19" ht="15">
      <c r="A20" t="s">
        <v>31</v>
      </c>
      <c r="B20">
        <v>3004</v>
      </c>
      <c r="C20" t="s">
        <v>15</v>
      </c>
      <c r="D20" t="s">
        <v>1337</v>
      </c>
      <c r="E20" s="429" t="s">
        <v>233</v>
      </c>
      <c r="F20" s="430"/>
      <c r="G20" t="s">
        <v>26</v>
      </c>
      <c r="H20" s="166">
        <f t="shared" si="0"/>
        <v>5.2983173665480363</v>
      </c>
      <c r="I20" s="166">
        <v>200</v>
      </c>
      <c r="J20" s="46" t="s">
        <v>18</v>
      </c>
      <c r="K20" s="46" t="s">
        <v>86</v>
      </c>
      <c r="L20" s="46" t="s">
        <v>87</v>
      </c>
      <c r="M20" s="46" t="s">
        <v>88</v>
      </c>
      <c r="N20" s="46" t="s">
        <v>22</v>
      </c>
      <c r="O20" s="46"/>
      <c r="P20" s="46"/>
      <c r="Q20" s="46"/>
      <c r="R20" s="46" t="s">
        <v>38</v>
      </c>
      <c r="S20" s="46" t="s">
        <v>1362</v>
      </c>
    </row>
    <row r="21" spans="1:19" ht="15">
      <c r="A21" t="s">
        <v>31</v>
      </c>
      <c r="B21">
        <v>3011</v>
      </c>
      <c r="C21" t="s">
        <v>15</v>
      </c>
      <c r="D21" t="s">
        <v>1336</v>
      </c>
      <c r="E21" s="429" t="s">
        <v>233</v>
      </c>
      <c r="F21" s="430"/>
      <c r="G21" t="s">
        <v>17</v>
      </c>
      <c r="H21" s="166">
        <f t="shared" si="0"/>
        <v>3.912023005428146</v>
      </c>
      <c r="I21" s="166">
        <v>50</v>
      </c>
      <c r="J21" s="46" t="s">
        <v>27</v>
      </c>
      <c r="K21" s="46" t="s">
        <v>37</v>
      </c>
      <c r="L21" s="46" t="s">
        <v>20</v>
      </c>
      <c r="M21" s="46" t="s">
        <v>21</v>
      </c>
      <c r="N21" s="46" t="s">
        <v>29</v>
      </c>
      <c r="O21" s="46"/>
      <c r="P21" s="46"/>
      <c r="Q21" s="46"/>
      <c r="R21" s="46" t="s">
        <v>38</v>
      </c>
      <c r="S21" s="46" t="s">
        <v>1357</v>
      </c>
    </row>
    <row r="22" spans="1:19" ht="15">
      <c r="A22" t="s">
        <v>31</v>
      </c>
      <c r="B22">
        <v>3011</v>
      </c>
      <c r="C22" t="s">
        <v>15</v>
      </c>
      <c r="D22" t="s">
        <v>1336</v>
      </c>
      <c r="E22" s="429" t="s">
        <v>233</v>
      </c>
      <c r="F22" s="430"/>
      <c r="G22" t="s">
        <v>17</v>
      </c>
      <c r="H22" s="166">
        <f t="shared" si="0"/>
        <v>8.0063675676502459</v>
      </c>
      <c r="I22" s="166">
        <v>3000</v>
      </c>
      <c r="J22" s="46" t="s">
        <v>27</v>
      </c>
      <c r="K22" s="46" t="s">
        <v>84</v>
      </c>
      <c r="L22" s="46" t="s">
        <v>82</v>
      </c>
      <c r="M22" s="46" t="s">
        <v>83</v>
      </c>
      <c r="N22" s="46" t="s">
        <v>29</v>
      </c>
      <c r="O22" s="46"/>
      <c r="P22" s="46"/>
      <c r="Q22" s="46" t="s">
        <v>85</v>
      </c>
      <c r="R22" s="46" t="s">
        <v>38</v>
      </c>
      <c r="S22" t="s">
        <v>1370</v>
      </c>
    </row>
    <row r="23" spans="1:19" ht="15">
      <c r="A23" t="s">
        <v>31</v>
      </c>
      <c r="B23">
        <v>3018</v>
      </c>
      <c r="C23" t="s">
        <v>15</v>
      </c>
      <c r="D23" t="s">
        <v>1336</v>
      </c>
      <c r="E23" s="429" t="s">
        <v>233</v>
      </c>
      <c r="F23" s="430"/>
      <c r="G23" t="s">
        <v>26</v>
      </c>
      <c r="H23" s="166">
        <f t="shared" si="0"/>
        <v>7.6009024595420822</v>
      </c>
      <c r="I23" s="166">
        <v>2000</v>
      </c>
      <c r="J23" s="46" t="s">
        <v>48</v>
      </c>
      <c r="K23" s="46" t="s">
        <v>76</v>
      </c>
      <c r="L23" s="46" t="s">
        <v>64</v>
      </c>
      <c r="M23" s="46" t="s">
        <v>60</v>
      </c>
      <c r="N23" s="46" t="s">
        <v>29</v>
      </c>
      <c r="O23" s="46"/>
      <c r="P23" s="46"/>
      <c r="Q23" s="46"/>
      <c r="R23" s="46" t="s">
        <v>38</v>
      </c>
      <c r="S23" s="46" t="s">
        <v>1368</v>
      </c>
    </row>
    <row r="24" spans="1:19" ht="15">
      <c r="A24" t="s">
        <v>77</v>
      </c>
      <c r="B24">
        <v>3018</v>
      </c>
      <c r="C24" t="s">
        <v>15</v>
      </c>
      <c r="D24" t="s">
        <v>1336</v>
      </c>
      <c r="E24" s="429" t="s">
        <v>233</v>
      </c>
      <c r="F24" s="430"/>
      <c r="G24" t="s">
        <v>26</v>
      </c>
      <c r="H24" s="166">
        <f t="shared" si="0"/>
        <v>7.6591713676660582</v>
      </c>
      <c r="I24" s="166">
        <v>2120</v>
      </c>
      <c r="J24" s="46" t="s">
        <v>48</v>
      </c>
      <c r="K24" s="46" t="s">
        <v>78</v>
      </c>
      <c r="L24" s="46" t="s">
        <v>59</v>
      </c>
      <c r="M24" s="46" t="s">
        <v>60</v>
      </c>
      <c r="N24" s="46" t="s">
        <v>29</v>
      </c>
      <c r="O24" s="46"/>
      <c r="P24" s="46"/>
      <c r="Q24" s="46"/>
      <c r="R24" s="46" t="s">
        <v>38</v>
      </c>
      <c r="S24" s="46" t="s">
        <v>1369</v>
      </c>
    </row>
    <row r="25" spans="1:19" ht="15">
      <c r="A25" t="s">
        <v>31</v>
      </c>
      <c r="B25">
        <v>3018</v>
      </c>
      <c r="C25" t="s">
        <v>15</v>
      </c>
      <c r="D25" t="s">
        <v>1336</v>
      </c>
      <c r="E25" s="429" t="s">
        <v>233</v>
      </c>
      <c r="F25" s="430"/>
      <c r="G25" t="s">
        <v>26</v>
      </c>
      <c r="H25" s="166">
        <f t="shared" si="0"/>
        <v>9.7907666824720092</v>
      </c>
      <c r="I25" s="166">
        <v>17868</v>
      </c>
      <c r="J25" s="46" t="s">
        <v>55</v>
      </c>
      <c r="K25" s="46" t="s">
        <v>1341</v>
      </c>
      <c r="L25" s="46" t="s">
        <v>1338</v>
      </c>
      <c r="M25" s="46" t="s">
        <v>53</v>
      </c>
      <c r="N25" s="46" t="s">
        <v>22</v>
      </c>
      <c r="O25" s="46" t="s">
        <v>11</v>
      </c>
      <c r="P25" s="46"/>
      <c r="Q25" s="46"/>
      <c r="R25" s="46" t="s">
        <v>38</v>
      </c>
      <c r="S25" t="s">
        <v>1375</v>
      </c>
    </row>
    <row r="26" spans="1:19" ht="45">
      <c r="A26" t="s">
        <v>31</v>
      </c>
      <c r="B26">
        <v>3020</v>
      </c>
      <c r="C26" t="s">
        <v>15</v>
      </c>
      <c r="D26" t="s">
        <v>1336</v>
      </c>
      <c r="E26" s="429" t="s">
        <v>610</v>
      </c>
      <c r="F26" s="431" t="s">
        <v>1387</v>
      </c>
      <c r="G26" t="s">
        <v>26</v>
      </c>
      <c r="H26" s="166">
        <f t="shared" si="0"/>
        <v>5.9914645471079817</v>
      </c>
      <c r="I26" s="166">
        <v>400</v>
      </c>
      <c r="J26" s="46" t="s">
        <v>18</v>
      </c>
      <c r="K26" s="46" t="s">
        <v>43</v>
      </c>
      <c r="L26" s="46" t="s">
        <v>33</v>
      </c>
      <c r="M26" s="46" t="s">
        <v>21</v>
      </c>
      <c r="N26" s="46" t="s">
        <v>22</v>
      </c>
      <c r="O26" s="46"/>
      <c r="P26" s="46"/>
      <c r="Q26" s="46"/>
      <c r="R26" s="46" t="s">
        <v>44</v>
      </c>
      <c r="S26" t="s">
        <v>1364</v>
      </c>
    </row>
    <row r="27" spans="1:19" ht="45">
      <c r="A27" t="s">
        <v>31</v>
      </c>
      <c r="B27">
        <v>3020</v>
      </c>
      <c r="C27" t="s">
        <v>15</v>
      </c>
      <c r="D27" t="s">
        <v>1336</v>
      </c>
      <c r="E27" s="429" t="s">
        <v>610</v>
      </c>
      <c r="F27" s="431" t="s">
        <v>1387</v>
      </c>
      <c r="G27" t="s">
        <v>26</v>
      </c>
      <c r="H27" s="419">
        <f t="shared" si="0"/>
        <v>6.9077552789821368</v>
      </c>
      <c r="I27" s="166">
        <v>1000</v>
      </c>
      <c r="J27" s="46" t="s">
        <v>27</v>
      </c>
      <c r="K27" s="46" t="s">
        <v>1331</v>
      </c>
      <c r="L27" s="46" t="s">
        <v>33</v>
      </c>
      <c r="M27" s="46" t="s">
        <v>21</v>
      </c>
      <c r="N27" s="46" t="s">
        <v>29</v>
      </c>
      <c r="O27" s="46"/>
      <c r="P27" s="46"/>
      <c r="Q27" s="46"/>
      <c r="R27" s="46" t="s">
        <v>44</v>
      </c>
      <c r="S27" t="s">
        <v>1364</v>
      </c>
    </row>
    <row r="28" spans="1:19" ht="15">
      <c r="A28" t="s">
        <v>16</v>
      </c>
      <c r="B28">
        <v>3028</v>
      </c>
      <c r="C28" t="s">
        <v>15</v>
      </c>
      <c r="D28" t="s">
        <v>1337</v>
      </c>
      <c r="E28" s="429" t="s">
        <v>233</v>
      </c>
      <c r="F28" s="430"/>
      <c r="G28" t="s">
        <v>17</v>
      </c>
      <c r="H28" s="166">
        <f t="shared" si="0"/>
        <v>4.0535225677018456</v>
      </c>
      <c r="I28" s="166">
        <v>57.60</v>
      </c>
      <c r="J28" s="46" t="s">
        <v>18</v>
      </c>
      <c r="K28" s="46" t="s">
        <v>1344</v>
      </c>
      <c r="L28" s="46" t="s">
        <v>64</v>
      </c>
      <c r="M28" s="46" t="s">
        <v>60</v>
      </c>
      <c r="N28" s="46" t="s">
        <v>22</v>
      </c>
      <c r="O28" s="46"/>
      <c r="P28" s="46"/>
      <c r="Q28" s="46"/>
      <c r="R28" s="46" t="s">
        <v>68</v>
      </c>
      <c r="S28" s="46" t="s">
        <v>1358</v>
      </c>
    </row>
    <row r="29" spans="1:19" ht="15">
      <c r="A29" t="s">
        <v>16</v>
      </c>
      <c r="B29">
        <v>3029</v>
      </c>
      <c r="C29" t="s">
        <v>15</v>
      </c>
      <c r="D29" t="s">
        <v>1336</v>
      </c>
      <c r="E29" s="429" t="s">
        <v>233</v>
      </c>
      <c r="F29" s="430"/>
      <c r="G29" t="s">
        <v>17</v>
      </c>
      <c r="H29" s="166">
        <f t="shared" si="0"/>
        <v>6.3801225368997647</v>
      </c>
      <c r="I29" s="166">
        <v>590</v>
      </c>
      <c r="J29" s="46" t="s">
        <v>27</v>
      </c>
      <c r="K29" t="s">
        <v>1343</v>
      </c>
      <c r="L29" s="46" t="s">
        <v>64</v>
      </c>
      <c r="M29" s="46" t="s">
        <v>60</v>
      </c>
      <c r="N29" s="46" t="s">
        <v>29</v>
      </c>
      <c r="O29" s="46"/>
      <c r="P29" s="46"/>
      <c r="Q29" s="46"/>
      <c r="R29" s="46" t="s">
        <v>30</v>
      </c>
      <c r="S29" s="46" t="s">
        <v>1365</v>
      </c>
    </row>
    <row r="30" spans="1:19" ht="225">
      <c r="A30" t="s">
        <v>16</v>
      </c>
      <c r="B30">
        <v>3031</v>
      </c>
      <c r="C30" t="s">
        <v>15</v>
      </c>
      <c r="D30" t="s">
        <v>1336</v>
      </c>
      <c r="E30" s="429" t="s">
        <v>1388</v>
      </c>
      <c r="F30" s="431" t="s">
        <v>1389</v>
      </c>
      <c r="G30" s="16" t="s">
        <v>1390</v>
      </c>
      <c r="H30" s="166">
        <f t="shared" si="0"/>
        <v>0.33647223662121289</v>
      </c>
      <c r="I30" s="166">
        <v>1.40</v>
      </c>
      <c r="J30" s="46" t="s">
        <v>18</v>
      </c>
      <c r="K30" t="s">
        <v>19</v>
      </c>
      <c r="L30" s="46" t="s">
        <v>20</v>
      </c>
      <c r="M30" s="46" t="s">
        <v>21</v>
      </c>
      <c r="N30" s="46" t="s">
        <v>22</v>
      </c>
      <c r="O30" s="46" t="s">
        <v>11</v>
      </c>
      <c r="P30" s="46"/>
      <c r="Q30" s="46"/>
      <c r="R30" s="46" t="s">
        <v>24</v>
      </c>
      <c r="S30" s="46" t="s">
        <v>1349</v>
      </c>
    </row>
    <row r="31" spans="1:19" ht="15">
      <c r="A31" t="s">
        <v>16</v>
      </c>
      <c r="B31">
        <v>3036</v>
      </c>
      <c r="C31" t="s">
        <v>15</v>
      </c>
      <c r="D31" t="s">
        <v>1336</v>
      </c>
      <c r="E31" s="429" t="s">
        <v>233</v>
      </c>
      <c r="F31" s="430"/>
      <c r="G31" t="s">
        <v>26</v>
      </c>
      <c r="H31" s="166">
        <f t="shared" si="0"/>
        <v>5.2983173665480363</v>
      </c>
      <c r="I31" s="166">
        <v>200</v>
      </c>
      <c r="J31" s="46" t="s">
        <v>27</v>
      </c>
      <c r="K31" s="46" t="s">
        <v>41</v>
      </c>
      <c r="L31" s="46" t="s">
        <v>33</v>
      </c>
      <c r="M31" s="46" t="s">
        <v>21</v>
      </c>
      <c r="N31" s="46" t="s">
        <v>29</v>
      </c>
      <c r="O31" s="46"/>
      <c r="P31" s="46"/>
      <c r="Q31" s="46"/>
      <c r="R31" s="46" t="s">
        <v>38</v>
      </c>
      <c r="S31" s="46" t="s">
        <v>1361</v>
      </c>
    </row>
    <row r="32" spans="1:19" ht="15">
      <c r="A32" t="s">
        <v>16</v>
      </c>
      <c r="B32">
        <v>3036</v>
      </c>
      <c r="C32" t="s">
        <v>15</v>
      </c>
      <c r="D32" t="s">
        <v>1336</v>
      </c>
      <c r="E32" s="429" t="s">
        <v>233</v>
      </c>
      <c r="F32" s="430"/>
      <c r="G32" t="s">
        <v>26</v>
      </c>
      <c r="H32" s="166">
        <f t="shared" si="0"/>
        <v>9.2103403719761836</v>
      </c>
      <c r="I32" s="166">
        <v>10000</v>
      </c>
      <c r="J32" s="46" t="s">
        <v>27</v>
      </c>
      <c r="K32" s="46" t="s">
        <v>45</v>
      </c>
      <c r="L32" s="46" t="s">
        <v>82</v>
      </c>
      <c r="M32" s="46" t="s">
        <v>21</v>
      </c>
      <c r="N32" s="46" t="s">
        <v>29</v>
      </c>
      <c r="O32" s="46" t="s">
        <v>46</v>
      </c>
      <c r="P32" s="46"/>
      <c r="Q32" s="46"/>
      <c r="R32" s="46" t="s">
        <v>47</v>
      </c>
      <c r="S32" s="46" t="s">
        <v>1374</v>
      </c>
    </row>
    <row r="33" spans="1:19" ht="15">
      <c r="A33" t="s">
        <v>16</v>
      </c>
      <c r="B33">
        <v>3037</v>
      </c>
      <c r="C33" t="s">
        <v>15</v>
      </c>
      <c r="D33" t="s">
        <v>1336</v>
      </c>
      <c r="E33" s="429" t="s">
        <v>233</v>
      </c>
      <c r="F33" s="430"/>
      <c r="G33" t="s">
        <v>26</v>
      </c>
      <c r="H33" s="166">
        <f t="shared" si="0"/>
        <v>2.3978952727983707</v>
      </c>
      <c r="I33" s="166">
        <v>11</v>
      </c>
      <c r="J33" s="46" t="s">
        <v>27</v>
      </c>
      <c r="K33" s="46" t="s">
        <v>66</v>
      </c>
      <c r="L33" s="46" t="s">
        <v>59</v>
      </c>
      <c r="M33" s="46" t="s">
        <v>60</v>
      </c>
      <c r="N33" s="46" t="s">
        <v>29</v>
      </c>
      <c r="O33" s="46"/>
      <c r="P33" s="46"/>
      <c r="Q33" s="46" t="s">
        <v>67</v>
      </c>
      <c r="R33" s="46" t="s">
        <v>68</v>
      </c>
      <c r="S33" s="46" t="s">
        <v>1354</v>
      </c>
    </row>
    <row r="34" spans="1:19" ht="15">
      <c r="A34" t="s">
        <v>16</v>
      </c>
      <c r="B34">
        <v>3039</v>
      </c>
      <c r="C34" t="s">
        <v>15</v>
      </c>
      <c r="D34" t="s">
        <v>1336</v>
      </c>
      <c r="E34" s="429" t="s">
        <v>233</v>
      </c>
      <c r="F34" s="430"/>
      <c r="G34" t="s">
        <v>17</v>
      </c>
      <c r="H34" s="166">
        <f t="shared" si="0"/>
        <v>6.4101748819661672</v>
      </c>
      <c r="I34" s="166">
        <v>608</v>
      </c>
      <c r="J34" s="46" t="s">
        <v>27</v>
      </c>
      <c r="K34" t="s">
        <v>75</v>
      </c>
      <c r="L34" s="46" t="s">
        <v>64</v>
      </c>
      <c r="M34" s="46" t="s">
        <v>60</v>
      </c>
      <c r="N34" s="46" t="s">
        <v>29</v>
      </c>
      <c r="O34" s="46"/>
      <c r="P34" s="46"/>
      <c r="Q34" s="46"/>
      <c r="R34" s="46" t="s">
        <v>36</v>
      </c>
      <c r="S34" s="46" t="s">
        <v>1367</v>
      </c>
    </row>
    <row r="35" spans="1:19" ht="15">
      <c r="A35" t="s">
        <v>16</v>
      </c>
      <c r="B35">
        <v>3040</v>
      </c>
      <c r="C35" t="s">
        <v>15</v>
      </c>
      <c r="D35" t="s">
        <v>1337</v>
      </c>
      <c r="E35" s="429" t="s">
        <v>233</v>
      </c>
      <c r="F35" s="430"/>
      <c r="G35" t="s">
        <v>26</v>
      </c>
      <c r="H35" s="166">
        <f t="shared" si="0"/>
        <v>10.126631103850338</v>
      </c>
      <c r="I35" s="166">
        <v>25000</v>
      </c>
      <c r="J35" s="46" t="s">
        <v>27</v>
      </c>
      <c r="K35" t="s">
        <v>1342</v>
      </c>
      <c r="L35" s="46" t="s">
        <v>1338</v>
      </c>
      <c r="M35" s="46" t="s">
        <v>53</v>
      </c>
      <c r="N35" s="46" t="s">
        <v>29</v>
      </c>
      <c r="O35" s="46" t="s">
        <v>11</v>
      </c>
      <c r="P35" s="46"/>
      <c r="Q35" s="46"/>
      <c r="R35" s="46" t="s">
        <v>38</v>
      </c>
      <c r="S35" t="s">
        <v>1376</v>
      </c>
    </row>
    <row r="36" spans="1:19" ht="60">
      <c r="A36" t="s">
        <v>16</v>
      </c>
      <c r="B36">
        <v>3044</v>
      </c>
      <c r="C36" t="s">
        <v>15</v>
      </c>
      <c r="D36" t="s">
        <v>1336</v>
      </c>
      <c r="E36" s="429" t="s">
        <v>610</v>
      </c>
      <c r="F36" s="431" t="s">
        <v>1382</v>
      </c>
      <c r="G36" t="s">
        <v>26</v>
      </c>
      <c r="H36" s="166">
        <f t="shared" si="0"/>
        <v>5.7037824746562009</v>
      </c>
      <c r="I36" s="166">
        <v>300</v>
      </c>
      <c r="J36" s="46" t="s">
        <v>27</v>
      </c>
      <c r="K36" s="46" t="s">
        <v>92</v>
      </c>
      <c r="L36" s="46" t="s">
        <v>93</v>
      </c>
      <c r="M36" s="46" t="s">
        <v>94</v>
      </c>
      <c r="N36" s="46" t="s">
        <v>29</v>
      </c>
      <c r="O36" s="46"/>
      <c r="P36" s="46"/>
      <c r="Q36" s="46"/>
      <c r="R36" s="46" t="s">
        <v>36</v>
      </c>
      <c r="S36" s="46" t="s">
        <v>1363</v>
      </c>
    </row>
    <row r="37" spans="14:17" ht="15">
      <c r="N37">
        <f>COUNTA(N2:N36)</f>
        <v>35</v>
      </c>
      <c r="O37">
        <f>COUNTA(O2:O36)</f>
        <v>12</v>
      </c>
      <c r="P37">
        <f>COUNTIF(P2:P36,"mesocosm")</f>
        <v>2</v>
      </c>
      <c r="Q37">
        <f>COUNTA(Q2:Q36)</f>
        <v>4</v>
      </c>
    </row>
    <row r="38" spans="1:7" ht="15">
      <c r="A38" s="139"/>
      <c r="G38" s="139"/>
    </row>
    <row r="39" spans="1:17" ht="15">
      <c r="A39" s="82"/>
      <c r="O39" s="183">
        <f>O37/N37</f>
        <v>0.34285714285714286</v>
      </c>
      <c r="P39" s="183">
        <f>P37/N37</f>
        <v>0.057142857142857141</v>
      </c>
      <c r="Q39" s="183">
        <f>Q37/N37</f>
        <v>0.11428571428571428</v>
      </c>
    </row>
    <row r="40" spans="1:1" ht="15">
      <c r="A40" s="83"/>
    </row>
    <row r="41" spans="1:1" ht="15">
      <c r="A41" s="83"/>
    </row>
    <row r="42" spans="1:1" ht="15">
      <c r="A42" s="82"/>
    </row>
    <row r="43" spans="1:1" ht="15">
      <c r="A43" s="82"/>
    </row>
    <row r="44" spans="1:1" ht="15">
      <c r="A44" s="82"/>
    </row>
    <row r="45" spans="1:1" ht="15">
      <c r="A45" s="82"/>
    </row>
  </sheetData>
  <autoFilter ref="A1:AE37"/>
  <pageMargins left="0.7" right="0.7" top="0.75" bottom="0.75" header="0.3" footer="0.3"/>
  <pageSetup horizontalDpi="1200" verticalDpi="120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B8E29-FD68-45A5-89A0-27F23AAA4364}">
  <dimension ref="A1:D13"/>
  <sheetViews>
    <sheetView workbookViewId="0" topLeftCell="A1">
      <selection pane="topLeft" activeCell="A1" sqref="A1:D1"/>
    </sheetView>
  </sheetViews>
  <sheetFormatPr defaultColWidth="8.85428571428571" defaultRowHeight="15"/>
  <cols>
    <col min="1" max="1" width="34" customWidth="1"/>
    <col min="2" max="2" width="11.8571428571429" bestFit="1" customWidth="1"/>
    <col min="3" max="3" width="11" bestFit="1" customWidth="1"/>
    <col min="4" max="4" width="23.7142857142857" customWidth="1"/>
  </cols>
  <sheetData>
    <row r="1" spans="1:4" ht="15">
      <c r="A1" s="434" t="s">
        <v>564</v>
      </c>
      <c r="B1" s="434"/>
      <c r="C1" s="434"/>
      <c r="D1" s="434"/>
    </row>
    <row r="2" spans="1:4" ht="15">
      <c r="A2" s="98"/>
      <c r="B2" s="99" t="s">
        <v>18</v>
      </c>
      <c r="C2" s="100">
        <v>2.50</v>
      </c>
      <c r="D2" s="99" t="s">
        <v>565</v>
      </c>
    </row>
    <row r="3" spans="1:4" ht="15">
      <c r="A3" s="98"/>
      <c r="B3" s="101" t="s">
        <v>390</v>
      </c>
      <c r="C3" s="101">
        <v>5</v>
      </c>
      <c r="D3" s="99" t="s">
        <v>565</v>
      </c>
    </row>
    <row r="4" spans="1:4" ht="15">
      <c r="A4" s="98"/>
      <c r="B4" s="101" t="s">
        <v>158</v>
      </c>
      <c r="C4" s="101">
        <v>5</v>
      </c>
      <c r="D4" s="99" t="s">
        <v>565</v>
      </c>
    </row>
    <row r="5" spans="1:4" ht="15">
      <c r="A5" s="98"/>
      <c r="B5" s="101" t="s">
        <v>522</v>
      </c>
      <c r="C5" s="101">
        <v>1</v>
      </c>
      <c r="D5" s="99" t="s">
        <v>565</v>
      </c>
    </row>
    <row r="6" spans="1:4" ht="15">
      <c r="A6" s="98"/>
      <c r="B6" s="101" t="s">
        <v>57</v>
      </c>
      <c r="C6" s="101">
        <v>1</v>
      </c>
      <c r="D6" s="99" t="s">
        <v>565</v>
      </c>
    </row>
    <row r="7" spans="1:4" ht="15">
      <c r="A7" s="98"/>
      <c r="B7" s="99" t="s">
        <v>48</v>
      </c>
      <c r="C7" s="99">
        <v>1</v>
      </c>
      <c r="D7" s="99" t="s">
        <v>565</v>
      </c>
    </row>
    <row r="8" spans="1:4" ht="15">
      <c r="A8" s="98"/>
      <c r="B8" s="101" t="s">
        <v>55</v>
      </c>
      <c r="C8" s="101">
        <v>5</v>
      </c>
      <c r="D8" s="99" t="s">
        <v>565</v>
      </c>
    </row>
    <row r="9" spans="1:4" ht="15">
      <c r="A9" s="98"/>
      <c r="B9" s="99" t="s">
        <v>566</v>
      </c>
      <c r="C9" s="99">
        <v>1</v>
      </c>
      <c r="D9" s="99" t="s">
        <v>565</v>
      </c>
    </row>
    <row r="10" spans="1:4" ht="15">
      <c r="A10" s="98"/>
      <c r="B10" s="99" t="s">
        <v>27</v>
      </c>
      <c r="C10" s="99">
        <v>1</v>
      </c>
      <c r="D10" s="99" t="s">
        <v>565</v>
      </c>
    </row>
    <row r="11" spans="1:4" ht="15">
      <c r="A11" s="102" t="s">
        <v>567</v>
      </c>
      <c r="B11" s="103" t="s">
        <v>568</v>
      </c>
      <c r="C11" s="103" t="s">
        <v>569</v>
      </c>
      <c r="D11" s="103" t="s">
        <v>570</v>
      </c>
    </row>
    <row r="12" spans="1:4" ht="15">
      <c r="A12" s="98"/>
      <c r="B12" s="104" t="s">
        <v>152</v>
      </c>
      <c r="C12" s="100">
        <v>1</v>
      </c>
      <c r="D12" s="99" t="s">
        <v>152</v>
      </c>
    </row>
    <row r="13" spans="1:4" ht="15">
      <c r="A13" s="105"/>
      <c r="B13" s="104" t="s">
        <v>571</v>
      </c>
      <c r="C13" s="100">
        <v>2</v>
      </c>
      <c r="D13" s="99" t="s">
        <v>152</v>
      </c>
    </row>
  </sheetData>
  <mergeCells count="1">
    <mergeCell ref="A1:D1"/>
  </mergeCells>
  <pageMargins left="0.7" right="0.7" top="0.75" bottom="0.75" header="0.3" footer="0.3"/>
  <pageSetup orientation="portrai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A4F77836BB3D4E8942C3BA8310D952" ma:contentTypeVersion="12" ma:contentTypeDescription="Create a new document." ma:contentTypeScope="" ma:versionID="c33b9310f5eac76302940cbac52fb5c4">
  <xsd:schema xmlns:xsd="http://www.w3.org/2001/XMLSchema" xmlns:xs="http://www.w3.org/2001/XMLSchema" xmlns:p="http://schemas.microsoft.com/office/2006/metadata/properties" xmlns:ns2="b98728ac-f998-415c-abee-6b046fb1441e" xmlns:ns3="81c01dc6-2c49-4730-b140-874c95cac377" xmlns:ns4="d869c146-c82e-4435-92e4-da91542262fd" targetNamespace="http://schemas.microsoft.com/office/2006/metadata/properties" ma:root="true" ma:fieldsID="96d0b423179acbbff209fe84a55cb49e" ns2:_="" ns3:_="" ns4:_="">
    <xsd:import namespace="b98728ac-f998-415c-abee-6b046fb1441e"/>
    <xsd:import namespace="81c01dc6-2c49-4730-b140-874c95cac377"/>
    <xsd:import namespace="d869c146-c82e-4435-92e4-da91542262f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4:SharedWithUsers" minOccurs="0"/>
                <xsd:element ref="ns4: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8728ac-f998-415c-abee-6b046fb144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7881b4ab-c2b0-4b32-8bb7-29fb05a8de77"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c01dc6-2c49-4730-b140-874c95cac37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36b5be2-cf4e-43ec-8734-a0fb5251e776}" ma:internalName="TaxCatchAll" ma:showField="CatchAllData" ma:web="d869c146-c82e-4435-92e4-da91542262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69c146-c82e-4435-92e4-da91542262f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98728ac-f998-415c-abee-6b046fb1441e">
      <Terms xmlns="http://schemas.microsoft.com/office/infopath/2007/PartnerControls"/>
    </lcf76f155ced4ddcb4097134ff3c332f>
    <TaxCatchAll xmlns="81c01dc6-2c49-4730-b140-874c95cac37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B41966-3F73-4C78-8DC1-80311410D144}"/>
</file>

<file path=customXml/itemProps2.xml><?xml version="1.0" encoding="utf-8"?>
<ds:datastoreItem xmlns:ds="http://schemas.openxmlformats.org/officeDocument/2006/customXml" ds:itemID="{C6CC8DCE-D51A-487E-80F1-C67797AFAE98}">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b099b20-b198-46d4-af9a-3b8bb6d86eb5"/>
    <ds:schemaRef ds:uri="http://purl.org/dc/elements/1.1/"/>
    <ds:schemaRef ds:uri="eedd7d8e-f997-494d-8692-6e4ae256fe00"/>
    <ds:schemaRef ds:uri="http://www.w3.org/XML/1998/namespace"/>
    <ds:schemaRef ds:uri="http://purl.org/dc/dcmitype/"/>
  </ds:schemaRefs>
</ds:datastoreItem>
</file>

<file path=customXml/itemProps3.xml><?xml version="1.0" encoding="utf-8"?>
<ds:datastoreItem xmlns:ds="http://schemas.openxmlformats.org/officeDocument/2006/customXml" ds:itemID="{56727B27-861C-4343-A641-4BBDE91823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1899-12-30T00:00:00Z</cp:lastPrinted>
  <dcterms:created xsi:type="dcterms:W3CDTF">1899-12-29T13:00:00Z</dcterms:created>
  <dcterms:modified xsi:type="dcterms:W3CDTF">1899-12-29T13:00:00Z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0x010100F10FEA68E2177A48A2099254506D2A82</vt:lpwstr>
  </property>
  <property fmtid="{D5CDD505-2E9C-101B-9397-08002B2CF9AE}" pid="3" name="MediaServiceImageTags">
    <vt:lpwstr/>
  </property>
</Properties>
</file>