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olivia_king_environment_nsw_gov_au/Documents/KINGO/5. Water Quality Guidelines/Simazine Marine/"/>
    </mc:Choice>
  </mc:AlternateContent>
  <xr:revisionPtr revIDLastSave="23" documentId="8_{AA178645-AFB9-4A3D-A9B7-D6ECD9E0B45F}" xr6:coauthVersionLast="47" xr6:coauthVersionMax="47" xr10:uidLastSave="{259BDE9A-5339-4CDA-A90A-B01996B85194}"/>
  <bookViews>
    <workbookView xWindow="390" yWindow="390" windowWidth="21600" windowHeight="12735" xr2:uid="{00000000-000D-0000-FFFF-FFFF00000000}"/>
  </bookViews>
  <sheets>
    <sheet name="GV" sheetId="1" r:id="rId1"/>
    <sheet name="Tables" sheetId="4" r:id="rId2"/>
  </sheets>
  <definedNames>
    <definedName name="_xlnm._FilterDatabase" localSheetId="0" hidden="1">GV!$A$4:$CC$227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W40" i="1" s="1"/>
  <c r="Y40" i="1"/>
  <c r="Z40" i="1" s="1"/>
  <c r="AB40" i="1"/>
  <c r="AC40" i="1" s="1"/>
  <c r="BB40" i="1"/>
  <c r="BA40" i="1"/>
  <c r="AZ40" i="1"/>
  <c r="AY40" i="1"/>
  <c r="AX40" i="1"/>
  <c r="W38" i="1"/>
  <c r="Y38" i="1"/>
  <c r="Z38" i="1" s="1"/>
  <c r="AB38" i="1"/>
  <c r="AC38" i="1" s="1"/>
  <c r="BB38" i="1"/>
  <c r="BA38" i="1"/>
  <c r="AZ38" i="1"/>
  <c r="AY38" i="1"/>
  <c r="AX38" i="1"/>
  <c r="AM40" i="1"/>
  <c r="AK40" i="1"/>
  <c r="AM38" i="1"/>
  <c r="AK38" i="1"/>
  <c r="V50" i="1"/>
  <c r="W50" i="1" s="1"/>
  <c r="Y50" i="1"/>
  <c r="Z50" i="1" s="1"/>
  <c r="AB50" i="1"/>
  <c r="AC50" i="1" s="1"/>
  <c r="AM51" i="1"/>
  <c r="AK51" i="1"/>
  <c r="V55" i="1"/>
  <c r="W55" i="1" s="1"/>
  <c r="Y55" i="1"/>
  <c r="AG55" i="1" s="1"/>
  <c r="AB55" i="1"/>
  <c r="AC55" i="1" s="1"/>
  <c r="BB55" i="1"/>
  <c r="BA55" i="1"/>
  <c r="AZ55" i="1"/>
  <c r="AY55" i="1"/>
  <c r="AX55" i="1"/>
  <c r="BB50" i="1"/>
  <c r="BA50" i="1"/>
  <c r="AZ50" i="1"/>
  <c r="AY50" i="1"/>
  <c r="AX50" i="1"/>
  <c r="V47" i="1"/>
  <c r="W47" i="1" s="1"/>
  <c r="Y47" i="1"/>
  <c r="Z47" i="1" s="1"/>
  <c r="AB47" i="1"/>
  <c r="AC47" i="1" s="1"/>
  <c r="BB47" i="1"/>
  <c r="BA47" i="1"/>
  <c r="AZ47" i="1"/>
  <c r="AY47" i="1"/>
  <c r="AX47" i="1"/>
  <c r="V43" i="1"/>
  <c r="W43" i="1" s="1"/>
  <c r="Y43" i="1"/>
  <c r="Z43" i="1" s="1"/>
  <c r="AB43" i="1"/>
  <c r="AC43" i="1" s="1"/>
  <c r="BB43" i="1"/>
  <c r="BA43" i="1"/>
  <c r="AZ43" i="1"/>
  <c r="AY43" i="1"/>
  <c r="AX43" i="1"/>
  <c r="AM55" i="1"/>
  <c r="AK55" i="1"/>
  <c r="AM50" i="1"/>
  <c r="AK50" i="1"/>
  <c r="AM47" i="1"/>
  <c r="AK47" i="1"/>
  <c r="AM43" i="1"/>
  <c r="AK43" i="1"/>
  <c r="Y42" i="1"/>
  <c r="Z42" i="1" s="1"/>
  <c r="AB42" i="1"/>
  <c r="AC42" i="1" s="1"/>
  <c r="Y44" i="1"/>
  <c r="Z44" i="1" s="1"/>
  <c r="AB44" i="1"/>
  <c r="AC44" i="1" s="1"/>
  <c r="Y54" i="1"/>
  <c r="Z54" i="1" s="1"/>
  <c r="AB54" i="1"/>
  <c r="AC54" i="1" s="1"/>
  <c r="Y56" i="1"/>
  <c r="Z56" i="1" s="1"/>
  <c r="AB56" i="1"/>
  <c r="AC56" i="1" s="1"/>
  <c r="Y51" i="1"/>
  <c r="Z51" i="1" s="1"/>
  <c r="AB51" i="1"/>
  <c r="AC51" i="1" s="1"/>
  <c r="Y52" i="1"/>
  <c r="Z52" i="1" s="1"/>
  <c r="AB52" i="1"/>
  <c r="AC52" i="1" s="1"/>
  <c r="Y46" i="1"/>
  <c r="Z46" i="1" s="1"/>
  <c r="AB46" i="1"/>
  <c r="AC46" i="1" s="1"/>
  <c r="Y48" i="1"/>
  <c r="Z48" i="1" s="1"/>
  <c r="AB48" i="1"/>
  <c r="AC48" i="1" s="1"/>
  <c r="AH56" i="1"/>
  <c r="AF56" i="1"/>
  <c r="V56" i="1"/>
  <c r="W56" i="1" s="1"/>
  <c r="AH55" i="1"/>
  <c r="AF55" i="1"/>
  <c r="AH54" i="1"/>
  <c r="AF54" i="1"/>
  <c r="V54" i="1"/>
  <c r="W54" i="1" s="1"/>
  <c r="AH52" i="1"/>
  <c r="AF52" i="1"/>
  <c r="V52" i="1"/>
  <c r="W52" i="1" s="1"/>
  <c r="AH51" i="1"/>
  <c r="AF51" i="1"/>
  <c r="V51" i="1"/>
  <c r="W51" i="1" s="1"/>
  <c r="AH50" i="1"/>
  <c r="AF50" i="1"/>
  <c r="AH48" i="1"/>
  <c r="AF48" i="1"/>
  <c r="V48" i="1"/>
  <c r="W48" i="1" s="1"/>
  <c r="AH47" i="1"/>
  <c r="AF47" i="1"/>
  <c r="AH46" i="1"/>
  <c r="AF46" i="1"/>
  <c r="V46" i="1"/>
  <c r="W46" i="1" s="1"/>
  <c r="AH44" i="1"/>
  <c r="AF44" i="1"/>
  <c r="V44" i="1"/>
  <c r="W44" i="1" s="1"/>
  <c r="AH43" i="1"/>
  <c r="AF43" i="1"/>
  <c r="AH42" i="1"/>
  <c r="AF42" i="1"/>
  <c r="V42" i="1"/>
  <c r="W42" i="1" s="1"/>
  <c r="AH26" i="1"/>
  <c r="AF26" i="1"/>
  <c r="AB26" i="1"/>
  <c r="AC26" i="1" s="1"/>
  <c r="Y26" i="1"/>
  <c r="Z26" i="1" s="1"/>
  <c r="V26" i="1"/>
  <c r="W26" i="1" s="1"/>
  <c r="AH29" i="1"/>
  <c r="AF29" i="1"/>
  <c r="AB29" i="1"/>
  <c r="AC29" i="1" s="1"/>
  <c r="Y29" i="1"/>
  <c r="AG29" i="1" s="1"/>
  <c r="V29" i="1"/>
  <c r="W29" i="1" s="1"/>
  <c r="BB23" i="1"/>
  <c r="BA23" i="1"/>
  <c r="AZ23" i="1"/>
  <c r="AY23" i="1"/>
  <c r="AX23" i="1"/>
  <c r="AM23" i="1"/>
  <c r="AK23" i="1"/>
  <c r="AH23" i="1"/>
  <c r="AF23" i="1"/>
  <c r="AB23" i="1"/>
  <c r="AC23" i="1" s="1"/>
  <c r="Y23" i="1"/>
  <c r="AG23" i="1" s="1"/>
  <c r="V23" i="1"/>
  <c r="W23" i="1" s="1"/>
  <c r="V36" i="1"/>
  <c r="W36" i="1" s="1"/>
  <c r="V35" i="1"/>
  <c r="W35" i="1" s="1"/>
  <c r="V33" i="1"/>
  <c r="W33" i="1" s="1"/>
  <c r="Y33" i="1"/>
  <c r="Z33" i="1" s="1"/>
  <c r="AB33" i="1"/>
  <c r="AC33" i="1"/>
  <c r="V31" i="1"/>
  <c r="W31" i="1" s="1"/>
  <c r="V28" i="1"/>
  <c r="W28" i="1" s="1"/>
  <c r="V25" i="1"/>
  <c r="W25" i="1" s="1"/>
  <c r="V21" i="1"/>
  <c r="W21" i="1" s="1"/>
  <c r="Y21" i="1"/>
  <c r="AG21" i="1" s="1"/>
  <c r="V19" i="1"/>
  <c r="W19" i="1" s="1"/>
  <c r="V17" i="1"/>
  <c r="W17" i="1" s="1"/>
  <c r="Y17" i="1"/>
  <c r="Z17" i="1"/>
  <c r="AB17" i="1"/>
  <c r="AC17" i="1" s="1"/>
  <c r="V14" i="1"/>
  <c r="W14" i="1" s="1"/>
  <c r="V13" i="1"/>
  <c r="W13" i="1" s="1"/>
  <c r="V11" i="1"/>
  <c r="W11" i="1" s="1"/>
  <c r="V10" i="1"/>
  <c r="W10" i="1" s="1"/>
  <c r="V9" i="1"/>
  <c r="W9" i="1" s="1"/>
  <c r="V6" i="1"/>
  <c r="W6" i="1" s="1"/>
  <c r="AH36" i="1"/>
  <c r="AF36" i="1"/>
  <c r="AB36" i="1"/>
  <c r="AC36" i="1" s="1"/>
  <c r="Y36" i="1"/>
  <c r="AG36" i="1" s="1"/>
  <c r="BB19" i="1"/>
  <c r="BA19" i="1"/>
  <c r="AZ19" i="1"/>
  <c r="AY19" i="1"/>
  <c r="AX19" i="1"/>
  <c r="AM19" i="1"/>
  <c r="AK19" i="1"/>
  <c r="AH19" i="1"/>
  <c r="AF19" i="1"/>
  <c r="AB19" i="1"/>
  <c r="AC19" i="1" s="1"/>
  <c r="Y19" i="1"/>
  <c r="AG19" i="1" s="1"/>
  <c r="AH17" i="1"/>
  <c r="AF17" i="1"/>
  <c r="BB14" i="1"/>
  <c r="BA14" i="1"/>
  <c r="AZ14" i="1"/>
  <c r="AY14" i="1"/>
  <c r="AX14" i="1"/>
  <c r="AM14" i="1"/>
  <c r="AK14" i="1"/>
  <c r="AH14" i="1"/>
  <c r="AF14" i="1"/>
  <c r="AB14" i="1"/>
  <c r="AC14" i="1" s="1"/>
  <c r="Y14" i="1"/>
  <c r="AG14" i="1" s="1"/>
  <c r="AG17" i="1"/>
  <c r="W18" i="1"/>
  <c r="W16" i="1"/>
  <c r="AX35" i="1"/>
  <c r="AX33" i="1"/>
  <c r="AX31" i="1"/>
  <c r="AX21" i="1"/>
  <c r="AX9" i="1"/>
  <c r="AX6" i="1"/>
  <c r="BB35" i="1"/>
  <c r="BA35" i="1"/>
  <c r="AZ35" i="1"/>
  <c r="AY35" i="1"/>
  <c r="BB33" i="1"/>
  <c r="BA33" i="1"/>
  <c r="AZ33" i="1"/>
  <c r="AY33" i="1"/>
  <c r="BB31" i="1"/>
  <c r="BA31" i="1"/>
  <c r="AZ31" i="1"/>
  <c r="AY31" i="1"/>
  <c r="BB21" i="1"/>
  <c r="BA21" i="1"/>
  <c r="AZ21" i="1"/>
  <c r="AY21" i="1"/>
  <c r="AM35" i="1"/>
  <c r="AM33" i="1"/>
  <c r="AM31" i="1"/>
  <c r="AM21" i="1"/>
  <c r="AH11" i="1"/>
  <c r="AF11" i="1"/>
  <c r="AK35" i="1"/>
  <c r="AK33" i="1"/>
  <c r="AK31" i="1"/>
  <c r="AK21" i="1"/>
  <c r="AH40" i="1"/>
  <c r="AH38" i="1"/>
  <c r="AH35" i="1"/>
  <c r="AH33" i="1"/>
  <c r="AH31" i="1"/>
  <c r="AH28" i="1"/>
  <c r="AH25" i="1"/>
  <c r="AH21" i="1"/>
  <c r="AH18" i="1"/>
  <c r="AH16" i="1"/>
  <c r="AH13" i="1"/>
  <c r="AF40" i="1"/>
  <c r="AF38" i="1"/>
  <c r="AF35" i="1"/>
  <c r="AF33" i="1"/>
  <c r="AF31" i="1"/>
  <c r="AF28" i="1"/>
  <c r="AF25" i="1"/>
  <c r="AF21" i="1"/>
  <c r="AF18" i="1"/>
  <c r="AF16" i="1"/>
  <c r="AF13" i="1"/>
  <c r="AB13" i="1"/>
  <c r="AC13" i="1" s="1"/>
  <c r="AB18" i="1"/>
  <c r="AC18" i="1" s="1"/>
  <c r="AB35" i="1"/>
  <c r="AC35" i="1" s="1"/>
  <c r="AB31" i="1"/>
  <c r="AC31" i="1" s="1"/>
  <c r="Y31" i="1"/>
  <c r="AG31" i="1" s="1"/>
  <c r="AB28" i="1"/>
  <c r="AC28" i="1" s="1"/>
  <c r="AB11" i="1"/>
  <c r="AC11" i="1" s="1"/>
  <c r="AB25" i="1"/>
  <c r="AC25" i="1" s="1"/>
  <c r="AB21" i="1"/>
  <c r="AC21" i="1" s="1"/>
  <c r="AB16" i="1"/>
  <c r="AC16" i="1" s="1"/>
  <c r="Y18" i="1"/>
  <c r="Z18" i="1" s="1"/>
  <c r="Y35" i="1"/>
  <c r="AG35" i="1" s="1"/>
  <c r="Y28" i="1"/>
  <c r="Z28" i="1" s="1"/>
  <c r="Y11" i="1"/>
  <c r="AG11" i="1" s="1"/>
  <c r="Y25" i="1"/>
  <c r="AG25" i="1" s="1"/>
  <c r="Y16" i="1"/>
  <c r="AG16" i="1" s="1"/>
  <c r="Y13" i="1"/>
  <c r="Z13" i="1" s="1"/>
  <c r="AI13" i="1" s="1"/>
  <c r="BB9" i="1"/>
  <c r="BA9" i="1"/>
  <c r="AZ9" i="1"/>
  <c r="AY9" i="1"/>
  <c r="BB6" i="1"/>
  <c r="BA6" i="1"/>
  <c r="AZ6" i="1"/>
  <c r="AY6" i="1"/>
  <c r="AH10" i="1"/>
  <c r="AH9" i="1"/>
  <c r="AH7" i="1"/>
  <c r="AH6" i="1"/>
  <c r="AM9" i="1"/>
  <c r="AM6" i="1"/>
  <c r="AK9" i="1"/>
  <c r="AK6" i="1"/>
  <c r="AF6" i="1"/>
  <c r="AF7" i="1"/>
  <c r="AF9" i="1"/>
  <c r="AF10" i="1"/>
  <c r="AB6" i="1"/>
  <c r="AC6" i="1" s="1"/>
  <c r="AB7" i="1"/>
  <c r="AC7" i="1" s="1"/>
  <c r="AB9" i="1"/>
  <c r="AC9" i="1" s="1"/>
  <c r="AB10" i="1"/>
  <c r="AC10" i="1" s="1"/>
  <c r="Y6" i="1"/>
  <c r="AG6" i="1" s="1"/>
  <c r="Y7" i="1"/>
  <c r="AG7" i="1" s="1"/>
  <c r="Y9" i="1"/>
  <c r="AG9" i="1" s="1"/>
  <c r="Y10" i="1"/>
  <c r="AG10" i="1" s="1"/>
  <c r="Z10" i="1"/>
  <c r="Z25" i="1"/>
  <c r="AG38" i="1"/>
  <c r="AG48" i="1"/>
  <c r="AG26" i="1"/>
  <c r="AA11" i="1" l="1"/>
  <c r="AD11" i="1" s="1"/>
  <c r="AG33" i="1"/>
  <c r="AI11" i="1"/>
  <c r="AG50" i="1"/>
  <c r="AA14" i="1"/>
  <c r="Z11" i="1"/>
  <c r="Z14" i="1"/>
  <c r="AI17" i="1"/>
  <c r="AI33" i="1"/>
  <c r="AJ33" i="1" s="1"/>
  <c r="AI26" i="1"/>
  <c r="AJ26" i="1" s="1"/>
  <c r="AI28" i="1"/>
  <c r="AJ28" i="1" s="1"/>
  <c r="AI48" i="1"/>
  <c r="Z21" i="1"/>
  <c r="AI21" i="1" s="1"/>
  <c r="BC21" i="1" s="1"/>
  <c r="AI42" i="1"/>
  <c r="AG47" i="1"/>
  <c r="AA10" i="1"/>
  <c r="AD10" i="1" s="1"/>
  <c r="AG42" i="1"/>
  <c r="AA52" i="1"/>
  <c r="AD52" i="1" s="1"/>
  <c r="Z29" i="1"/>
  <c r="AA29" i="1" s="1"/>
  <c r="AD29" i="1" s="1"/>
  <c r="AG43" i="1"/>
  <c r="AA48" i="1"/>
  <c r="AD48" i="1" s="1"/>
  <c r="AG52" i="1"/>
  <c r="Z7" i="1"/>
  <c r="AI7" i="1" s="1"/>
  <c r="Z31" i="1"/>
  <c r="AA31" i="1" s="1"/>
  <c r="AD31" i="1" s="1"/>
  <c r="AP31" i="1" s="1"/>
  <c r="AQ31" i="1" s="1"/>
  <c r="AR31" i="1" s="1"/>
  <c r="AS31" i="1" s="1"/>
  <c r="BD31" i="1" s="1"/>
  <c r="AA26" i="1"/>
  <c r="AD26" i="1" s="1"/>
  <c r="AI46" i="1"/>
  <c r="AI10" i="1"/>
  <c r="Z35" i="1"/>
  <c r="AI35" i="1" s="1"/>
  <c r="BC35" i="1" s="1"/>
  <c r="Z36" i="1"/>
  <c r="AA36" i="1" s="1"/>
  <c r="AD36" i="1" s="1"/>
  <c r="AA47" i="1"/>
  <c r="AD47" i="1" s="1"/>
  <c r="AP47" i="1" s="1"/>
  <c r="AQ47" i="1" s="1"/>
  <c r="AR47" i="1" s="1"/>
  <c r="AS47" i="1" s="1"/>
  <c r="BD47" i="1" s="1"/>
  <c r="Z19" i="1"/>
  <c r="AA19" i="1" s="1"/>
  <c r="AD19" i="1" s="1"/>
  <c r="AP19" i="1" s="1"/>
  <c r="AQ19" i="1" s="1"/>
  <c r="AR19" i="1" s="1"/>
  <c r="AS19" i="1" s="1"/>
  <c r="BD19" i="1" s="1"/>
  <c r="AI40" i="1"/>
  <c r="AJ40" i="1" s="1"/>
  <c r="AA28" i="1"/>
  <c r="AD28" i="1" s="1"/>
  <c r="AI38" i="1"/>
  <c r="AA40" i="1"/>
  <c r="AD40" i="1" s="1"/>
  <c r="AP40" i="1" s="1"/>
  <c r="AQ40" i="1" s="1"/>
  <c r="AR40" i="1" s="1"/>
  <c r="AS40" i="1" s="1"/>
  <c r="BD40" i="1" s="1"/>
  <c r="AG28" i="1"/>
  <c r="AA50" i="1"/>
  <c r="AD50" i="1" s="1"/>
  <c r="AP50" i="1" s="1"/>
  <c r="AQ50" i="1" s="1"/>
  <c r="AR50" i="1" s="1"/>
  <c r="AS50" i="1" s="1"/>
  <c r="BD50" i="1" s="1"/>
  <c r="AD14" i="1"/>
  <c r="AP14" i="1" s="1"/>
  <c r="AQ14" i="1" s="1"/>
  <c r="AR14" i="1" s="1"/>
  <c r="AS14" i="1" s="1"/>
  <c r="BD14" i="1" s="1"/>
  <c r="AI44" i="1"/>
  <c r="AA42" i="1"/>
  <c r="AD42" i="1" s="1"/>
  <c r="AA17" i="1"/>
  <c r="AD17" i="1" s="1"/>
  <c r="AA56" i="1"/>
  <c r="AD56" i="1" s="1"/>
  <c r="AA38" i="1"/>
  <c r="AD38" i="1" s="1"/>
  <c r="AP38" i="1" s="1"/>
  <c r="AQ38" i="1" s="1"/>
  <c r="AR38" i="1" s="1"/>
  <c r="AS38" i="1" s="1"/>
  <c r="BD38" i="1" s="1"/>
  <c r="Z6" i="1"/>
  <c r="AG46" i="1"/>
  <c r="AI14" i="1"/>
  <c r="BC14" i="1" s="1"/>
  <c r="AI25" i="1"/>
  <c r="AJ25" i="1" s="1"/>
  <c r="Z55" i="1"/>
  <c r="AI55" i="1" s="1"/>
  <c r="AI56" i="1"/>
  <c r="AI31" i="1"/>
  <c r="BC31" i="1" s="1"/>
  <c r="AG13" i="1"/>
  <c r="AG40" i="1"/>
  <c r="AA43" i="1"/>
  <c r="AD43" i="1" s="1"/>
  <c r="AP43" i="1" s="1"/>
  <c r="AQ43" i="1" s="1"/>
  <c r="AR43" i="1" s="1"/>
  <c r="AS43" i="1" s="1"/>
  <c r="BD43" i="1" s="1"/>
  <c r="AA13" i="1"/>
  <c r="AD13" i="1" s="1"/>
  <c r="Z16" i="1"/>
  <c r="AA16" i="1" s="1"/>
  <c r="AD16" i="1" s="1"/>
  <c r="Z23" i="1"/>
  <c r="AI23" i="1" s="1"/>
  <c r="AJ23" i="1" s="1"/>
  <c r="AG54" i="1"/>
  <c r="AI47" i="1"/>
  <c r="AA33" i="1"/>
  <c r="AD33" i="1" s="1"/>
  <c r="AP33" i="1" s="1"/>
  <c r="AQ33" i="1" s="1"/>
  <c r="AR33" i="1" s="1"/>
  <c r="AS33" i="1" s="1"/>
  <c r="BD33" i="1" s="1"/>
  <c r="AI43" i="1"/>
  <c r="AJ42" i="1" s="1"/>
  <c r="AA44" i="1"/>
  <c r="AD44" i="1" s="1"/>
  <c r="AJ14" i="1"/>
  <c r="AI18" i="1"/>
  <c r="AA18" i="1"/>
  <c r="AD18" i="1" s="1"/>
  <c r="AA54" i="1"/>
  <c r="AD54" i="1" s="1"/>
  <c r="AI54" i="1"/>
  <c r="AI51" i="1"/>
  <c r="AA46" i="1"/>
  <c r="AD46" i="1" s="1"/>
  <c r="AI52" i="1"/>
  <c r="BC40" i="1"/>
  <c r="AA51" i="1"/>
  <c r="AD51" i="1" s="1"/>
  <c r="AI50" i="1"/>
  <c r="AJ38" i="1"/>
  <c r="BC38" i="1"/>
  <c r="AG56" i="1"/>
  <c r="Z9" i="1"/>
  <c r="AI9" i="1" s="1"/>
  <c r="AA25" i="1"/>
  <c r="AD25" i="1" s="1"/>
  <c r="AG18" i="1"/>
  <c r="AG51" i="1"/>
  <c r="AG44" i="1"/>
  <c r="AA21" i="1" l="1"/>
  <c r="AD21" i="1" s="1"/>
  <c r="AP21" i="1" s="1"/>
  <c r="AQ21" i="1" s="1"/>
  <c r="AR21" i="1" s="1"/>
  <c r="AS21" i="1" s="1"/>
  <c r="BD21" i="1" s="1"/>
  <c r="AJ35" i="1"/>
  <c r="AJ13" i="1"/>
  <c r="AI29" i="1"/>
  <c r="AJ29" i="1" s="1"/>
  <c r="BC33" i="1"/>
  <c r="AI36" i="1"/>
  <c r="AJ36" i="1" s="1"/>
  <c r="AJ48" i="1"/>
  <c r="AA7" i="1"/>
  <c r="AD7" i="1" s="1"/>
  <c r="AI19" i="1"/>
  <c r="BC19" i="1" s="1"/>
  <c r="AJ21" i="1"/>
  <c r="AA35" i="1"/>
  <c r="AD35" i="1" s="1"/>
  <c r="AP35" i="1" s="1"/>
  <c r="AQ35" i="1" s="1"/>
  <c r="AR35" i="1" s="1"/>
  <c r="AS35" i="1" s="1"/>
  <c r="BD35" i="1" s="1"/>
  <c r="AJ56" i="1"/>
  <c r="AJ46" i="1"/>
  <c r="AA55" i="1"/>
  <c r="AD55" i="1" s="1"/>
  <c r="AP55" i="1" s="1"/>
  <c r="AQ55" i="1" s="1"/>
  <c r="AR55" i="1" s="1"/>
  <c r="AS55" i="1" s="1"/>
  <c r="BD55" i="1" s="1"/>
  <c r="BC23" i="1"/>
  <c r="AJ31" i="1"/>
  <c r="AA23" i="1"/>
  <c r="AD23" i="1" s="1"/>
  <c r="AP23" i="1" s="1"/>
  <c r="AQ23" i="1" s="1"/>
  <c r="AR23" i="1" s="1"/>
  <c r="AS23" i="1" s="1"/>
  <c r="BD23" i="1" s="1"/>
  <c r="AI6" i="1"/>
  <c r="AA6" i="1"/>
  <c r="AD6" i="1" s="1"/>
  <c r="AP6" i="1" s="1"/>
  <c r="AQ6" i="1" s="1"/>
  <c r="AR6" i="1" s="1"/>
  <c r="AS6" i="1" s="1"/>
  <c r="BD6" i="1" s="1"/>
  <c r="AJ44" i="1"/>
  <c r="AI16" i="1"/>
  <c r="AJ50" i="1"/>
  <c r="BC50" i="1"/>
  <c r="AJ51" i="1"/>
  <c r="BC55" i="1"/>
  <c r="AJ55" i="1"/>
  <c r="BC9" i="1"/>
  <c r="AJ9" i="1"/>
  <c r="AJ10" i="1"/>
  <c r="AA9" i="1"/>
  <c r="AD9" i="1" s="1"/>
  <c r="AP9" i="1" s="1"/>
  <c r="AQ9" i="1" s="1"/>
  <c r="AR9" i="1" s="1"/>
  <c r="AS9" i="1" s="1"/>
  <c r="BD9" i="1" s="1"/>
  <c r="AJ52" i="1"/>
  <c r="AJ54" i="1"/>
  <c r="AJ11" i="1"/>
  <c r="BC43" i="1"/>
  <c r="AJ43" i="1"/>
  <c r="BC47" i="1"/>
  <c r="AJ47" i="1"/>
  <c r="AJ17" i="1" l="1"/>
  <c r="AJ16" i="1"/>
  <c r="AJ19" i="1"/>
  <c r="AJ18" i="1"/>
  <c r="BC6" i="1"/>
  <c r="AJ6" i="1"/>
  <c r="A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Reviewer</author>
  </authors>
  <commentList>
    <comment ref="K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Reviewer:</t>
        </r>
        <r>
          <rPr>
            <sz val="9"/>
            <color indexed="81"/>
            <rFont val="Tahoma"/>
            <family val="2"/>
          </rPr>
          <t xml:space="preserve">
Preference is to use data from group 1 - 4 in ascending order. </t>
        </r>
      </text>
    </comment>
  </commentList>
</comments>
</file>

<file path=xl/sharedStrings.xml><?xml version="1.0" encoding="utf-8"?>
<sst xmlns="http://schemas.openxmlformats.org/spreadsheetml/2006/main" count="875" uniqueCount="226">
  <si>
    <t>Chemical:</t>
  </si>
  <si>
    <t>Simazine MARINE</t>
  </si>
  <si>
    <t>DATA ID</t>
  </si>
  <si>
    <t>ORGANISM CHARACTERISTICS</t>
  </si>
  <si>
    <t>TEST CRITERIA</t>
  </si>
  <si>
    <t>CONCENTRATION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</si>
  <si>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 1 far right</t>
    </r>
    <r>
      <rPr>
        <b/>
        <sz val="11"/>
        <color theme="0"/>
        <rFont val="Calibri"/>
        <family val="2"/>
        <scheme val="minor"/>
      </rPr>
      <t>)</t>
    </r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</si>
  <si>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</si>
  <si>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DERIVE ONE VALUE FOR EACH SPECIES</t>
  </si>
  <si>
    <t>QUALITY CHECK</t>
  </si>
  <si>
    <t>2nd QUALITY CHECK</t>
  </si>
  <si>
    <t>Final Results</t>
  </si>
  <si>
    <t>1. Toxicity Value</t>
  </si>
  <si>
    <t>2. Acute/Chronic</t>
  </si>
  <si>
    <t>3. Endpoint Measurement</t>
  </si>
  <si>
    <t>4. Duration</t>
  </si>
  <si>
    <t>Record ID</t>
  </si>
  <si>
    <t>Data Source ID</t>
  </si>
  <si>
    <t>NOTES</t>
  </si>
  <si>
    <t xml:space="preserve">Media Type </t>
  </si>
  <si>
    <t>Species Scientific Name</t>
  </si>
  <si>
    <t>Phylum</t>
  </si>
  <si>
    <t>Class</t>
  </si>
  <si>
    <t>Type of Organism (fish/amphibians/macroinvertebrates/microinvertebrates/macrophytes/macroalgae/microalgae)</t>
  </si>
  <si>
    <t>Hetero/ Phototroph</t>
  </si>
  <si>
    <t>Life Stage</t>
  </si>
  <si>
    <t>Endpoint (Directly from Paper)</t>
  </si>
  <si>
    <t>Endpoint</t>
  </si>
  <si>
    <t>Endpoint Measurement</t>
  </si>
  <si>
    <t>Toxicity Value</t>
  </si>
  <si>
    <t xml:space="preserve">Exposure Duration  </t>
  </si>
  <si>
    <t>Exposure Duration Units</t>
  </si>
  <si>
    <t>Acute/ Chronic</t>
  </si>
  <si>
    <t>Concentration Stated in Paper</t>
  </si>
  <si>
    <t>Units</t>
  </si>
  <si>
    <t>Conversion factor</t>
  </si>
  <si>
    <t>Concentration Converted to ug/L</t>
  </si>
  <si>
    <t>Toxicity Value (repeat from Column O)</t>
  </si>
  <si>
    <t>Toxicity Value Conversion factor</t>
  </si>
  <si>
    <t>NEC/EC10/NOEC Concentration (ug/L)</t>
  </si>
  <si>
    <t>Acute/Chronic (repeat from Column R)</t>
  </si>
  <si>
    <t>ACR Conversion Factor</t>
  </si>
  <si>
    <t>Chronic NEC/EC10/NOEC Concentration (ug/L)</t>
  </si>
  <si>
    <r>
      <t>Species Name</t>
    </r>
    <r>
      <rPr>
        <sz val="10"/>
        <rFont val="Calibri"/>
        <family val="2"/>
      </rPr>
      <t xml:space="preserve"> (repeat from Column E)</t>
    </r>
  </si>
  <si>
    <r>
      <t>Toxicity Value</t>
    </r>
    <r>
      <rPr>
        <sz val="10"/>
        <rFont val="Calibri"/>
        <family val="2"/>
      </rPr>
      <t xml:space="preserve"> (repeat from Column O)</t>
    </r>
  </si>
  <si>
    <r>
      <t xml:space="preserve">Acute/Chronic </t>
    </r>
    <r>
      <rPr>
        <sz val="10"/>
        <rFont val="Calibri"/>
        <family val="2"/>
      </rPr>
      <t>(repeat from Column R)</t>
    </r>
  </si>
  <si>
    <t>Preferential Selection Groupings (see Table 2)</t>
  </si>
  <si>
    <t>Accept highest preference group per species.</t>
  </si>
  <si>
    <r>
      <t xml:space="preserve">Endpoint Measurement </t>
    </r>
    <r>
      <rPr>
        <sz val="10"/>
        <color rgb="FF000000"/>
        <rFont val="Calibri"/>
        <family val="2"/>
      </rPr>
      <t>(repeat from Column N)</t>
    </r>
  </si>
  <si>
    <t>Group the same Endpoint</t>
  </si>
  <si>
    <r>
      <t xml:space="preserve">DURATION (d) </t>
    </r>
    <r>
      <rPr>
        <sz val="10"/>
        <color rgb="FF000000"/>
        <rFont val="Calibri"/>
        <family val="2"/>
      </rPr>
      <t>(repeat from Column P)</t>
    </r>
  </si>
  <si>
    <t>Group same duration for each Endpoint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</si>
  <si>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AK)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</si>
  <si>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AM)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</si>
  <si>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</si>
  <si>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Comment</t>
  </si>
  <si>
    <t>Organism Type</t>
  </si>
  <si>
    <t>LOWEST VALUE FOR SPECIES (ug/L)</t>
  </si>
  <si>
    <t>Initial QAQC</t>
  </si>
  <si>
    <t>Final QAQC</t>
  </si>
  <si>
    <t>Microalgae</t>
  </si>
  <si>
    <t>Ceratoneis closterium</t>
  </si>
  <si>
    <t>Bacillariophyta</t>
  </si>
  <si>
    <t>Bacillariophyceae</t>
  </si>
  <si>
    <t xml:space="preserve">Phototroph </t>
  </si>
  <si>
    <t/>
  </si>
  <si>
    <t>907-1</t>
  </si>
  <si>
    <t>Marine</t>
  </si>
  <si>
    <t>Phototroph</t>
  </si>
  <si>
    <t>Exponential growth phase</t>
  </si>
  <si>
    <t>Population: Growth</t>
  </si>
  <si>
    <t>Growth Rate</t>
  </si>
  <si>
    <t>Growth Inhibition</t>
  </si>
  <si>
    <t>IC10</t>
  </si>
  <si>
    <t>h</t>
  </si>
  <si>
    <t>Chronic</t>
  </si>
  <si>
    <t>ug/L</t>
  </si>
  <si>
    <t>a</t>
  </si>
  <si>
    <t>a-i</t>
  </si>
  <si>
    <t>Done</t>
  </si>
  <si>
    <t>Cladocopium goreaui</t>
  </si>
  <si>
    <t>Dinoflagellata</t>
  </si>
  <si>
    <t>Dinophyceae</t>
  </si>
  <si>
    <t>907-2</t>
  </si>
  <si>
    <t>Do Not Use - Concentration is a &gt; value (refer column S). Therefore it  does not pass the screening and QAQC process</t>
  </si>
  <si>
    <t>IC50</t>
  </si>
  <si>
    <t>&gt;</t>
  </si>
  <si>
    <t>Do not use</t>
  </si>
  <si>
    <t>Phaeodactylum tricornutum</t>
  </si>
  <si>
    <t>Bacillariophyta incertae sedis</t>
  </si>
  <si>
    <t>Rhodomonas salina</t>
  </si>
  <si>
    <t>Cryptophyta</t>
  </si>
  <si>
    <t>Cryptophyceae</t>
  </si>
  <si>
    <t>909-1</t>
  </si>
  <si>
    <t>Algae Growth inhibition</t>
  </si>
  <si>
    <t>Skeletonema costatum</t>
  </si>
  <si>
    <t>Mediophyceae</t>
  </si>
  <si>
    <t>909-2</t>
  </si>
  <si>
    <t>Tetraselmis sp.</t>
  </si>
  <si>
    <t>Chlorophyta</t>
  </si>
  <si>
    <t>Chlorodendrophyceae</t>
  </si>
  <si>
    <t>not stated</t>
  </si>
  <si>
    <t>Biomass yield, growth rate, AUC</t>
  </si>
  <si>
    <t>EC50</t>
  </si>
  <si>
    <t>d</t>
  </si>
  <si>
    <t>0.50</t>
  </si>
  <si>
    <t>PPM</t>
  </si>
  <si>
    <t>Tisochrysis lutea</t>
  </si>
  <si>
    <t>Haptophyta</t>
  </si>
  <si>
    <t>Coccolithophyceae</t>
  </si>
  <si>
    <t>Chlorococcum sp.</t>
  </si>
  <si>
    <t>Chlorophyceae</t>
  </si>
  <si>
    <t>Chronic estimated NOEC</t>
  </si>
  <si>
    <t>0.60</t>
  </si>
  <si>
    <t>Dunaliella tertiolecta</t>
  </si>
  <si>
    <t>NOEL</t>
  </si>
  <si>
    <t>Isochrysis galbana</t>
  </si>
  <si>
    <t>Prymnesiophyceae</t>
  </si>
  <si>
    <t>Macroinvertebrates</t>
  </si>
  <si>
    <t>Crassostrea virginica</t>
  </si>
  <si>
    <t>Mollusca</t>
  </si>
  <si>
    <t>Bivalvia</t>
  </si>
  <si>
    <t>Heterotroph</t>
  </si>
  <si>
    <t>SPAT</t>
  </si>
  <si>
    <t>Mortality, Abnormal Development</t>
  </si>
  <si>
    <t>Acute</t>
  </si>
  <si>
    <t>3.7</t>
  </si>
  <si>
    <t>Cypridopsis vidua</t>
  </si>
  <si>
    <t>Arthropoda</t>
  </si>
  <si>
    <t>Ostracoda</t>
  </si>
  <si>
    <t>Converted acute EC/LC50</t>
  </si>
  <si>
    <t>3588</t>
  </si>
  <si>
    <t>Neopanope texana</t>
  </si>
  <si>
    <t>Malacostraca</t>
  </si>
  <si>
    <t>16-29g</t>
  </si>
  <si>
    <t>Mortality</t>
  </si>
  <si>
    <t>1.0</t>
  </si>
  <si>
    <t>Penaeus duorarum</t>
  </si>
  <si>
    <t>2118</t>
  </si>
  <si>
    <t>Palaemonetes kadiakensis</t>
  </si>
  <si>
    <t>Abundance/ growth rate/AUC</t>
  </si>
  <si>
    <t>Cell density</t>
  </si>
  <si>
    <t>2.0</t>
  </si>
  <si>
    <t>2110</t>
  </si>
  <si>
    <t>Adult</t>
  </si>
  <si>
    <t>LC50</t>
  </si>
  <si>
    <t>Hour</t>
  </si>
  <si>
    <t>Morone saxatilis</t>
  </si>
  <si>
    <t>Chordata</t>
  </si>
  <si>
    <t>Actinopterygii</t>
  </si>
  <si>
    <t>Fish</t>
  </si>
  <si>
    <t>63 mm</t>
  </si>
  <si>
    <t>3</t>
  </si>
  <si>
    <t>2131</t>
  </si>
  <si>
    <t>Changed to a LOEL because of the "&lt;' symbol</t>
  </si>
  <si>
    <t>LOEL</t>
  </si>
  <si>
    <t>Cyprinodon variegatus</t>
  </si>
  <si>
    <t>0.36 g</t>
  </si>
  <si>
    <t>4.3</t>
  </si>
  <si>
    <t>5.0</t>
  </si>
  <si>
    <t>55 mm</t>
  </si>
  <si>
    <t>113</t>
  </si>
  <si>
    <t>15 mm</t>
  </si>
  <si>
    <t>1000</t>
  </si>
  <si>
    <t>100</t>
  </si>
  <si>
    <t>NESP-1</t>
  </si>
  <si>
    <t>Do not use - As the NEC is larger than the EC10 (as per communications between Rick van Dam and Michael Warne)</t>
  </si>
  <si>
    <t>Guillard’s f/2 medium</t>
  </si>
  <si>
    <t>Specific growth rate</t>
  </si>
  <si>
    <t>Growth</t>
  </si>
  <si>
    <t>Growth rate</t>
  </si>
  <si>
    <t>NEC</t>
  </si>
  <si>
    <t>Do not use see Column C</t>
  </si>
  <si>
    <t>NESP-2</t>
  </si>
  <si>
    <t>EC10</t>
  </si>
  <si>
    <t>NESP-3</t>
  </si>
  <si>
    <t>NESP-4</t>
  </si>
  <si>
    <t>IMK nutrient media</t>
  </si>
  <si>
    <t>NESP-5</t>
  </si>
  <si>
    <t>NESP-6</t>
  </si>
  <si>
    <t>NESP-7</t>
  </si>
  <si>
    <t>EDTA-free Guillard’s f/2 medium</t>
  </si>
  <si>
    <t>n/a</t>
  </si>
  <si>
    <t>NESP-8</t>
  </si>
  <si>
    <t>Do not use - As the EC10 is larger than the NEC (as per communications between Reinier Mann and Michael Warne)</t>
  </si>
  <si>
    <t>NESP-9</t>
  </si>
  <si>
    <t>NESP-10</t>
  </si>
  <si>
    <t>NESP-11</t>
  </si>
  <si>
    <t>NESP-12</t>
  </si>
  <si>
    <t>Table 1: TABLE OF CONVERSION FACTORS (Warne et al 2014)</t>
  </si>
  <si>
    <t>Table 2: Preferential Selection Groupings</t>
  </si>
  <si>
    <t>Conversion Table</t>
  </si>
  <si>
    <t>Toxicity Value Conversion</t>
  </si>
  <si>
    <t>Start</t>
  </si>
  <si>
    <t>Conversion Factor</t>
  </si>
  <si>
    <t>End</t>
  </si>
  <si>
    <t>Multiplied Conversion Factors (EC10 conversion Factor x ACR)</t>
  </si>
  <si>
    <t>Selection Groupings</t>
  </si>
  <si>
    <t>From</t>
  </si>
  <si>
    <t>To</t>
  </si>
  <si>
    <t>Factor</t>
  </si>
  <si>
    <t>NOEC/EC10</t>
  </si>
  <si>
    <t>Chronic NOEC/EC10</t>
  </si>
  <si>
    <t>Chronic LOEC</t>
  </si>
  <si>
    <t>PPB</t>
  </si>
  <si>
    <t>NOEC</t>
  </si>
  <si>
    <t>Chronic EC/LC50</t>
  </si>
  <si>
    <t>mg/L</t>
  </si>
  <si>
    <t>uglL</t>
  </si>
  <si>
    <t>NOAEC</t>
  </si>
  <si>
    <t>Acute NOEC/EC10</t>
  </si>
  <si>
    <t>DO NOT USE</t>
  </si>
  <si>
    <t>LOEC</t>
  </si>
  <si>
    <t>Acute LOEC</t>
  </si>
  <si>
    <t>Acute EC/LC50</t>
  </si>
  <si>
    <t>LOAEC</t>
  </si>
  <si>
    <t>LC10</t>
  </si>
  <si>
    <t>EC10 Acute to Chronic Ratio (ACR)</t>
  </si>
  <si>
    <t>Start (acute)</t>
  </si>
  <si>
    <t>Conversion</t>
  </si>
  <si>
    <t>End (chronic)</t>
  </si>
  <si>
    <t>Freshwater</t>
  </si>
  <si>
    <t>Chronic IC10</t>
  </si>
  <si>
    <t>Chronic EC10</t>
  </si>
  <si>
    <t>Chronic NOEL</t>
  </si>
  <si>
    <t>Chronic 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</si>
</sst>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name val="Arial Unicode MS"/>
      <family val="2"/>
    </font>
    <font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Unicode MS"/>
      <family val="2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rgb="FFC0C0C0"/>
      </patternFill>
    </fill>
    <fill>
      <patternFill patternType="solid">
        <fgColor rgb="FFFF99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3F3F3F"/>
      </bottom>
      <diagonal/>
    </border>
  </borders>
  <cellStyleXfs count="1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0" borderId="0"/>
    <xf numFmtId="0" fontId="1" fillId="0" borderId="0"/>
    <xf numFmtId="0" fontId="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5" applyFont="1"/>
    <xf numFmtId="0" fontId="5" fillId="0" borderId="0" xfId="0" applyFont="1" applyAlignment="1">
      <alignment horizontal="center"/>
    </xf>
    <xf numFmtId="0" fontId="10" fillId="0" borderId="0" xfId="4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6" borderId="0" xfId="4" applyFont="1" applyFill="1" applyAlignment="1">
      <alignment horizontal="center" vertical="center" wrapText="1"/>
    </xf>
    <xf numFmtId="0" fontId="7" fillId="11" borderId="0" xfId="4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9" borderId="0" xfId="4" applyFont="1" applyFill="1" applyAlignment="1">
      <alignment horizontal="center" vertical="center" wrapText="1"/>
    </xf>
    <xf numFmtId="0" fontId="10" fillId="12" borderId="0" xfId="4" applyFont="1" applyFill="1" applyAlignment="1">
      <alignment horizontal="center" vertical="center" wrapText="1"/>
    </xf>
    <xf numFmtId="0" fontId="9" fillId="14" borderId="0" xfId="1" applyFont="1" applyFill="1" applyBorder="1" applyAlignment="1" applyProtection="1">
      <alignment horizontal="center" vertical="center" wrapText="1"/>
    </xf>
    <xf numFmtId="0" fontId="10" fillId="16" borderId="0" xfId="4" applyFont="1" applyFill="1" applyAlignment="1">
      <alignment horizontal="center" vertical="center" wrapText="1"/>
    </xf>
    <xf numFmtId="0" fontId="7" fillId="16" borderId="0" xfId="4" applyFont="1" applyFill="1" applyAlignment="1">
      <alignment horizontal="center" vertical="center" wrapText="1"/>
    </xf>
    <xf numFmtId="0" fontId="10" fillId="17" borderId="0" xfId="4" applyFont="1" applyFill="1" applyAlignment="1">
      <alignment horizontal="center" vertical="center" wrapText="1"/>
    </xf>
    <xf numFmtId="0" fontId="7" fillId="17" borderId="0" xfId="4" applyFont="1" applyFill="1" applyAlignment="1">
      <alignment horizontal="center" vertical="center" wrapText="1"/>
    </xf>
    <xf numFmtId="0" fontId="15" fillId="15" borderId="0" xfId="4" applyFont="1" applyFill="1" applyAlignment="1">
      <alignment horizontal="center" vertical="center" wrapText="1"/>
    </xf>
    <xf numFmtId="0" fontId="10" fillId="5" borderId="0" xfId="4" applyFont="1" applyFill="1" applyAlignment="1">
      <alignment horizontal="center" vertical="center" wrapText="1"/>
    </xf>
    <xf numFmtId="0" fontId="9" fillId="2" borderId="0" xfId="1" applyFont="1" applyBorder="1" applyAlignment="1" applyProtection="1">
      <alignment horizontal="center" vertical="center" wrapText="1"/>
    </xf>
    <xf numFmtId="0" fontId="4" fillId="0" borderId="0" xfId="0" applyFont="1"/>
    <xf numFmtId="0" fontId="11" fillId="0" borderId="0" xfId="3" applyFont="1" applyAlignment="1">
      <alignment wrapText="1"/>
    </xf>
    <xf numFmtId="0" fontId="8" fillId="0" borderId="0" xfId="0" applyFont="1"/>
    <xf numFmtId="0" fontId="7" fillId="25" borderId="0" xfId="4" applyFont="1" applyFill="1" applyAlignment="1">
      <alignment horizontal="center" vertical="center" wrapText="1"/>
    </xf>
    <xf numFmtId="0" fontId="19" fillId="2" borderId="0" xfId="1" applyFont="1" applyBorder="1" applyAlignment="1" applyProtection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16" fillId="0" borderId="0" xfId="3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1" applyFont="1" applyFill="1" applyBorder="1" applyAlignment="1" applyProtection="1">
      <alignment horizontal="center" vertical="center" wrapText="1"/>
    </xf>
    <xf numFmtId="0" fontId="7" fillId="26" borderId="0" xfId="4" applyFont="1" applyFill="1" applyAlignment="1">
      <alignment horizontal="center" vertical="center" wrapText="1"/>
    </xf>
    <xf numFmtId="0" fontId="4" fillId="20" borderId="0" xfId="0" applyFont="1" applyFill="1" applyAlignment="1">
      <alignment horizontal="center" vertical="center"/>
    </xf>
    <xf numFmtId="0" fontId="4" fillId="2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3" borderId="0" xfId="0" applyFont="1" applyFill="1" applyAlignment="1">
      <alignment horizontal="center"/>
    </xf>
    <xf numFmtId="0" fontId="11" fillId="0" borderId="0" xfId="5" applyFont="1" applyAlignment="1">
      <alignment horizontal="center"/>
    </xf>
    <xf numFmtId="0" fontId="11" fillId="0" borderId="0" xfId="3" applyFont="1" applyAlignment="1">
      <alignment horizont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4" fillId="0" borderId="0" xfId="8" applyFont="1" applyAlignment="1">
      <alignment horizontal="right"/>
    </xf>
    <xf numFmtId="0" fontId="25" fillId="0" borderId="0" xfId="8" applyFont="1" applyAlignment="1">
      <alignment horizontal="right"/>
    </xf>
    <xf numFmtId="0" fontId="8" fillId="0" borderId="0" xfId="0" applyFont="1" applyAlignment="1">
      <alignment horizontal="right"/>
    </xf>
    <xf numFmtId="49" fontId="26" fillId="0" borderId="0" xfId="6" applyNumberFormat="1" applyFont="1" applyAlignment="1" applyProtection="1"/>
    <xf numFmtId="0" fontId="11" fillId="0" borderId="0" xfId="5" applyFont="1" applyAlignment="1">
      <alignment horizontal="right"/>
    </xf>
    <xf numFmtId="0" fontId="8" fillId="19" borderId="0" xfId="0" applyFont="1" applyFill="1"/>
    <xf numFmtId="0" fontId="0" fillId="19" borderId="0" xfId="0" applyFill="1" applyAlignment="1">
      <alignment horizontal="center"/>
    </xf>
    <xf numFmtId="0" fontId="8" fillId="19" borderId="0" xfId="0" applyFont="1" applyFill="1" applyAlignment="1">
      <alignment horizontal="center"/>
    </xf>
    <xf numFmtId="0" fontId="0" fillId="19" borderId="0" xfId="0" applyFill="1"/>
    <xf numFmtId="0" fontId="12" fillId="19" borderId="0" xfId="0" applyFont="1" applyFill="1" applyAlignment="1">
      <alignment wrapText="1"/>
    </xf>
    <xf numFmtId="0" fontId="12" fillId="19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49" fontId="8" fillId="19" borderId="0" xfId="0" applyNumberFormat="1" applyFont="1" applyFill="1" applyAlignment="1">
      <alignment horizontal="center"/>
    </xf>
    <xf numFmtId="0" fontId="3" fillId="3" borderId="2" xfId="2"/>
    <xf numFmtId="0" fontId="3" fillId="3" borderId="2" xfId="2" applyAlignment="1">
      <alignment wrapText="1"/>
    </xf>
    <xf numFmtId="0" fontId="16" fillId="22" borderId="0" xfId="3" applyFont="1" applyFill="1"/>
    <xf numFmtId="0" fontId="4" fillId="7" borderId="0" xfId="0" applyFont="1" applyFill="1"/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1" fillId="19" borderId="0" xfId="3" applyFont="1" applyFill="1" applyAlignment="1">
      <alignment wrapText="1"/>
    </xf>
    <xf numFmtId="0" fontId="11" fillId="19" borderId="0" xfId="3" applyFont="1" applyFill="1" applyAlignment="1">
      <alignment horizontal="center" wrapText="1"/>
    </xf>
    <xf numFmtId="49" fontId="3" fillId="3" borderId="2" xfId="2" applyNumberFormat="1" applyAlignment="1" applyProtection="1"/>
    <xf numFmtId="0" fontId="3" fillId="3" borderId="2" xfId="2" applyAlignment="1">
      <alignment horizontal="center" wrapText="1"/>
    </xf>
    <xf numFmtId="0" fontId="3" fillId="3" borderId="2" xfId="2" applyAlignment="1">
      <alignment horizontal="center"/>
    </xf>
    <xf numFmtId="0" fontId="3" fillId="3" borderId="2" xfId="2" applyAlignment="1"/>
    <xf numFmtId="0" fontId="3" fillId="3" borderId="2" xfId="2" applyAlignment="1">
      <alignment horizontal="right"/>
    </xf>
    <xf numFmtId="0" fontId="30" fillId="30" borderId="0" xfId="0" applyFont="1" applyFill="1" applyAlignment="1">
      <alignment horizontal="center" vertical="center" wrapText="1"/>
    </xf>
    <xf numFmtId="0" fontId="1" fillId="0" borderId="0" xfId="4"/>
    <xf numFmtId="0" fontId="11" fillId="0" borderId="0" xfId="3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3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right" vertical="center"/>
    </xf>
    <xf numFmtId="0" fontId="3" fillId="3" borderId="2" xfId="2" applyAlignment="1">
      <alignment vertical="center"/>
    </xf>
    <xf numFmtId="0" fontId="3" fillId="3" borderId="2" xfId="2" applyAlignment="1">
      <alignment horizontal="left"/>
    </xf>
    <xf numFmtId="0" fontId="3" fillId="3" borderId="2" xfId="2" applyAlignment="1">
      <alignment horizontal="center" vertical="center"/>
    </xf>
    <xf numFmtId="49" fontId="31" fillId="0" borderId="0" xfId="6" applyNumberFormat="1" applyFont="1" applyAlignment="1" applyProtection="1"/>
    <xf numFmtId="0" fontId="3" fillId="3" borderId="2" xfId="2" applyAlignment="1" applyProtection="1">
      <alignment horizontal="center" vertical="center" wrapText="1"/>
    </xf>
    <xf numFmtId="0" fontId="3" fillId="3" borderId="2" xfId="2" applyAlignment="1">
      <alignment vertical="center" wrapText="1"/>
    </xf>
    <xf numFmtId="0" fontId="3" fillId="3" borderId="2" xfId="2" applyAlignment="1">
      <alignment horizontal="center" vertical="center" wrapText="1"/>
    </xf>
    <xf numFmtId="0" fontId="3" fillId="3" borderId="2" xfId="2" applyAlignment="1">
      <alignment horizontal="right" vertical="center"/>
    </xf>
    <xf numFmtId="49" fontId="31" fillId="0" borderId="0" xfId="6" applyNumberFormat="1" applyFont="1" applyFill="1" applyAlignment="1" applyProtection="1"/>
    <xf numFmtId="0" fontId="1" fillId="0" borderId="0" xfId="4" applyAlignment="1">
      <alignment vertical="center"/>
    </xf>
    <xf numFmtId="0" fontId="8" fillId="0" borderId="0" xfId="0" applyFont="1" applyAlignment="1">
      <alignment vertical="center" wrapText="1"/>
    </xf>
    <xf numFmtId="0" fontId="10" fillId="26" borderId="0" xfId="4" applyFont="1" applyFill="1" applyAlignment="1">
      <alignment horizontal="center" vertical="center" wrapText="1"/>
    </xf>
    <xf numFmtId="0" fontId="30" fillId="31" borderId="0" xfId="0" applyFont="1" applyFill="1" applyAlignment="1">
      <alignment horizontal="center" vertical="center" wrapText="1"/>
    </xf>
    <xf numFmtId="0" fontId="1" fillId="0" borderId="0" xfId="4" applyAlignment="1">
      <alignment vertical="center" wrapText="1"/>
    </xf>
    <xf numFmtId="0" fontId="8" fillId="0" borderId="0" xfId="4" applyFont="1" applyAlignment="1">
      <alignment vertical="center" wrapText="1"/>
    </xf>
    <xf numFmtId="0" fontId="0" fillId="0" borderId="0" xfId="0" applyAlignment="1">
      <alignment horizontal="left"/>
    </xf>
    <xf numFmtId="0" fontId="16" fillId="22" borderId="3" xfId="3" applyFont="1" applyFill="1" applyBorder="1" applyAlignment="1">
      <alignment horizontal="left"/>
    </xf>
    <xf numFmtId="0" fontId="11" fillId="0" borderId="0" xfId="5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5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" fillId="0" borderId="2" xfId="2" applyFill="1"/>
    <xf numFmtId="49" fontId="8" fillId="0" borderId="0" xfId="6" applyNumberFormat="1" applyFont="1" applyFill="1" applyAlignment="1" applyProtection="1"/>
    <xf numFmtId="0" fontId="32" fillId="0" borderId="0" xfId="4" applyFont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/>
    </xf>
    <xf numFmtId="0" fontId="8" fillId="0" borderId="0" xfId="5" applyFont="1" applyAlignment="1">
      <alignment horizontal="right" vertical="center"/>
    </xf>
    <xf numFmtId="0" fontId="1" fillId="0" borderId="0" xfId="0" applyFont="1" applyAlignment="1">
      <alignment horizontal="center"/>
    </xf>
    <xf numFmtId="0" fontId="5" fillId="13" borderId="0" xfId="0" applyFont="1" applyFill="1"/>
    <xf numFmtId="0" fontId="0" fillId="20" borderId="0" xfId="0" applyFill="1"/>
    <xf numFmtId="0" fontId="3" fillId="0" borderId="0" xfId="2" applyFill="1" applyBorder="1" applyAlignment="1">
      <alignment vertical="center"/>
    </xf>
    <xf numFmtId="0" fontId="3" fillId="0" borderId="0" xfId="2" applyFill="1" applyBorder="1"/>
    <xf numFmtId="0" fontId="11" fillId="0" borderId="4" xfId="5" applyFont="1" applyBorder="1" applyAlignment="1">
      <alignment horizontal="center" vertical="center"/>
    </xf>
    <xf numFmtId="0" fontId="11" fillId="0" borderId="4" xfId="3" applyFont="1" applyBorder="1" applyAlignment="1">
      <alignment vertical="center" wrapText="1"/>
    </xf>
    <xf numFmtId="0" fontId="4" fillId="0" borderId="0" xfId="4" applyFont="1" applyAlignment="1">
      <alignment vertical="center" wrapText="1"/>
    </xf>
    <xf numFmtId="0" fontId="1" fillId="0" borderId="0" xfId="4" applyAlignment="1">
      <alignment horizontal="center"/>
    </xf>
    <xf numFmtId="0" fontId="33" fillId="0" borderId="0" xfId="0" applyFont="1"/>
    <xf numFmtId="0" fontId="34" fillId="0" borderId="0" xfId="0" applyFont="1"/>
    <xf numFmtId="49" fontId="26" fillId="0" borderId="0" xfId="6" applyNumberFormat="1" applyFont="1" applyFill="1" applyAlignment="1" applyProtection="1"/>
    <xf numFmtId="0" fontId="11" fillId="34" borderId="0" xfId="5" applyFont="1" applyFill="1" applyAlignment="1">
      <alignment horizontal="center" vertical="center"/>
    </xf>
    <xf numFmtId="0" fontId="11" fillId="34" borderId="0" xfId="5" applyFont="1" applyFill="1" applyAlignment="1">
      <alignment horizontal="right" vertical="center"/>
    </xf>
    <xf numFmtId="0" fontId="11" fillId="34" borderId="0" xfId="5" applyFont="1" applyFill="1" applyAlignment="1">
      <alignment horizontal="center"/>
    </xf>
    <xf numFmtId="0" fontId="11" fillId="34" borderId="0" xfId="5" applyFont="1" applyFill="1" applyAlignment="1">
      <alignment horizontal="right"/>
    </xf>
    <xf numFmtId="0" fontId="0" fillId="34" borderId="0" xfId="0" applyFill="1"/>
    <xf numFmtId="0" fontId="8" fillId="34" borderId="0" xfId="0" applyFont="1" applyFill="1" applyAlignment="1">
      <alignment horizontal="center" vertical="center"/>
    </xf>
    <xf numFmtId="0" fontId="3" fillId="34" borderId="2" xfId="2" applyFill="1"/>
    <xf numFmtId="0" fontId="11" fillId="34" borderId="0" xfId="5" applyFont="1" applyFill="1" applyAlignment="1">
      <alignment horizontal="left" vertical="center"/>
    </xf>
    <xf numFmtId="0" fontId="8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11" fillId="34" borderId="0" xfId="5" applyFont="1" applyFill="1"/>
    <xf numFmtId="0" fontId="11" fillId="34" borderId="0" xfId="5" applyFont="1" applyFill="1" applyAlignment="1">
      <alignment horizontal="left"/>
    </xf>
    <xf numFmtId="0" fontId="35" fillId="4" borderId="0" xfId="5" applyFont="1" applyFill="1" applyAlignment="1">
      <alignment horizontal="center"/>
    </xf>
    <xf numFmtId="49" fontId="26" fillId="0" borderId="0" xfId="6" applyNumberFormat="1" applyFont="1" applyAlignment="1" applyProtection="1">
      <alignment horizontal="left"/>
    </xf>
    <xf numFmtId="0" fontId="25" fillId="0" borderId="0" xfId="0" applyFont="1" applyAlignment="1">
      <alignment horizontal="center"/>
    </xf>
    <xf numFmtId="0" fontId="11" fillId="0" borderId="0" xfId="3" applyFont="1" applyAlignment="1">
      <alignment vertical="center"/>
    </xf>
    <xf numFmtId="0" fontId="37" fillId="0" borderId="0" xfId="0" applyFont="1" applyAlignment="1">
      <alignment horizontal="left"/>
    </xf>
    <xf numFmtId="0" fontId="0" fillId="0" borderId="0" xfId="4" applyFont="1"/>
    <xf numFmtId="0" fontId="38" fillId="4" borderId="0" xfId="0" applyFont="1" applyFill="1" applyAlignment="1">
      <alignment horizontal="center" vertical="center" wrapText="1"/>
    </xf>
    <xf numFmtId="0" fontId="39" fillId="0" borderId="0" xfId="5" applyFont="1" applyAlignment="1">
      <alignment horizontal="left"/>
    </xf>
    <xf numFmtId="0" fontId="39" fillId="0" borderId="0" xfId="5" applyFont="1" applyAlignment="1">
      <alignment horizontal="left" vertical="center"/>
    </xf>
    <xf numFmtId="0" fontId="39" fillId="0" borderId="4" xfId="5" applyFont="1" applyBorder="1" applyAlignment="1">
      <alignment horizontal="left" vertical="center"/>
    </xf>
    <xf numFmtId="0" fontId="40" fillId="0" borderId="0" xfId="4" applyFont="1"/>
    <xf numFmtId="164" fontId="11" fillId="0" borderId="0" xfId="5" applyNumberFormat="1" applyFont="1" applyAlignment="1">
      <alignment horizontal="center" vertical="center"/>
    </xf>
    <xf numFmtId="164" fontId="11" fillId="0" borderId="0" xfId="3" applyNumberFormat="1" applyFont="1" applyAlignment="1">
      <alignment vertical="center" wrapText="1"/>
    </xf>
    <xf numFmtId="0" fontId="12" fillId="35" borderId="0" xfId="4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5" fillId="0" borderId="0" xfId="5" applyFont="1"/>
    <xf numFmtId="0" fontId="25" fillId="0" borderId="0" xfId="5" applyFont="1" applyAlignment="1">
      <alignment vertical="center"/>
    </xf>
    <xf numFmtId="0" fontId="13" fillId="3" borderId="2" xfId="2" applyFont="1" applyAlignment="1">
      <alignment wrapText="1"/>
    </xf>
    <xf numFmtId="0" fontId="39" fillId="0" borderId="0" xfId="3" applyFont="1" applyAlignment="1">
      <alignment wrapText="1"/>
    </xf>
    <xf numFmtId="0" fontId="40" fillId="0" borderId="0" xfId="4" applyFont="1" applyAlignment="1">
      <alignment horizontal="center"/>
    </xf>
    <xf numFmtId="0" fontId="35" fillId="35" borderId="0" xfId="5" applyFont="1" applyFill="1" applyAlignment="1">
      <alignment horizontal="center"/>
    </xf>
    <xf numFmtId="0" fontId="38" fillId="35" borderId="0" xfId="0" applyFont="1" applyFill="1" applyAlignment="1">
      <alignment horizontal="center" vertical="center" wrapText="1"/>
    </xf>
    <xf numFmtId="0" fontId="41" fillId="0" borderId="0" xfId="0" applyFont="1"/>
    <xf numFmtId="0" fontId="10" fillId="9" borderId="0" xfId="4" applyFont="1" applyFill="1" applyAlignment="1">
      <alignment vertical="center" wrapText="1"/>
    </xf>
    <xf numFmtId="0" fontId="42" fillId="0" borderId="0" xfId="0" applyFont="1" applyAlignment="1">
      <alignment vertical="center"/>
    </xf>
    <xf numFmtId="0" fontId="13" fillId="3" borderId="2" xfId="2" applyFont="1" applyAlignment="1"/>
    <xf numFmtId="0" fontId="13" fillId="3" borderId="2" xfId="2" applyFont="1" applyAlignment="1">
      <alignment vertical="center"/>
    </xf>
    <xf numFmtId="0" fontId="39" fillId="0" borderId="0" xfId="3" applyFont="1"/>
    <xf numFmtId="0" fontId="3" fillId="0" borderId="0" xfId="2" applyFill="1" applyBorder="1" applyAlignment="1">
      <alignment horizontal="center"/>
    </xf>
    <xf numFmtId="0" fontId="11" fillId="29" borderId="0" xfId="3" applyFont="1" applyFill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16" fillId="27" borderId="0" xfId="3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 vertical="center"/>
    </xf>
    <xf numFmtId="0" fontId="36" fillId="32" borderId="0" xfId="0" applyFont="1" applyFill="1" applyAlignment="1">
      <alignment horizontal="center" vertical="center"/>
    </xf>
    <xf numFmtId="0" fontId="4" fillId="35" borderId="0" xfId="0" applyFont="1" applyFill="1" applyAlignment="1">
      <alignment horizontal="center" vertical="center" wrapText="1"/>
    </xf>
    <xf numFmtId="0" fontId="4" fillId="35" borderId="5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23" borderId="0" xfId="0" applyFont="1" applyFill="1" applyAlignment="1">
      <alignment horizontal="center"/>
    </xf>
    <xf numFmtId="0" fontId="5" fillId="13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3" fillId="21" borderId="0" xfId="4" applyFont="1" applyFill="1" applyAlignment="1">
      <alignment horizontal="center" vertical="center" wrapText="1"/>
    </xf>
    <xf numFmtId="0" fontId="4" fillId="28" borderId="0" xfId="4" applyFont="1" applyFill="1" applyAlignment="1">
      <alignment horizontal="center" vertical="center" wrapText="1"/>
    </xf>
  </cellXfs>
  <cellStyles count="15">
    <cellStyle name="Check Cell" xfId="2" builtinId="23"/>
    <cellStyle name="Hyperlink" xfId="6" builtinId="8"/>
    <cellStyle name="Hyperlink 2" xfId="9" xr:uid="{00000000-0005-0000-0000-000002000000}"/>
    <cellStyle name="Normal" xfId="0" builtinId="0"/>
    <cellStyle name="Normal 2" xfId="4" xr:uid="{00000000-0005-0000-0000-000004000000}"/>
    <cellStyle name="Normal 2 2" xfId="8" xr:uid="{00000000-0005-0000-0000-000005000000}"/>
    <cellStyle name="Normal 3" xfId="7" xr:uid="{00000000-0005-0000-0000-000006000000}"/>
    <cellStyle name="Normal 4" xfId="11" xr:uid="{00000000-0005-0000-0000-000007000000}"/>
    <cellStyle name="Normal_Access Export Results Table" xfId="5" xr:uid="{00000000-0005-0000-0000-000008000000}"/>
    <cellStyle name="Normal_Sheet1" xfId="3" xr:uid="{00000000-0005-0000-0000-000009000000}"/>
    <cellStyle name="Output" xfId="1" builtinId="21"/>
    <cellStyle name="Percent 2" xfId="10" xr:uid="{00000000-0005-0000-0000-00000B000000}"/>
    <cellStyle name="Percent 3" xfId="13" xr:uid="{00000000-0005-0000-0000-00000C000000}"/>
    <cellStyle name="Percent 4" xfId="12" xr:uid="{00000000-0005-0000-0000-00000D000000}"/>
    <cellStyle name="Percent 4 2" xfId="14" xr:uid="{00000000-0005-0000-0000-00000E000000}"/>
  </cellStyles>
  <dxfs count="35"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</dxfs>
  <tableStyles count="0" defaultTableStyle="TableStyleMedium2" defaultPivotStyle="PivotStyleLight16"/>
  <colors>
    <mruColors>
      <color rgb="FF99FFCC"/>
      <color rgb="FFFFFF99"/>
      <color rgb="FFFF99FF"/>
      <color rgb="FFFFFF66"/>
      <color rgb="FFFF7575"/>
      <color rgb="FFFF5B5B"/>
      <color rgb="FF0099FF"/>
      <color rgb="FF99FF66"/>
      <color rgb="FF99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246"/>
  <sheetViews>
    <sheetView tabSelected="1" topLeftCell="BG1" zoomScale="80" zoomScaleNormal="80" workbookViewId="0">
      <selection activeCell="BQ15" sqref="BQ15"/>
    </sheetView>
  </sheetViews>
  <sheetFormatPr defaultRowHeight="15"/>
  <cols>
    <col min="1" max="1" width="12.140625" customWidth="1"/>
    <col min="2" max="2" width="6.28515625" customWidth="1"/>
    <col min="3" max="3" width="24.5703125" customWidth="1"/>
    <col min="4" max="4" width="15.5703125" customWidth="1"/>
    <col min="5" max="5" width="24.7109375" style="148" customWidth="1"/>
    <col min="6" max="6" width="15.5703125" customWidth="1"/>
    <col min="7" max="7" width="25.28515625" customWidth="1"/>
    <col min="8" max="8" width="22.7109375" customWidth="1"/>
    <col min="9" max="9" width="12.140625" customWidth="1"/>
    <col min="10" max="10" width="21.7109375" customWidth="1"/>
    <col min="11" max="11" width="3.7109375" customWidth="1"/>
    <col min="12" max="12" width="26.42578125" style="34" customWidth="1"/>
    <col min="13" max="13" width="12.140625" customWidth="1"/>
    <col min="14" max="14" width="21.85546875" customWidth="1"/>
    <col min="15" max="18" width="12.140625" customWidth="1"/>
    <col min="19" max="19" width="3.85546875" customWidth="1"/>
    <col min="20" max="20" width="12.7109375" customWidth="1"/>
    <col min="21" max="21" width="10.5703125" customWidth="1"/>
    <col min="22" max="22" width="17" style="4" customWidth="1"/>
    <col min="23" max="23" width="12.7109375" customWidth="1"/>
    <col min="24" max="24" width="3.5703125" customWidth="1"/>
    <col min="25" max="25" width="10.85546875" customWidth="1"/>
    <col min="26" max="26" width="14.140625" customWidth="1"/>
    <col min="27" max="27" width="14.5703125" customWidth="1"/>
    <col min="28" max="28" width="12.5703125" customWidth="1"/>
    <col min="29" max="29" width="12.140625" customWidth="1"/>
    <col min="30" max="30" width="16.5703125" customWidth="1"/>
    <col min="31" max="31" width="4.42578125" style="106" customWidth="1"/>
    <col min="32" max="32" width="25.7109375" style="86" customWidth="1"/>
    <col min="33" max="36" width="20.28515625" customWidth="1"/>
    <col min="37" max="37" width="18.85546875" customWidth="1"/>
    <col min="38" max="38" width="15.28515625" customWidth="1"/>
    <col min="39" max="39" width="16.85546875" customWidth="1"/>
    <col min="40" max="40" width="16.42578125" customWidth="1"/>
    <col min="41" max="41" width="4" customWidth="1"/>
    <col min="42" max="42" width="17.28515625" style="4" customWidth="1"/>
    <col min="43" max="43" width="20.140625" customWidth="1"/>
    <col min="44" max="44" width="18.28515625" customWidth="1"/>
    <col min="45" max="45" width="14.85546875" customWidth="1"/>
    <col min="46" max="47" width="14.85546875" style="4" customWidth="1"/>
    <col min="48" max="48" width="16.7109375" customWidth="1"/>
    <col min="49" max="49" width="4.7109375" customWidth="1"/>
    <col min="50" max="50" width="18.28515625" bestFit="1" customWidth="1"/>
    <col min="51" max="51" width="23.42578125" bestFit="1" customWidth="1"/>
    <col min="52" max="52" width="13.140625" customWidth="1"/>
    <col min="53" max="53" width="19.85546875" bestFit="1" customWidth="1"/>
    <col min="54" max="54" width="15.140625" customWidth="1"/>
    <col min="55" max="55" width="16" customWidth="1"/>
    <col min="56" max="56" width="13.28515625" customWidth="1"/>
    <col min="57" max="57" width="12.42578125" bestFit="1" customWidth="1"/>
    <col min="58" max="58" width="12.42578125" customWidth="1"/>
    <col min="59" max="59" width="18.42578125" bestFit="1" customWidth="1"/>
    <col min="60" max="60" width="26.85546875" customWidth="1"/>
    <col min="61" max="61" width="15.140625" customWidth="1"/>
    <col min="62" max="62" width="25.85546875" customWidth="1"/>
    <col min="63" max="63" width="18.28515625" customWidth="1"/>
    <col min="64" max="64" width="16.28515625" customWidth="1"/>
    <col min="65" max="65" width="12.42578125" customWidth="1"/>
    <col min="66" max="66" width="13.5703125" bestFit="1" customWidth="1"/>
    <col min="67" max="67" width="12.28515625" customWidth="1"/>
    <col min="68" max="68" width="12.140625" customWidth="1"/>
  </cols>
  <sheetData>
    <row r="1" spans="1:81" ht="16.5" thickTop="1" thickBot="1">
      <c r="A1" s="18" t="s">
        <v>0</v>
      </c>
      <c r="D1" s="18" t="s">
        <v>1</v>
      </c>
      <c r="AE1" s="49"/>
      <c r="BH1" s="111"/>
      <c r="BI1" s="111"/>
      <c r="BJ1" s="112"/>
      <c r="BK1" s="112"/>
    </row>
    <row r="2" spans="1:81" ht="17.25" customHeight="1" thickTop="1" thickBot="1">
      <c r="A2" s="163" t="s">
        <v>2</v>
      </c>
      <c r="B2" s="163"/>
      <c r="C2" s="30"/>
      <c r="D2" s="167" t="s">
        <v>3</v>
      </c>
      <c r="E2" s="167"/>
      <c r="F2" s="167"/>
      <c r="G2" s="167"/>
      <c r="H2" s="167"/>
      <c r="I2" s="167"/>
      <c r="J2" s="167"/>
      <c r="K2" s="30"/>
      <c r="L2" s="168" t="s">
        <v>4</v>
      </c>
      <c r="M2" s="168"/>
      <c r="N2" s="168"/>
      <c r="O2" s="168"/>
      <c r="P2" s="168"/>
      <c r="Q2" s="168"/>
      <c r="R2" s="168"/>
      <c r="S2" s="2"/>
      <c r="T2" s="166" t="s">
        <v>5</v>
      </c>
      <c r="U2" s="166"/>
      <c r="V2" s="166"/>
      <c r="W2" s="166"/>
      <c r="X2" s="4"/>
      <c r="Y2" s="158" t="s">
        <v>6</v>
      </c>
      <c r="Z2" s="158"/>
      <c r="AA2" s="158"/>
      <c r="AB2" s="158"/>
      <c r="AC2" s="158"/>
      <c r="AD2" s="158"/>
      <c r="AE2" s="49"/>
      <c r="AF2" s="87" t="s">
        <v>7</v>
      </c>
      <c r="AG2" s="51"/>
      <c r="AH2" s="51"/>
      <c r="AI2" s="51"/>
      <c r="AJ2" s="51"/>
      <c r="AK2" s="51"/>
      <c r="AL2" s="51"/>
      <c r="AM2" s="51"/>
      <c r="AN2" s="51"/>
      <c r="AO2" s="24"/>
      <c r="AP2" s="157" t="s">
        <v>8</v>
      </c>
      <c r="AQ2" s="157"/>
      <c r="AR2" s="157"/>
      <c r="AS2" s="157"/>
      <c r="AT2" s="156" t="s">
        <v>9</v>
      </c>
      <c r="AU2" s="161" t="s">
        <v>10</v>
      </c>
      <c r="AX2" s="159" t="s">
        <v>11</v>
      </c>
      <c r="AY2" s="159"/>
      <c r="AZ2" s="159"/>
      <c r="BA2" s="159"/>
      <c r="BB2" s="159"/>
      <c r="BC2" s="159"/>
      <c r="BD2" s="159"/>
      <c r="BG2" s="160" t="s">
        <v>11</v>
      </c>
      <c r="BH2" s="160"/>
      <c r="BI2" s="160"/>
      <c r="BJ2" s="160"/>
      <c r="BK2" s="160"/>
      <c r="BL2" s="160"/>
      <c r="BM2" s="160"/>
    </row>
    <row r="3" spans="1:81" ht="16.5" thickTop="1" thickBot="1">
      <c r="A3" s="163"/>
      <c r="B3" s="163"/>
      <c r="C3" s="30"/>
      <c r="D3" s="167"/>
      <c r="E3" s="167"/>
      <c r="F3" s="167"/>
      <c r="G3" s="167"/>
      <c r="H3" s="167"/>
      <c r="I3" s="167"/>
      <c r="J3" s="167"/>
      <c r="K3" s="30"/>
      <c r="L3" s="168"/>
      <c r="M3" s="168"/>
      <c r="N3" s="168"/>
      <c r="O3" s="168"/>
      <c r="P3" s="168"/>
      <c r="Q3" s="168"/>
      <c r="R3" s="168"/>
      <c r="T3" s="166"/>
      <c r="U3" s="166"/>
      <c r="V3" s="166"/>
      <c r="W3" s="166"/>
      <c r="Y3" s="158"/>
      <c r="Z3" s="158"/>
      <c r="AA3" s="158"/>
      <c r="AB3" s="158"/>
      <c r="AC3" s="158"/>
      <c r="AD3" s="158"/>
      <c r="AE3" s="49"/>
      <c r="AF3" s="165" t="s">
        <v>12</v>
      </c>
      <c r="AG3" s="165"/>
      <c r="AH3" s="52" t="s">
        <v>13</v>
      </c>
      <c r="AI3" s="31"/>
      <c r="AJ3" s="31"/>
      <c r="AK3" s="165" t="s">
        <v>14</v>
      </c>
      <c r="AL3" s="165"/>
      <c r="AM3" s="164" t="s">
        <v>15</v>
      </c>
      <c r="AN3" s="164"/>
      <c r="AO3" s="25"/>
      <c r="AP3" s="157"/>
      <c r="AQ3" s="157"/>
      <c r="AR3" s="157"/>
      <c r="AS3" s="157"/>
      <c r="AT3" s="156"/>
      <c r="AU3" s="161"/>
      <c r="AX3" s="159"/>
      <c r="AY3" s="159"/>
      <c r="AZ3" s="159"/>
      <c r="BA3" s="159"/>
      <c r="BB3" s="159"/>
      <c r="BC3" s="159"/>
      <c r="BD3" s="159"/>
      <c r="BG3" s="160"/>
      <c r="BH3" s="160"/>
      <c r="BI3" s="160"/>
      <c r="BJ3" s="160"/>
      <c r="BK3" s="160"/>
      <c r="BL3" s="160"/>
      <c r="BM3" s="160"/>
    </row>
    <row r="4" spans="1:81" s="81" customFormat="1" ht="78" thickTop="1" thickBot="1">
      <c r="A4" s="21" t="s">
        <v>16</v>
      </c>
      <c r="B4" s="21" t="s">
        <v>17</v>
      </c>
      <c r="C4" s="23" t="s">
        <v>18</v>
      </c>
      <c r="D4" s="8" t="s">
        <v>19</v>
      </c>
      <c r="E4" s="149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3"/>
      <c r="L4" s="9" t="s">
        <v>26</v>
      </c>
      <c r="M4" s="9" t="s">
        <v>27</v>
      </c>
      <c r="N4" s="9" t="s">
        <v>28</v>
      </c>
      <c r="O4" s="9" t="s">
        <v>29</v>
      </c>
      <c r="P4" s="9" t="s">
        <v>30</v>
      </c>
      <c r="Q4" s="9" t="s">
        <v>31</v>
      </c>
      <c r="R4" s="9" t="s">
        <v>32</v>
      </c>
      <c r="S4" s="3"/>
      <c r="T4" s="10" t="s">
        <v>33</v>
      </c>
      <c r="U4" s="10" t="s">
        <v>34</v>
      </c>
      <c r="V4" s="10" t="s">
        <v>35</v>
      </c>
      <c r="W4" s="6" t="s">
        <v>36</v>
      </c>
      <c r="Y4" s="11" t="s">
        <v>37</v>
      </c>
      <c r="Z4" s="12" t="s">
        <v>38</v>
      </c>
      <c r="AA4" s="12" t="s">
        <v>39</v>
      </c>
      <c r="AB4" s="13" t="s">
        <v>40</v>
      </c>
      <c r="AC4" s="14" t="s">
        <v>41</v>
      </c>
      <c r="AD4" s="15" t="s">
        <v>42</v>
      </c>
      <c r="AE4" s="76"/>
      <c r="AF4" s="16" t="s">
        <v>43</v>
      </c>
      <c r="AG4" s="16" t="s">
        <v>44</v>
      </c>
      <c r="AH4" s="16" t="s">
        <v>45</v>
      </c>
      <c r="AI4" s="17" t="s">
        <v>46</v>
      </c>
      <c r="AJ4" s="17" t="s">
        <v>47</v>
      </c>
      <c r="AK4" s="5" t="s">
        <v>48</v>
      </c>
      <c r="AL4" s="22" t="s">
        <v>49</v>
      </c>
      <c r="AM4" s="5" t="s">
        <v>50</v>
      </c>
      <c r="AN4" s="22" t="s">
        <v>51</v>
      </c>
      <c r="AO4" s="26"/>
      <c r="AP4" s="15" t="s">
        <v>42</v>
      </c>
      <c r="AQ4" s="27" t="s">
        <v>52</v>
      </c>
      <c r="AR4" s="27" t="s">
        <v>53</v>
      </c>
      <c r="AS4" s="82" t="s">
        <v>54</v>
      </c>
      <c r="AT4" s="156"/>
      <c r="AU4" s="162"/>
      <c r="AV4" s="140" t="s">
        <v>55</v>
      </c>
      <c r="AX4" s="62" t="s">
        <v>56</v>
      </c>
      <c r="AY4" s="62" t="s">
        <v>20</v>
      </c>
      <c r="AZ4" s="62" t="s">
        <v>21</v>
      </c>
      <c r="BA4" s="62" t="s">
        <v>22</v>
      </c>
      <c r="BB4" s="62" t="s">
        <v>24</v>
      </c>
      <c r="BC4" s="62" t="s">
        <v>46</v>
      </c>
      <c r="BD4" s="83" t="s">
        <v>57</v>
      </c>
      <c r="BE4" s="132" t="s">
        <v>58</v>
      </c>
      <c r="BF4" s="147" t="s">
        <v>59</v>
      </c>
      <c r="BG4" s="62" t="s">
        <v>56</v>
      </c>
      <c r="BH4" s="62" t="s">
        <v>20</v>
      </c>
      <c r="BI4" s="62" t="s">
        <v>21</v>
      </c>
      <c r="BJ4" s="62" t="s">
        <v>22</v>
      </c>
      <c r="BK4" s="62" t="s">
        <v>24</v>
      </c>
      <c r="BL4" s="62" t="s">
        <v>46</v>
      </c>
      <c r="BM4" s="83" t="s">
        <v>57</v>
      </c>
      <c r="BN4" s="109"/>
      <c r="BO4" s="109"/>
      <c r="BP4" s="109"/>
      <c r="BQ4" s="84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</row>
    <row r="5" spans="1:81" s="20" customFormat="1" ht="16.5" thickTop="1" thickBot="1">
      <c r="A5" s="57"/>
      <c r="B5" s="58"/>
      <c r="C5" s="50"/>
      <c r="D5" s="50"/>
      <c r="E5" s="143"/>
      <c r="F5" s="50"/>
      <c r="G5" s="50"/>
      <c r="H5" s="58"/>
      <c r="I5" s="59"/>
      <c r="J5" s="59"/>
      <c r="K5" s="49"/>
      <c r="L5" s="60"/>
      <c r="M5" s="60"/>
      <c r="N5" s="60"/>
      <c r="O5" s="59"/>
      <c r="P5" s="59"/>
      <c r="Q5" s="59"/>
      <c r="R5" s="59"/>
      <c r="S5" s="49"/>
      <c r="T5" s="61"/>
      <c r="U5" s="60"/>
      <c r="V5" s="59"/>
      <c r="W5" s="61"/>
      <c r="X5" s="49"/>
      <c r="Y5" s="61"/>
      <c r="Z5" s="61"/>
      <c r="AA5" s="61"/>
      <c r="AB5" s="59"/>
      <c r="AC5" s="61"/>
      <c r="AD5" s="61"/>
      <c r="AE5" s="49"/>
      <c r="AF5" s="72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63"/>
      <c r="AW5" s="63"/>
      <c r="AX5" s="71"/>
      <c r="AY5" s="59"/>
      <c r="AZ5" s="59"/>
      <c r="BA5" s="59"/>
      <c r="BB5" s="59"/>
      <c r="BC5" s="59"/>
      <c r="BD5" s="49"/>
      <c r="BE5" s="63"/>
      <c r="BF5" s="63"/>
      <c r="BG5" s="69" t="s">
        <v>60</v>
      </c>
      <c r="BH5" s="133" t="s">
        <v>61</v>
      </c>
      <c r="BI5" s="32" t="s">
        <v>62</v>
      </c>
      <c r="BJ5" s="32" t="s">
        <v>63</v>
      </c>
      <c r="BK5" s="69" t="s">
        <v>64</v>
      </c>
      <c r="BL5" s="32">
        <v>1</v>
      </c>
      <c r="BM5" s="19">
        <v>310</v>
      </c>
      <c r="BN5" s="63" t="s">
        <v>222</v>
      </c>
      <c r="BO5" s="33"/>
      <c r="BP5" s="33"/>
      <c r="BQ5" s="19" t="s">
        <v>65</v>
      </c>
      <c r="BR5" s="19" t="s">
        <v>65</v>
      </c>
      <c r="BS5" s="19" t="s">
        <v>65</v>
      </c>
      <c r="BT5" s="19" t="s">
        <v>65</v>
      </c>
      <c r="BU5" s="19" t="s">
        <v>65</v>
      </c>
      <c r="BV5" s="19" t="s">
        <v>65</v>
      </c>
      <c r="BW5" s="19" t="s">
        <v>65</v>
      </c>
      <c r="BX5" s="19" t="s">
        <v>65</v>
      </c>
      <c r="BY5" s="19" t="s">
        <v>65</v>
      </c>
      <c r="BZ5" s="19" t="s">
        <v>65</v>
      </c>
      <c r="CA5" s="19" t="s">
        <v>65</v>
      </c>
    </row>
    <row r="6" spans="1:81" ht="16.5" thickTop="1" thickBot="1">
      <c r="A6" s="39" t="s">
        <v>66</v>
      </c>
      <c r="B6" s="33">
        <v>907</v>
      </c>
      <c r="C6" s="19"/>
      <c r="D6" s="19" t="s">
        <v>67</v>
      </c>
      <c r="E6" s="144" t="s">
        <v>61</v>
      </c>
      <c r="F6" s="19" t="s">
        <v>62</v>
      </c>
      <c r="G6" s="66" t="s">
        <v>63</v>
      </c>
      <c r="H6" s="33" t="s">
        <v>60</v>
      </c>
      <c r="I6" s="7" t="s">
        <v>68</v>
      </c>
      <c r="J6" s="7" t="s">
        <v>69</v>
      </c>
      <c r="L6" s="141" t="s">
        <v>70</v>
      </c>
      <c r="M6" s="1" t="s">
        <v>71</v>
      </c>
      <c r="N6" s="1" t="s">
        <v>72</v>
      </c>
      <c r="O6" s="32" t="s">
        <v>73</v>
      </c>
      <c r="P6" s="32">
        <v>72</v>
      </c>
      <c r="Q6" s="32" t="s">
        <v>74</v>
      </c>
      <c r="R6" s="7" t="s">
        <v>75</v>
      </c>
      <c r="T6" s="40">
        <v>310</v>
      </c>
      <c r="U6" s="1" t="s">
        <v>76</v>
      </c>
      <c r="V6" s="32">
        <f>VLOOKUP(U6,Tables!M$5:O$9,3,FALSE)</f>
        <v>1</v>
      </c>
      <c r="W6" s="40">
        <f>T6*V6</f>
        <v>310</v>
      </c>
      <c r="Y6" s="40" t="str">
        <f t="shared" ref="Y6:Y10" si="0">O6</f>
        <v>IC10</v>
      </c>
      <c r="Z6" s="40">
        <f>VLOOKUP(Y6,Tables!$C$5:$D$18,2,FALSE)</f>
        <v>1</v>
      </c>
      <c r="AA6" s="40">
        <f t="shared" ref="AA6:AA10" si="1">W6/Z6</f>
        <v>310</v>
      </c>
      <c r="AB6" s="7" t="str">
        <f t="shared" ref="AB6:AB10" si="2">R6</f>
        <v>Chronic</v>
      </c>
      <c r="AC6" s="40">
        <f>VLOOKUP(AB6,Tables!$C$21:$D$22,2,FALSE)</f>
        <v>1</v>
      </c>
      <c r="AD6" s="40">
        <f t="shared" ref="AD6:AD10" si="3">AA6/AC6</f>
        <v>310</v>
      </c>
      <c r="AE6" s="49"/>
      <c r="AF6" s="88" t="str">
        <f t="shared" ref="AF6:AF40" si="4">E6</f>
        <v>Ceratoneis closterium</v>
      </c>
      <c r="AG6" s="32" t="str">
        <f t="shared" ref="AG6:AG40" si="5">Y6</f>
        <v>IC10</v>
      </c>
      <c r="AH6" s="32" t="str">
        <f t="shared" ref="AH6:AH7" si="6">R6</f>
        <v>Chronic</v>
      </c>
      <c r="AI6" s="7">
        <f>VLOOKUP(SUM(Z6,AC6),Tables!$J$5:$K$11,2,FALSE)</f>
        <v>1</v>
      </c>
      <c r="AJ6" s="7" t="str">
        <f>IF(AI6=MIN($AI$6:$AI$7),"YES!!!","Reject")</f>
        <v>YES!!!</v>
      </c>
      <c r="AK6" s="32" t="str">
        <f t="shared" ref="AK6" si="7">N6</f>
        <v>Growth Inhibition</v>
      </c>
      <c r="AL6" s="32" t="s">
        <v>77</v>
      </c>
      <c r="AM6" s="32">
        <f>P6</f>
        <v>72</v>
      </c>
      <c r="AN6" s="32" t="s">
        <v>78</v>
      </c>
      <c r="AO6" s="32"/>
      <c r="AP6" s="32">
        <f>AD6</f>
        <v>310</v>
      </c>
      <c r="AQ6" s="32">
        <f>GEOMEAN(AP6)</f>
        <v>310</v>
      </c>
      <c r="AR6" s="32">
        <f>MIN(AQ6)</f>
        <v>310</v>
      </c>
      <c r="AS6" s="32">
        <f>MIN(AR6)</f>
        <v>310</v>
      </c>
      <c r="AT6" s="126" t="s">
        <v>79</v>
      </c>
      <c r="AU6" s="139" t="s">
        <v>79</v>
      </c>
      <c r="AV6" s="63"/>
      <c r="AW6" s="63"/>
      <c r="AX6" s="69" t="str">
        <f>H6</f>
        <v>Microalgae</v>
      </c>
      <c r="AY6" s="32" t="str">
        <f>E6</f>
        <v>Ceratoneis closterium</v>
      </c>
      <c r="AZ6" s="32" t="str">
        <f>F6</f>
        <v>Bacillariophyta</v>
      </c>
      <c r="BA6" s="32" t="str">
        <f>G6</f>
        <v>Bacillariophyceae</v>
      </c>
      <c r="BB6" s="32" t="str">
        <f>I6</f>
        <v>Phototroph</v>
      </c>
      <c r="BC6" s="32">
        <f>AI6</f>
        <v>1</v>
      </c>
      <c r="BD6" s="19">
        <f>AS6</f>
        <v>310</v>
      </c>
      <c r="BE6" s="126" t="s">
        <v>79</v>
      </c>
      <c r="BF6" s="146" t="s">
        <v>79</v>
      </c>
      <c r="BG6" s="69" t="s">
        <v>60</v>
      </c>
      <c r="BH6" s="134" t="s">
        <v>80</v>
      </c>
      <c r="BI6" s="69" t="s">
        <v>81</v>
      </c>
      <c r="BJ6" s="69" t="s">
        <v>82</v>
      </c>
      <c r="BK6" s="69" t="s">
        <v>64</v>
      </c>
      <c r="BL6" s="69">
        <v>1</v>
      </c>
      <c r="BM6" s="66">
        <v>257</v>
      </c>
      <c r="BN6" s="63" t="s">
        <v>223</v>
      </c>
      <c r="BO6" s="33"/>
      <c r="BP6" s="4"/>
    </row>
    <row r="7" spans="1:81" ht="16.5" thickTop="1" thickBot="1">
      <c r="A7" s="113" t="s">
        <v>83</v>
      </c>
      <c r="B7" s="33">
        <v>907</v>
      </c>
      <c r="C7" s="130" t="s">
        <v>84</v>
      </c>
      <c r="D7" s="19" t="s">
        <v>67</v>
      </c>
      <c r="E7" s="144" t="s">
        <v>61</v>
      </c>
      <c r="F7" s="19" t="s">
        <v>62</v>
      </c>
      <c r="G7" s="66" t="s">
        <v>63</v>
      </c>
      <c r="H7" s="33" t="s">
        <v>60</v>
      </c>
      <c r="I7" s="7" t="s">
        <v>68</v>
      </c>
      <c r="J7" s="7" t="s">
        <v>69</v>
      </c>
      <c r="L7" s="141" t="s">
        <v>70</v>
      </c>
      <c r="M7" s="1" t="s">
        <v>71</v>
      </c>
      <c r="N7" s="1" t="s">
        <v>72</v>
      </c>
      <c r="O7" s="32" t="s">
        <v>85</v>
      </c>
      <c r="P7" s="32">
        <v>72</v>
      </c>
      <c r="Q7" s="32" t="s">
        <v>74</v>
      </c>
      <c r="R7" s="7" t="s">
        <v>75</v>
      </c>
      <c r="S7" s="114" t="s">
        <v>86</v>
      </c>
      <c r="T7" s="117">
        <v>1000</v>
      </c>
      <c r="U7" s="124" t="s">
        <v>76</v>
      </c>
      <c r="V7" s="116"/>
      <c r="W7" s="117">
        <v>1000</v>
      </c>
      <c r="X7" s="118"/>
      <c r="Y7" s="117" t="str">
        <f t="shared" si="0"/>
        <v>IC50</v>
      </c>
      <c r="Z7" s="117">
        <f>VLOOKUP(Y7,Tables!$C$5:$D$18,2,FALSE)</f>
        <v>5</v>
      </c>
      <c r="AA7" s="117">
        <f t="shared" si="1"/>
        <v>200</v>
      </c>
      <c r="AB7" s="122" t="str">
        <f t="shared" si="2"/>
        <v>Chronic</v>
      </c>
      <c r="AC7" s="117">
        <f>VLOOKUP(AB7,Tables!$C$21:$D$22,2,FALSE)</f>
        <v>1</v>
      </c>
      <c r="AD7" s="117">
        <f t="shared" si="3"/>
        <v>200</v>
      </c>
      <c r="AE7" s="120"/>
      <c r="AF7" s="125" t="str">
        <f t="shared" si="4"/>
        <v>Ceratoneis closterium</v>
      </c>
      <c r="AG7" s="116" t="str">
        <f t="shared" si="5"/>
        <v>IC50</v>
      </c>
      <c r="AH7" s="116" t="str">
        <f t="shared" si="6"/>
        <v>Chronic</v>
      </c>
      <c r="AI7" s="122">
        <f>VLOOKUP(SUM(Z7,AC7),Tables!$J$5:$K$11,2,FALSE)</f>
        <v>2</v>
      </c>
      <c r="AJ7" s="122" t="str">
        <f>IF(AI7=MIN($AI$6:$AI$7),"YES!!!","Reject")</f>
        <v>Reject</v>
      </c>
      <c r="AK7" s="116"/>
      <c r="AL7" s="116"/>
      <c r="AM7" s="116"/>
      <c r="AN7" s="116"/>
      <c r="AO7" s="116"/>
      <c r="AP7" s="116"/>
      <c r="AQ7" s="116"/>
      <c r="AR7" s="116"/>
      <c r="AS7" s="116"/>
      <c r="AT7" s="32"/>
      <c r="AU7" s="32"/>
      <c r="AV7" s="145" t="s">
        <v>87</v>
      </c>
      <c r="AW7" s="63"/>
      <c r="AX7" s="80"/>
      <c r="AY7" s="32"/>
      <c r="AZ7" s="32"/>
      <c r="BA7" s="32"/>
      <c r="BB7" s="32"/>
      <c r="BC7" s="32"/>
      <c r="BE7" s="110"/>
      <c r="BF7" s="110"/>
      <c r="BG7" s="69" t="s">
        <v>60</v>
      </c>
      <c r="BH7" s="133" t="s">
        <v>88</v>
      </c>
      <c r="BI7" s="32" t="s">
        <v>62</v>
      </c>
      <c r="BJ7" s="32" t="s">
        <v>89</v>
      </c>
      <c r="BK7" s="69" t="s">
        <v>64</v>
      </c>
      <c r="BL7" s="32">
        <v>1</v>
      </c>
      <c r="BM7" s="19">
        <v>100</v>
      </c>
      <c r="BN7" s="63" t="s">
        <v>222</v>
      </c>
      <c r="BO7" s="4"/>
      <c r="BP7" s="4"/>
    </row>
    <row r="8" spans="1:81" ht="16.5" thickTop="1" thickBot="1">
      <c r="A8" s="57"/>
      <c r="B8" s="58"/>
      <c r="C8" s="50"/>
      <c r="D8" s="50"/>
      <c r="E8" s="143"/>
      <c r="F8" s="50"/>
      <c r="G8" s="50"/>
      <c r="H8" s="58"/>
      <c r="I8" s="59"/>
      <c r="J8" s="59"/>
      <c r="K8" s="49"/>
      <c r="L8" s="60"/>
      <c r="M8" s="60"/>
      <c r="N8" s="60"/>
      <c r="O8" s="59"/>
      <c r="P8" s="59"/>
      <c r="Q8" s="59"/>
      <c r="R8" s="59"/>
      <c r="S8" s="49"/>
      <c r="T8" s="61"/>
      <c r="U8" s="60"/>
      <c r="V8" s="59"/>
      <c r="W8" s="61"/>
      <c r="X8" s="49"/>
      <c r="Y8" s="61"/>
      <c r="Z8" s="61"/>
      <c r="AA8" s="61"/>
      <c r="AB8" s="59"/>
      <c r="AC8" s="61"/>
      <c r="AD8" s="61"/>
      <c r="AE8" s="49"/>
      <c r="AF8" s="72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63"/>
      <c r="AW8" s="63"/>
      <c r="AX8" s="71"/>
      <c r="AY8" s="59"/>
      <c r="AZ8" s="59"/>
      <c r="BA8" s="59"/>
      <c r="BB8" s="59"/>
      <c r="BC8" s="59"/>
      <c r="BD8" s="49"/>
      <c r="BE8" s="110"/>
      <c r="BF8" s="110"/>
      <c r="BG8" s="69" t="s">
        <v>60</v>
      </c>
      <c r="BH8" s="134" t="s">
        <v>90</v>
      </c>
      <c r="BI8" s="69" t="s">
        <v>91</v>
      </c>
      <c r="BJ8" s="69" t="s">
        <v>92</v>
      </c>
      <c r="BK8" s="69" t="s">
        <v>64</v>
      </c>
      <c r="BL8" s="69">
        <v>1</v>
      </c>
      <c r="BM8" s="66">
        <v>38.4</v>
      </c>
      <c r="BN8" s="63" t="s">
        <v>223</v>
      </c>
      <c r="BO8" s="4"/>
      <c r="BP8" s="4"/>
    </row>
    <row r="9" spans="1:81" ht="16.5" thickTop="1" thickBot="1">
      <c r="A9" s="39" t="s">
        <v>93</v>
      </c>
      <c r="B9" s="33">
        <v>909</v>
      </c>
      <c r="C9" s="19"/>
      <c r="D9" s="19" t="s">
        <v>67</v>
      </c>
      <c r="E9" s="153" t="s">
        <v>88</v>
      </c>
      <c r="F9" s="19" t="s">
        <v>62</v>
      </c>
      <c r="G9" s="66" t="s">
        <v>63</v>
      </c>
      <c r="H9" s="33" t="s">
        <v>60</v>
      </c>
      <c r="I9" s="7" t="s">
        <v>68</v>
      </c>
      <c r="J9" s="7" t="s">
        <v>69</v>
      </c>
      <c r="L9" s="141" t="s">
        <v>94</v>
      </c>
      <c r="M9" s="1" t="s">
        <v>71</v>
      </c>
      <c r="N9" s="1" t="s">
        <v>72</v>
      </c>
      <c r="O9" s="32" t="s">
        <v>73</v>
      </c>
      <c r="P9" s="32">
        <v>72</v>
      </c>
      <c r="Q9" s="32" t="s">
        <v>74</v>
      </c>
      <c r="R9" s="7" t="s">
        <v>75</v>
      </c>
      <c r="T9" s="40">
        <v>100</v>
      </c>
      <c r="U9" s="1" t="s">
        <v>76</v>
      </c>
      <c r="V9" s="32">
        <f>VLOOKUP(U9,Tables!M$5:O$9,3,FALSE)</f>
        <v>1</v>
      </c>
      <c r="W9" s="40">
        <f>T9*V9</f>
        <v>100</v>
      </c>
      <c r="Y9" s="40" t="str">
        <f t="shared" si="0"/>
        <v>IC10</v>
      </c>
      <c r="Z9" s="40">
        <f>VLOOKUP(Y9,Tables!$C$5:$D$18,2,FALSE)</f>
        <v>1</v>
      </c>
      <c r="AA9" s="40">
        <f t="shared" si="1"/>
        <v>100</v>
      </c>
      <c r="AB9" s="7" t="str">
        <f t="shared" si="2"/>
        <v>Chronic</v>
      </c>
      <c r="AC9" s="40">
        <f>VLOOKUP(AB9,Tables!$C$21:$D$22,2,FALSE)</f>
        <v>1</v>
      </c>
      <c r="AD9" s="40">
        <f t="shared" si="3"/>
        <v>100</v>
      </c>
      <c r="AE9" s="49"/>
      <c r="AF9" s="89" t="str">
        <f t="shared" si="4"/>
        <v>Phaeodactylum tricornutum</v>
      </c>
      <c r="AG9" s="32" t="str">
        <f t="shared" si="5"/>
        <v>IC10</v>
      </c>
      <c r="AH9" s="32" t="str">
        <f t="shared" ref="AH9:AH40" si="8">R9</f>
        <v>Chronic</v>
      </c>
      <c r="AI9" s="7">
        <f>VLOOKUP(SUM(Z9,AC9),Tables!$J$5:$K$11,2,FALSE)</f>
        <v>1</v>
      </c>
      <c r="AJ9" s="7" t="str">
        <f>IF(AI9=MIN($AI$9:$AI$11),"YES!!!","Reject")</f>
        <v>YES!!!</v>
      </c>
      <c r="AK9" s="32" t="str">
        <f t="shared" ref="AK9" si="9">N9</f>
        <v>Growth Inhibition</v>
      </c>
      <c r="AL9" s="32" t="s">
        <v>77</v>
      </c>
      <c r="AM9" s="32">
        <f>P9</f>
        <v>72</v>
      </c>
      <c r="AN9" s="32" t="s">
        <v>78</v>
      </c>
      <c r="AO9" s="32"/>
      <c r="AP9" s="32">
        <f>AD9</f>
        <v>100</v>
      </c>
      <c r="AQ9" s="32">
        <f>GEOMEAN(AP9)</f>
        <v>100</v>
      </c>
      <c r="AR9" s="32">
        <f>MIN(AQ9)</f>
        <v>100</v>
      </c>
      <c r="AS9" s="32">
        <f>MIN(AR9)</f>
        <v>100</v>
      </c>
      <c r="AT9" s="126" t="s">
        <v>79</v>
      </c>
      <c r="AU9" s="139" t="s">
        <v>79</v>
      </c>
      <c r="AV9" s="63"/>
      <c r="AW9" s="63"/>
      <c r="AX9" s="69" t="str">
        <f>H9</f>
        <v>Microalgae</v>
      </c>
      <c r="AY9" s="32" t="str">
        <f>E9</f>
        <v>Phaeodactylum tricornutum</v>
      </c>
      <c r="AZ9" s="32" t="str">
        <f>F9</f>
        <v>Bacillariophyta</v>
      </c>
      <c r="BA9" s="32" t="str">
        <f>G9</f>
        <v>Bacillariophyceae</v>
      </c>
      <c r="BB9" s="32" t="str">
        <f>I9</f>
        <v>Phototroph</v>
      </c>
      <c r="BC9" s="32">
        <f>AI9</f>
        <v>1</v>
      </c>
      <c r="BD9" s="19">
        <f>AS9</f>
        <v>100</v>
      </c>
      <c r="BE9" s="126" t="s">
        <v>79</v>
      </c>
      <c r="BF9" s="146" t="s">
        <v>79</v>
      </c>
      <c r="BG9" s="69" t="s">
        <v>60</v>
      </c>
      <c r="BH9" s="133" t="s">
        <v>95</v>
      </c>
      <c r="BI9" s="32" t="s">
        <v>62</v>
      </c>
      <c r="BJ9" s="32" t="s">
        <v>96</v>
      </c>
      <c r="BK9" s="32" t="s">
        <v>64</v>
      </c>
      <c r="BL9" s="32">
        <v>1</v>
      </c>
      <c r="BM9" s="19">
        <v>250</v>
      </c>
      <c r="BN9" s="63" t="s">
        <v>224</v>
      </c>
      <c r="BO9" s="4"/>
      <c r="BP9" s="4"/>
    </row>
    <row r="10" spans="1:81" ht="16.5" thickTop="1" thickBot="1">
      <c r="A10" s="39" t="s">
        <v>97</v>
      </c>
      <c r="B10" s="33">
        <v>909</v>
      </c>
      <c r="C10" s="19"/>
      <c r="D10" s="19" t="s">
        <v>67</v>
      </c>
      <c r="E10" s="153" t="s">
        <v>88</v>
      </c>
      <c r="F10" s="19" t="s">
        <v>62</v>
      </c>
      <c r="G10" s="66" t="s">
        <v>63</v>
      </c>
      <c r="H10" s="33" t="s">
        <v>60</v>
      </c>
      <c r="I10" s="7" t="s">
        <v>68</v>
      </c>
      <c r="J10" s="7" t="s">
        <v>69</v>
      </c>
      <c r="L10" s="141" t="s">
        <v>94</v>
      </c>
      <c r="M10" s="1" t="s">
        <v>71</v>
      </c>
      <c r="N10" s="1" t="s">
        <v>72</v>
      </c>
      <c r="O10" s="32" t="s">
        <v>85</v>
      </c>
      <c r="P10" s="32">
        <v>72</v>
      </c>
      <c r="Q10" s="32" t="s">
        <v>74</v>
      </c>
      <c r="R10" s="7" t="s">
        <v>75</v>
      </c>
      <c r="T10" s="40">
        <v>580</v>
      </c>
      <c r="U10" s="1" t="s">
        <v>76</v>
      </c>
      <c r="V10" s="32">
        <f>VLOOKUP(U10,Tables!M$5:O$9,3,FALSE)</f>
        <v>1</v>
      </c>
      <c r="W10" s="40">
        <f>T10*V10</f>
        <v>580</v>
      </c>
      <c r="Y10" s="40" t="str">
        <f t="shared" si="0"/>
        <v>IC50</v>
      </c>
      <c r="Z10" s="40">
        <f>VLOOKUP(Y10,Tables!$C$5:$D$18,2,FALSE)</f>
        <v>5</v>
      </c>
      <c r="AA10" s="40">
        <f t="shared" si="1"/>
        <v>116</v>
      </c>
      <c r="AB10" s="7" t="str">
        <f t="shared" si="2"/>
        <v>Chronic</v>
      </c>
      <c r="AC10" s="40">
        <f>VLOOKUP(AB10,Tables!$C$21:$D$22,2,FALSE)</f>
        <v>1</v>
      </c>
      <c r="AD10" s="40">
        <f t="shared" si="3"/>
        <v>116</v>
      </c>
      <c r="AE10" s="49"/>
      <c r="AF10" s="88" t="str">
        <f t="shared" si="4"/>
        <v>Phaeodactylum tricornutum</v>
      </c>
      <c r="AG10" s="7" t="str">
        <f t="shared" si="5"/>
        <v>IC50</v>
      </c>
      <c r="AH10" s="32" t="str">
        <f t="shared" si="8"/>
        <v>Chronic</v>
      </c>
      <c r="AI10" s="7">
        <f>VLOOKUP(SUM(Z10,AC10),Tables!$J$5:$K$11,2,FALSE)</f>
        <v>2</v>
      </c>
      <c r="AJ10" s="7" t="str">
        <f>IF(AI10=MIN($AI$9:$AI$11),"YES!!!","Reject")</f>
        <v>Reject</v>
      </c>
      <c r="AK10" s="32"/>
      <c r="AL10" s="32"/>
      <c r="AM10" s="32"/>
      <c r="AN10" s="32"/>
      <c r="AO10" s="32"/>
      <c r="AP10" s="32"/>
      <c r="AQ10" s="32"/>
      <c r="AR10" s="32"/>
      <c r="AS10" s="32"/>
      <c r="AT10" s="126" t="s">
        <v>79</v>
      </c>
      <c r="AU10" s="139" t="s">
        <v>79</v>
      </c>
      <c r="AV10" s="63"/>
      <c r="AW10" s="63"/>
      <c r="AX10" s="80"/>
      <c r="AY10" s="32"/>
      <c r="AZ10" s="32"/>
      <c r="BA10" s="32"/>
      <c r="BB10" s="32"/>
      <c r="BC10" s="32"/>
      <c r="BE10" s="110"/>
      <c r="BF10" s="110"/>
      <c r="BG10" s="69" t="s">
        <v>60</v>
      </c>
      <c r="BH10" s="134" t="s">
        <v>98</v>
      </c>
      <c r="BI10" s="69" t="s">
        <v>99</v>
      </c>
      <c r="BJ10" s="32" t="s">
        <v>100</v>
      </c>
      <c r="BK10" s="69" t="s">
        <v>64</v>
      </c>
      <c r="BL10" s="69">
        <v>1</v>
      </c>
      <c r="BM10" s="66">
        <v>37.5</v>
      </c>
      <c r="BN10" s="63" t="s">
        <v>225</v>
      </c>
      <c r="BO10" s="4"/>
      <c r="BP10" s="4"/>
    </row>
    <row r="11" spans="1:81" ht="16.5" thickTop="1" thickBot="1">
      <c r="A11" s="79">
        <v>2106</v>
      </c>
      <c r="B11" s="63"/>
      <c r="C11" s="63"/>
      <c r="D11" s="66" t="s">
        <v>67</v>
      </c>
      <c r="E11" s="150" t="s">
        <v>88</v>
      </c>
      <c r="F11" s="19" t="s">
        <v>62</v>
      </c>
      <c r="G11" s="66" t="s">
        <v>63</v>
      </c>
      <c r="H11" s="64" t="s">
        <v>60</v>
      </c>
      <c r="I11" s="67" t="s">
        <v>64</v>
      </c>
      <c r="J11" s="67" t="s">
        <v>101</v>
      </c>
      <c r="K11" s="63"/>
      <c r="L11" s="142" t="s">
        <v>102</v>
      </c>
      <c r="M11" s="68" t="s">
        <v>102</v>
      </c>
      <c r="N11" s="68" t="s">
        <v>102</v>
      </c>
      <c r="O11" s="69" t="s">
        <v>103</v>
      </c>
      <c r="P11" s="69">
        <v>10</v>
      </c>
      <c r="Q11" s="69" t="s">
        <v>104</v>
      </c>
      <c r="R11" s="69" t="s">
        <v>75</v>
      </c>
      <c r="S11" s="69"/>
      <c r="T11" s="70" t="s">
        <v>105</v>
      </c>
      <c r="U11" s="69" t="s">
        <v>106</v>
      </c>
      <c r="V11" s="32">
        <f>VLOOKUP(U11,Tables!M$5:O$9,3,FALSE)</f>
        <v>1000</v>
      </c>
      <c r="W11" s="40">
        <f>T11*V11</f>
        <v>500</v>
      </c>
      <c r="Y11" s="70" t="str">
        <f>O11</f>
        <v>EC50</v>
      </c>
      <c r="Z11" s="70">
        <f>VLOOKUP(Y11,Tables!$C$5:$D$18,2,FALSE)</f>
        <v>5</v>
      </c>
      <c r="AA11" s="70">
        <f>W11/Z11</f>
        <v>100</v>
      </c>
      <c r="AB11" s="67" t="str">
        <f>R11</f>
        <v>Chronic</v>
      </c>
      <c r="AC11" s="70">
        <f>VLOOKUP(AB11,Tables!$C$21:$D$22,2,FALSE)</f>
        <v>1</v>
      </c>
      <c r="AD11" s="70">
        <f>AA11/AC11</f>
        <v>100</v>
      </c>
      <c r="AE11" s="49"/>
      <c r="AF11" s="88" t="str">
        <f t="shared" si="4"/>
        <v>Phaeodactylum tricornutum</v>
      </c>
      <c r="AG11" s="7" t="str">
        <f t="shared" si="5"/>
        <v>EC50</v>
      </c>
      <c r="AH11" s="32" t="str">
        <f t="shared" si="8"/>
        <v>Chronic</v>
      </c>
      <c r="AI11" s="7">
        <f>VLOOKUP(SUM(Z11,AC11),Tables!$J$5:$K$11,2,FALSE)</f>
        <v>2</v>
      </c>
      <c r="AJ11" s="7" t="str">
        <f>IF(AI11=MIN($AI$9:$AI$11),"YES!!!","Reject")</f>
        <v>Reject</v>
      </c>
      <c r="AT11" s="126" t="s">
        <v>79</v>
      </c>
      <c r="AU11" s="139" t="s">
        <v>79</v>
      </c>
      <c r="AV11" s="63"/>
      <c r="AW11" s="63"/>
      <c r="AX11" s="80"/>
      <c r="BE11" s="110"/>
      <c r="BF11" s="110"/>
      <c r="BG11" s="69" t="s">
        <v>60</v>
      </c>
      <c r="BH11" s="134" t="s">
        <v>107</v>
      </c>
      <c r="BI11" s="69" t="s">
        <v>108</v>
      </c>
      <c r="BJ11" s="69" t="s">
        <v>109</v>
      </c>
      <c r="BK11" s="69" t="s">
        <v>64</v>
      </c>
      <c r="BL11" s="69">
        <v>1</v>
      </c>
      <c r="BM11" s="66">
        <v>60.2</v>
      </c>
      <c r="BN11" s="63" t="s">
        <v>223</v>
      </c>
      <c r="BO11" s="63"/>
      <c r="BP11" s="63"/>
    </row>
    <row r="12" spans="1:81" s="63" customFormat="1" ht="16.5" thickTop="1" thickBot="1">
      <c r="A12" s="49"/>
      <c r="B12" s="49"/>
      <c r="C12" s="49"/>
      <c r="D12" s="49"/>
      <c r="E12" s="151"/>
      <c r="F12" s="49"/>
      <c r="G12" s="49"/>
      <c r="H12" s="49"/>
      <c r="I12" s="49"/>
      <c r="J12" s="49"/>
      <c r="K12" s="49"/>
      <c r="L12" s="61"/>
      <c r="M12" s="49"/>
      <c r="N12" s="60"/>
      <c r="O12" s="60"/>
      <c r="P12" s="60"/>
      <c r="Q12" s="60"/>
      <c r="R12" s="60"/>
      <c r="S12" s="60"/>
      <c r="T12" s="60"/>
      <c r="U12" s="49"/>
      <c r="V12" s="59"/>
      <c r="W12" s="49"/>
      <c r="X12" s="49"/>
      <c r="Y12" s="49"/>
      <c r="Z12" s="49"/>
      <c r="AA12" s="49"/>
      <c r="AB12" s="49"/>
      <c r="AC12" s="49"/>
      <c r="AD12" s="49"/>
      <c r="AE12" s="49"/>
      <c r="AF12" s="72"/>
      <c r="AG12" s="49"/>
      <c r="AH12" s="49"/>
      <c r="AI12" s="49"/>
      <c r="AJ12" s="49"/>
      <c r="AK12" s="49"/>
      <c r="AL12" s="49"/>
      <c r="AM12" s="49"/>
      <c r="AN12" s="49"/>
      <c r="AO12" s="49"/>
      <c r="AP12" s="59"/>
      <c r="AQ12" s="49"/>
      <c r="AR12" s="49"/>
      <c r="AS12" s="49"/>
      <c r="AT12" s="59"/>
      <c r="AU12" s="59"/>
      <c r="AX12" s="71"/>
      <c r="AY12" s="49"/>
      <c r="AZ12" s="49"/>
      <c r="BA12" s="49"/>
      <c r="BB12" s="49"/>
      <c r="BC12" s="49"/>
      <c r="BD12" s="49"/>
      <c r="BE12" s="110"/>
      <c r="BF12" s="110"/>
      <c r="BG12" s="69" t="s">
        <v>60</v>
      </c>
      <c r="BH12" s="134" t="s">
        <v>110</v>
      </c>
      <c r="BI12" s="69" t="s">
        <v>99</v>
      </c>
      <c r="BJ12" s="69" t="s">
        <v>111</v>
      </c>
      <c r="BK12" s="69" t="s">
        <v>64</v>
      </c>
      <c r="BL12" s="69">
        <v>2</v>
      </c>
      <c r="BM12" s="66">
        <v>400</v>
      </c>
      <c r="BN12" s="63" t="s">
        <v>112</v>
      </c>
    </row>
    <row r="13" spans="1:81" s="63" customFormat="1" ht="16.5" thickTop="1" thickBot="1">
      <c r="A13" s="79">
        <v>3585</v>
      </c>
      <c r="B13" s="23"/>
      <c r="D13" s="66" t="s">
        <v>67</v>
      </c>
      <c r="E13" s="150" t="s">
        <v>95</v>
      </c>
      <c r="F13" s="19" t="s">
        <v>62</v>
      </c>
      <c r="G13" s="66" t="s">
        <v>96</v>
      </c>
      <c r="H13" s="64" t="s">
        <v>60</v>
      </c>
      <c r="I13" s="67" t="s">
        <v>64</v>
      </c>
      <c r="J13" s="67" t="s">
        <v>101</v>
      </c>
      <c r="K13" s="3"/>
      <c r="L13" s="142" t="s">
        <v>102</v>
      </c>
      <c r="M13" s="68" t="s">
        <v>102</v>
      </c>
      <c r="N13" s="68" t="s">
        <v>102</v>
      </c>
      <c r="O13" s="69" t="s">
        <v>103</v>
      </c>
      <c r="P13" s="69">
        <v>5</v>
      </c>
      <c r="Q13" s="69" t="s">
        <v>104</v>
      </c>
      <c r="R13" s="67" t="s">
        <v>75</v>
      </c>
      <c r="S13" s="69"/>
      <c r="T13" s="70" t="s">
        <v>113</v>
      </c>
      <c r="U13" s="69" t="s">
        <v>106</v>
      </c>
      <c r="V13" s="32">
        <f>VLOOKUP(U13,Tables!M$5:O$9,3,FALSE)</f>
        <v>1000</v>
      </c>
      <c r="W13" s="40">
        <f>T13*V13</f>
        <v>600</v>
      </c>
      <c r="X13"/>
      <c r="Y13" s="70" t="str">
        <f t="shared" ref="Y13:Y40" si="10">O13</f>
        <v>EC50</v>
      </c>
      <c r="Z13" s="70">
        <f>VLOOKUP(Y13,Tables!$C$5:$D$18,2,FALSE)</f>
        <v>5</v>
      </c>
      <c r="AA13" s="70">
        <f t="shared" ref="AA13:AA40" si="11">W13/Z13</f>
        <v>120</v>
      </c>
      <c r="AB13" s="67" t="str">
        <f>R13</f>
        <v>Chronic</v>
      </c>
      <c r="AC13" s="70">
        <f>VLOOKUP(AB13,Tables!$C$21:$D$22,2,FALSE)</f>
        <v>1</v>
      </c>
      <c r="AD13" s="70">
        <f t="shared" ref="AD13:AD40" si="12">AA13/AC13</f>
        <v>120</v>
      </c>
      <c r="AE13" s="49"/>
      <c r="AF13" s="90" t="str">
        <f t="shared" si="4"/>
        <v>Skeletonema costatum</v>
      </c>
      <c r="AG13" s="67" t="str">
        <f t="shared" si="5"/>
        <v>EC50</v>
      </c>
      <c r="AH13" s="69" t="str">
        <f t="shared" si="8"/>
        <v>Chronic</v>
      </c>
      <c r="AI13" s="67">
        <f>VLOOKUP(SUM(Z13,AC13),Tables!$J$5:$K$11,2,FALSE)</f>
        <v>2</v>
      </c>
      <c r="AJ13" s="7" t="str">
        <f>IF(AI13=MIN($AI$13:$AI$14),"YES!!!","Reject")</f>
        <v>Reject</v>
      </c>
      <c r="AK13" s="69"/>
      <c r="AL13" s="69"/>
      <c r="AM13" s="69"/>
      <c r="AN13" s="69"/>
      <c r="AO13" s="65"/>
      <c r="AP13" s="69"/>
      <c r="AQ13" s="69"/>
      <c r="AR13" s="69"/>
      <c r="AS13" s="69"/>
      <c r="AT13" s="91"/>
      <c r="AU13" s="91"/>
      <c r="AX13" s="69"/>
      <c r="AY13" s="69"/>
      <c r="AZ13" s="69"/>
      <c r="BA13" s="69"/>
      <c r="BB13" s="69"/>
      <c r="BC13" s="69"/>
      <c r="BD13" s="66"/>
      <c r="BE13" s="110"/>
      <c r="BF13" s="110"/>
      <c r="BG13" s="69" t="s">
        <v>60</v>
      </c>
      <c r="BH13" s="134" t="s">
        <v>114</v>
      </c>
      <c r="BI13" s="69" t="s">
        <v>99</v>
      </c>
      <c r="BJ13" s="69" t="s">
        <v>111</v>
      </c>
      <c r="BK13" s="69" t="s">
        <v>64</v>
      </c>
      <c r="BL13" s="69">
        <v>2</v>
      </c>
      <c r="BM13" s="66">
        <v>1000</v>
      </c>
      <c r="BN13" s="63" t="s">
        <v>112</v>
      </c>
    </row>
    <row r="14" spans="1:81" s="63" customFormat="1" ht="16.5" thickTop="1" thickBot="1">
      <c r="A14" s="79">
        <v>3585</v>
      </c>
      <c r="B14" s="23"/>
      <c r="D14" s="66" t="s">
        <v>67</v>
      </c>
      <c r="E14" s="150" t="s">
        <v>95</v>
      </c>
      <c r="F14" s="19" t="s">
        <v>62</v>
      </c>
      <c r="G14" s="66" t="s">
        <v>96</v>
      </c>
      <c r="H14" s="64" t="s">
        <v>60</v>
      </c>
      <c r="I14" s="67" t="s">
        <v>64</v>
      </c>
      <c r="J14" s="67" t="s">
        <v>101</v>
      </c>
      <c r="K14" s="3"/>
      <c r="L14" s="142" t="s">
        <v>102</v>
      </c>
      <c r="M14" s="68" t="s">
        <v>102</v>
      </c>
      <c r="N14" s="68" t="s">
        <v>102</v>
      </c>
      <c r="O14" s="69" t="s">
        <v>115</v>
      </c>
      <c r="P14" s="69">
        <v>5</v>
      </c>
      <c r="Q14" s="69" t="s">
        <v>104</v>
      </c>
      <c r="R14" s="67" t="s">
        <v>75</v>
      </c>
      <c r="S14" s="69"/>
      <c r="T14" s="70">
        <v>0.25</v>
      </c>
      <c r="U14" s="69" t="s">
        <v>106</v>
      </c>
      <c r="V14" s="32">
        <f>VLOOKUP(U14,Tables!M$5:O$9,3,FALSE)</f>
        <v>1000</v>
      </c>
      <c r="W14" s="40">
        <f>T14*V14</f>
        <v>250</v>
      </c>
      <c r="X14"/>
      <c r="Y14" s="70" t="str">
        <f t="shared" ref="Y14" si="13">O14</f>
        <v>NOEL</v>
      </c>
      <c r="Z14" s="70">
        <f>VLOOKUP(Y14,Tables!$C$5:$D$18,2,FALSE)</f>
        <v>1</v>
      </c>
      <c r="AA14" s="70">
        <f t="shared" ref="AA14" si="14">W14/Z14</f>
        <v>250</v>
      </c>
      <c r="AB14" s="67" t="str">
        <f>R14</f>
        <v>Chronic</v>
      </c>
      <c r="AC14" s="70">
        <f>VLOOKUP(AB14,Tables!$C$21:$D$22,2,FALSE)</f>
        <v>1</v>
      </c>
      <c r="AD14" s="70">
        <f t="shared" ref="AD14" si="15">AA14/AC14</f>
        <v>250</v>
      </c>
      <c r="AE14" s="49"/>
      <c r="AF14" s="90" t="str">
        <f t="shared" ref="AF14" si="16">E14</f>
        <v>Skeletonema costatum</v>
      </c>
      <c r="AG14" s="67" t="str">
        <f t="shared" ref="AG14" si="17">Y14</f>
        <v>NOEL</v>
      </c>
      <c r="AH14" s="69" t="str">
        <f t="shared" ref="AH14" si="18">R14</f>
        <v>Chronic</v>
      </c>
      <c r="AI14" s="67">
        <f>VLOOKUP(SUM(Z14,AC14),Tables!$J$5:$K$11,2,FALSE)</f>
        <v>1</v>
      </c>
      <c r="AJ14" s="7" t="str">
        <f>IF(AI14=MIN($AI$13:$AI$14),"YES!!!","Reject")</f>
        <v>YES!!!</v>
      </c>
      <c r="AK14" s="69" t="str">
        <f t="shared" ref="AK14" si="19">N14</f>
        <v>Biomass yield, growth rate, AUC</v>
      </c>
      <c r="AL14" s="69" t="s">
        <v>77</v>
      </c>
      <c r="AM14" s="69">
        <f>P14</f>
        <v>5</v>
      </c>
      <c r="AN14" s="69" t="s">
        <v>78</v>
      </c>
      <c r="AO14" s="65"/>
      <c r="AP14" s="69">
        <f>AD14</f>
        <v>250</v>
      </c>
      <c r="AQ14" s="69">
        <f>GEOMEAN(AP14)</f>
        <v>250</v>
      </c>
      <c r="AR14" s="69">
        <f>MIN(AQ14)</f>
        <v>250</v>
      </c>
      <c r="AS14" s="69">
        <f>MIN(AR14)</f>
        <v>250</v>
      </c>
      <c r="AT14" s="126" t="s">
        <v>79</v>
      </c>
      <c r="AU14" s="139" t="s">
        <v>79</v>
      </c>
      <c r="AX14" s="69" t="str">
        <f>H14</f>
        <v>Microalgae</v>
      </c>
      <c r="AY14" s="32" t="str">
        <f>E14</f>
        <v>Skeletonema costatum</v>
      </c>
      <c r="AZ14" s="32" t="str">
        <f>F14</f>
        <v>Bacillariophyta</v>
      </c>
      <c r="BA14" s="32" t="str">
        <f>G14</f>
        <v>Mediophyceae</v>
      </c>
      <c r="BB14" s="32" t="str">
        <f>I14</f>
        <v xml:space="preserve">Phototroph </v>
      </c>
      <c r="BC14" s="32">
        <f>AI14</f>
        <v>1</v>
      </c>
      <c r="BD14" s="19">
        <f>AS14</f>
        <v>250</v>
      </c>
      <c r="BE14" s="126" t="s">
        <v>79</v>
      </c>
      <c r="BF14" s="146" t="s">
        <v>79</v>
      </c>
      <c r="BG14" s="107" t="s">
        <v>60</v>
      </c>
      <c r="BH14" s="135" t="s">
        <v>116</v>
      </c>
      <c r="BI14" s="107" t="s">
        <v>108</v>
      </c>
      <c r="BJ14" s="107" t="s">
        <v>117</v>
      </c>
      <c r="BK14" s="107" t="s">
        <v>64</v>
      </c>
      <c r="BL14" s="107">
        <v>2</v>
      </c>
      <c r="BM14" s="108">
        <v>100</v>
      </c>
      <c r="BN14" s="63" t="s">
        <v>112</v>
      </c>
    </row>
    <row r="15" spans="1:81" s="63" customFormat="1" ht="16.5" thickTop="1" thickBot="1">
      <c r="A15" s="57"/>
      <c r="B15" s="75"/>
      <c r="C15" s="49"/>
      <c r="D15" s="76"/>
      <c r="E15" s="152"/>
      <c r="F15" s="76"/>
      <c r="G15" s="76"/>
      <c r="H15" s="77"/>
      <c r="I15" s="73"/>
      <c r="J15" s="73"/>
      <c r="K15" s="75"/>
      <c r="L15" s="71"/>
      <c r="M15" s="71"/>
      <c r="N15" s="71"/>
      <c r="O15" s="73"/>
      <c r="P15" s="73"/>
      <c r="Q15" s="73"/>
      <c r="R15" s="73"/>
      <c r="S15" s="73"/>
      <c r="T15" s="78"/>
      <c r="U15" s="73"/>
      <c r="V15" s="73"/>
      <c r="W15" s="78"/>
      <c r="X15" s="49"/>
      <c r="Y15" s="78"/>
      <c r="Z15" s="78"/>
      <c r="AA15" s="78"/>
      <c r="AB15" s="73"/>
      <c r="AC15" s="78"/>
      <c r="AD15" s="78"/>
      <c r="AE15" s="49"/>
      <c r="AF15" s="72"/>
      <c r="AG15" s="49"/>
      <c r="AH15" s="49"/>
      <c r="AI15" s="49"/>
      <c r="AJ15" s="49"/>
      <c r="AK15" s="49"/>
      <c r="AL15" s="49"/>
      <c r="AM15" s="49"/>
      <c r="AN15" s="49"/>
      <c r="AO15" s="49"/>
      <c r="AP15" s="59"/>
      <c r="AQ15" s="49"/>
      <c r="AR15" s="49"/>
      <c r="AS15" s="49"/>
      <c r="AT15" s="59"/>
      <c r="AU15" s="59"/>
      <c r="AX15" s="71"/>
      <c r="AY15" s="49"/>
      <c r="AZ15" s="49"/>
      <c r="BA15" s="49"/>
      <c r="BB15" s="49"/>
      <c r="BC15" s="49"/>
      <c r="BD15" s="49"/>
      <c r="BE15" s="110"/>
      <c r="BF15" s="110"/>
      <c r="BG15" s="69" t="s">
        <v>118</v>
      </c>
      <c r="BH15" s="133" t="s">
        <v>119</v>
      </c>
      <c r="BI15" s="32" t="s">
        <v>120</v>
      </c>
      <c r="BJ15" s="32" t="s">
        <v>121</v>
      </c>
      <c r="BK15" s="32" t="s">
        <v>122</v>
      </c>
      <c r="BL15" s="32">
        <v>1</v>
      </c>
      <c r="BM15" s="19">
        <v>1000</v>
      </c>
      <c r="BN15" s="63" t="s">
        <v>224</v>
      </c>
    </row>
    <row r="16" spans="1:81" s="63" customFormat="1" ht="16.5" thickTop="1" thickBot="1">
      <c r="A16" s="79">
        <v>3588</v>
      </c>
      <c r="B16" s="23"/>
      <c r="C16" s="130" t="s">
        <v>84</v>
      </c>
      <c r="D16" s="66" t="s">
        <v>67</v>
      </c>
      <c r="E16" s="150" t="s">
        <v>119</v>
      </c>
      <c r="F16" s="66" t="s">
        <v>120</v>
      </c>
      <c r="G16" s="66" t="s">
        <v>121</v>
      </c>
      <c r="H16" s="64" t="s">
        <v>118</v>
      </c>
      <c r="I16" s="67" t="s">
        <v>122</v>
      </c>
      <c r="J16" s="67" t="s">
        <v>123</v>
      </c>
      <c r="K16" s="3"/>
      <c r="L16" s="142" t="s">
        <v>124</v>
      </c>
      <c r="M16" s="68" t="s">
        <v>124</v>
      </c>
      <c r="N16" s="68" t="s">
        <v>124</v>
      </c>
      <c r="O16" s="69" t="s">
        <v>103</v>
      </c>
      <c r="P16" s="69">
        <v>96</v>
      </c>
      <c r="Q16" s="32" t="s">
        <v>74</v>
      </c>
      <c r="R16" s="69" t="s">
        <v>125</v>
      </c>
      <c r="S16" s="114" t="s">
        <v>86</v>
      </c>
      <c r="T16" s="115" t="s">
        <v>126</v>
      </c>
      <c r="U16" s="114" t="s">
        <v>106</v>
      </c>
      <c r="V16" s="114">
        <v>1000</v>
      </c>
      <c r="W16" s="115">
        <f>T16*1000</f>
        <v>3700</v>
      </c>
      <c r="X16" s="118"/>
      <c r="Y16" s="115" t="str">
        <f t="shared" si="10"/>
        <v>EC50</v>
      </c>
      <c r="Z16" s="115">
        <f>VLOOKUP(Y16,Tables!$C$5:$D$18,2,FALSE)</f>
        <v>5</v>
      </c>
      <c r="AA16" s="115">
        <f t="shared" si="11"/>
        <v>740</v>
      </c>
      <c r="AB16" s="119" t="str">
        <f t="shared" ref="AB16:AB40" si="20">R16</f>
        <v>Acute</v>
      </c>
      <c r="AC16" s="115">
        <f>VLOOKUP(AB16,Tables!$C$21:$D$22,2,FALSE)</f>
        <v>2</v>
      </c>
      <c r="AD16" s="115">
        <f t="shared" si="12"/>
        <v>370</v>
      </c>
      <c r="AE16" s="120"/>
      <c r="AF16" s="121" t="str">
        <f t="shared" si="4"/>
        <v>Crassostrea virginica</v>
      </c>
      <c r="AG16" s="119" t="str">
        <f t="shared" si="5"/>
        <v>EC50</v>
      </c>
      <c r="AH16" s="114" t="str">
        <f t="shared" si="8"/>
        <v>Acute</v>
      </c>
      <c r="AI16" s="122">
        <f>VLOOKUP(SUM(Z16,AC16),Tables!$J$5:$K$11,2,FALSE)</f>
        <v>4</v>
      </c>
      <c r="AJ16" s="119" t="str">
        <f>IF(AI16=MIN($AI$16:$AI$19),"YES!!!","Reject")</f>
        <v>Reject</v>
      </c>
      <c r="AK16" s="116"/>
      <c r="AL16" s="114"/>
      <c r="AM16" s="114"/>
      <c r="AN16" s="114"/>
      <c r="AO16" s="123"/>
      <c r="AP16" s="114"/>
      <c r="AQ16" s="114"/>
      <c r="AR16" s="116"/>
      <c r="AS16" s="116"/>
      <c r="AT16" s="4"/>
      <c r="AU16" s="4"/>
      <c r="AV16" s="145" t="s">
        <v>87</v>
      </c>
      <c r="AX16" s="69"/>
      <c r="AY16" s="69"/>
      <c r="AZ16" s="69"/>
      <c r="BA16" s="69"/>
      <c r="BB16" s="69"/>
      <c r="BC16" s="69"/>
      <c r="BD16" s="66"/>
      <c r="BE16" s="110"/>
      <c r="BF16" s="110"/>
      <c r="BG16" s="69" t="s">
        <v>118</v>
      </c>
      <c r="BH16" s="134" t="s">
        <v>132</v>
      </c>
      <c r="BI16" s="69" t="s">
        <v>128</v>
      </c>
      <c r="BJ16" s="69" t="s">
        <v>133</v>
      </c>
      <c r="BK16" s="69" t="s">
        <v>122</v>
      </c>
      <c r="BL16" s="69">
        <v>4</v>
      </c>
      <c r="BM16" s="66">
        <v>100000</v>
      </c>
      <c r="BN16" s="63" t="s">
        <v>130</v>
      </c>
      <c r="BO16"/>
      <c r="BP16"/>
    </row>
    <row r="17" spans="1:67" s="63" customFormat="1" ht="16.5" thickTop="1" thickBot="1">
      <c r="A17" s="94" t="s">
        <v>131</v>
      </c>
      <c r="B17" s="95"/>
      <c r="D17" s="96" t="s">
        <v>67</v>
      </c>
      <c r="E17" s="150" t="s">
        <v>119</v>
      </c>
      <c r="F17" s="96" t="s">
        <v>120</v>
      </c>
      <c r="G17" s="96" t="s">
        <v>121</v>
      </c>
      <c r="H17" s="97" t="s">
        <v>118</v>
      </c>
      <c r="I17" s="67" t="s">
        <v>122</v>
      </c>
      <c r="J17" s="67" t="s">
        <v>123</v>
      </c>
      <c r="K17" s="95"/>
      <c r="L17" s="142" t="s">
        <v>124</v>
      </c>
      <c r="M17" s="98" t="s">
        <v>124</v>
      </c>
      <c r="N17" s="98" t="s">
        <v>124</v>
      </c>
      <c r="O17" s="99" t="s">
        <v>115</v>
      </c>
      <c r="P17" s="99">
        <v>96</v>
      </c>
      <c r="Q17" s="100" t="s">
        <v>74</v>
      </c>
      <c r="R17" s="99" t="s">
        <v>125</v>
      </c>
      <c r="S17" s="99"/>
      <c r="T17" s="101">
        <v>3.7</v>
      </c>
      <c r="U17" s="69" t="s">
        <v>106</v>
      </c>
      <c r="V17" s="32">
        <f>VLOOKUP(U17,Tables!M$5:O$9,3,FALSE)</f>
        <v>1000</v>
      </c>
      <c r="W17" s="40">
        <f>T17*V17</f>
        <v>3700</v>
      </c>
      <c r="X17"/>
      <c r="Y17" s="70" t="str">
        <f t="shared" si="10"/>
        <v>NOEL</v>
      </c>
      <c r="Z17" s="70">
        <f>VLOOKUP(Y17,Tables!$C$5:$D$18,2,FALSE)</f>
        <v>1</v>
      </c>
      <c r="AA17" s="70">
        <f t="shared" si="11"/>
        <v>3700</v>
      </c>
      <c r="AB17" s="67" t="str">
        <f>R17</f>
        <v>Acute</v>
      </c>
      <c r="AC17" s="70">
        <f>VLOOKUP(AB17,Tables!$C$21:$D$22,2,FALSE)</f>
        <v>2</v>
      </c>
      <c r="AD17" s="70">
        <f t="shared" si="12"/>
        <v>1850</v>
      </c>
      <c r="AE17" s="49"/>
      <c r="AF17" s="90" t="str">
        <f t="shared" ref="AF17" si="21">E17</f>
        <v>Crassostrea virginica</v>
      </c>
      <c r="AG17" s="67" t="str">
        <f t="shared" ref="AG17" si="22">Y17</f>
        <v>NOEL</v>
      </c>
      <c r="AH17" s="69" t="str">
        <f t="shared" ref="AH17" si="23">R17</f>
        <v>Acute</v>
      </c>
      <c r="AI17" s="67" t="str">
        <f>VLOOKUP(SUM(Z17,AC17),Tables!$J$5:$K$11,2,FALSE)</f>
        <v>DO NOT USE</v>
      </c>
      <c r="AJ17" s="92" t="str">
        <f t="shared" ref="AJ17:AJ19" si="24">IF(AI17=MIN($AI$16:$AI$19),"YES!!!","Reject")</f>
        <v>Reject</v>
      </c>
      <c r="AK17" s="100"/>
      <c r="AL17" s="99"/>
      <c r="AM17" s="99"/>
      <c r="AN17" s="99"/>
      <c r="AO17" s="102"/>
      <c r="AP17" s="99"/>
      <c r="AQ17" s="99"/>
      <c r="AR17" s="100"/>
      <c r="AS17" s="100"/>
      <c r="AT17" s="126" t="s">
        <v>79</v>
      </c>
      <c r="AU17" s="139" t="s">
        <v>79</v>
      </c>
      <c r="AX17" s="99"/>
      <c r="AY17" s="99"/>
      <c r="AZ17" s="99"/>
      <c r="BA17" s="99"/>
      <c r="BB17" s="99"/>
      <c r="BC17" s="99"/>
      <c r="BD17" s="96"/>
      <c r="BE17" s="110"/>
      <c r="BF17" s="110"/>
      <c r="BG17" s="69" t="s">
        <v>118</v>
      </c>
      <c r="BH17" s="134" t="s">
        <v>137</v>
      </c>
      <c r="BI17" s="69" t="s">
        <v>128</v>
      </c>
      <c r="BJ17" s="69" t="s">
        <v>133</v>
      </c>
      <c r="BK17" s="69" t="s">
        <v>122</v>
      </c>
      <c r="BL17" s="69">
        <v>4</v>
      </c>
      <c r="BM17" s="66">
        <v>11300</v>
      </c>
      <c r="BN17" s="63" t="s">
        <v>130</v>
      </c>
    </row>
    <row r="18" spans="1:67" s="63" customFormat="1" ht="16.5" thickTop="1" thickBot="1">
      <c r="A18" s="79">
        <v>2118</v>
      </c>
      <c r="C18" s="130" t="s">
        <v>84</v>
      </c>
      <c r="D18" s="66" t="s">
        <v>67</v>
      </c>
      <c r="E18" s="150" t="s">
        <v>119</v>
      </c>
      <c r="F18" s="66" t="s">
        <v>120</v>
      </c>
      <c r="G18" s="66" t="s">
        <v>121</v>
      </c>
      <c r="H18" s="64" t="s">
        <v>118</v>
      </c>
      <c r="I18" s="67" t="s">
        <v>122</v>
      </c>
      <c r="J18" s="67" t="s">
        <v>134</v>
      </c>
      <c r="L18" s="142" t="s">
        <v>135</v>
      </c>
      <c r="M18" s="68" t="s">
        <v>135</v>
      </c>
      <c r="N18" s="68" t="s">
        <v>135</v>
      </c>
      <c r="O18" s="69" t="s">
        <v>103</v>
      </c>
      <c r="P18" s="69">
        <v>7</v>
      </c>
      <c r="Q18" s="69" t="s">
        <v>104</v>
      </c>
      <c r="R18" s="67" t="s">
        <v>75</v>
      </c>
      <c r="S18" s="114" t="s">
        <v>86</v>
      </c>
      <c r="T18" s="115" t="s">
        <v>136</v>
      </c>
      <c r="U18" s="114" t="s">
        <v>106</v>
      </c>
      <c r="V18" s="114">
        <v>1000</v>
      </c>
      <c r="W18" s="115">
        <f>T18*1000</f>
        <v>1000</v>
      </c>
      <c r="X18" s="118"/>
      <c r="Y18" s="115" t="str">
        <f>O18</f>
        <v>EC50</v>
      </c>
      <c r="Z18" s="115">
        <f>VLOOKUP(Y18,Tables!$C$5:$D$18,2,FALSE)</f>
        <v>5</v>
      </c>
      <c r="AA18" s="115">
        <f>W18/Z18</f>
        <v>200</v>
      </c>
      <c r="AB18" s="119" t="str">
        <f>R18</f>
        <v>Chronic</v>
      </c>
      <c r="AC18" s="115">
        <f>VLOOKUP(AB18,Tables!$C$21:$D$22,2,FALSE)</f>
        <v>1</v>
      </c>
      <c r="AD18" s="115">
        <f>AA18/AC18</f>
        <v>200</v>
      </c>
      <c r="AE18" s="120"/>
      <c r="AF18" s="121" t="str">
        <f t="shared" si="4"/>
        <v>Crassostrea virginica</v>
      </c>
      <c r="AG18" s="119" t="str">
        <f t="shared" si="5"/>
        <v>EC50</v>
      </c>
      <c r="AH18" s="114" t="str">
        <f t="shared" si="8"/>
        <v>Chronic</v>
      </c>
      <c r="AI18" s="122">
        <f>VLOOKUP(SUM(Z18,AC18),Tables!$J$5:$K$11,2,FALSE)</f>
        <v>2</v>
      </c>
      <c r="AJ18" s="119" t="str">
        <f t="shared" si="24"/>
        <v>Reject</v>
      </c>
      <c r="AK18" s="116"/>
      <c r="AL18" s="114"/>
      <c r="AM18" s="114"/>
      <c r="AN18" s="114"/>
      <c r="AO18" s="118"/>
      <c r="AP18" s="114"/>
      <c r="AQ18" s="114"/>
      <c r="AR18" s="118"/>
      <c r="AS18" s="118"/>
      <c r="AT18" s="4"/>
      <c r="AU18" s="4"/>
      <c r="AV18" s="145" t="s">
        <v>87</v>
      </c>
      <c r="AX18" s="80"/>
      <c r="AY18"/>
      <c r="AZ18"/>
      <c r="BA18"/>
      <c r="BB18"/>
      <c r="BC18"/>
      <c r="BD18"/>
      <c r="BE18" s="110"/>
      <c r="BF18" s="110"/>
      <c r="BG18" s="69" t="s">
        <v>118</v>
      </c>
      <c r="BH18" s="134" t="s">
        <v>139</v>
      </c>
      <c r="BI18" s="69" t="s">
        <v>128</v>
      </c>
      <c r="BJ18" s="69" t="s">
        <v>133</v>
      </c>
      <c r="BK18" s="69" t="s">
        <v>122</v>
      </c>
      <c r="BL18" s="69">
        <v>4</v>
      </c>
      <c r="BM18" s="66">
        <v>10000</v>
      </c>
      <c r="BN18" s="63" t="s">
        <v>130</v>
      </c>
    </row>
    <row r="19" spans="1:67" s="63" customFormat="1" ht="16.5" thickTop="1" thickBot="1">
      <c r="A19" s="79" t="s">
        <v>138</v>
      </c>
      <c r="D19" s="96" t="s">
        <v>67</v>
      </c>
      <c r="E19" s="150" t="s">
        <v>119</v>
      </c>
      <c r="F19" s="96" t="s">
        <v>120</v>
      </c>
      <c r="G19" s="96" t="s">
        <v>121</v>
      </c>
      <c r="H19" s="97" t="s">
        <v>118</v>
      </c>
      <c r="I19" s="67" t="s">
        <v>122</v>
      </c>
      <c r="J19" s="67" t="s">
        <v>123</v>
      </c>
      <c r="K19" s="95"/>
      <c r="L19" s="142" t="s">
        <v>124</v>
      </c>
      <c r="M19" s="98" t="s">
        <v>124</v>
      </c>
      <c r="N19" s="98" t="s">
        <v>124</v>
      </c>
      <c r="O19" s="99" t="s">
        <v>115</v>
      </c>
      <c r="P19" s="69">
        <v>7</v>
      </c>
      <c r="Q19" s="69" t="s">
        <v>104</v>
      </c>
      <c r="R19" s="69" t="s">
        <v>75</v>
      </c>
      <c r="S19" s="69"/>
      <c r="T19" s="70">
        <v>1</v>
      </c>
      <c r="U19" s="69" t="s">
        <v>106</v>
      </c>
      <c r="V19" s="32">
        <f>VLOOKUP(U19,Tables!M$5:O$9,3,FALSE)</f>
        <v>1000</v>
      </c>
      <c r="W19" s="40">
        <f>T19*V19</f>
        <v>1000</v>
      </c>
      <c r="X19"/>
      <c r="Y19" s="70" t="str">
        <f t="shared" ref="Y19" si="25">O19</f>
        <v>NOEL</v>
      </c>
      <c r="Z19" s="70">
        <f>VLOOKUP(Y19,Tables!$C$5:$D$18,2,FALSE)</f>
        <v>1</v>
      </c>
      <c r="AA19" s="70">
        <f t="shared" ref="AA19" si="26">W19/Z19</f>
        <v>1000</v>
      </c>
      <c r="AB19" s="67" t="str">
        <f>R19</f>
        <v>Chronic</v>
      </c>
      <c r="AC19" s="70">
        <f>VLOOKUP(AB19,Tables!$C$21:$D$22,2,FALSE)</f>
        <v>1</v>
      </c>
      <c r="AD19" s="70">
        <f t="shared" ref="AD19" si="27">AA19/AC19</f>
        <v>1000</v>
      </c>
      <c r="AE19" s="49"/>
      <c r="AF19" s="90" t="str">
        <f t="shared" si="4"/>
        <v>Crassostrea virginica</v>
      </c>
      <c r="AG19" s="67" t="str">
        <f t="shared" si="5"/>
        <v>NOEL</v>
      </c>
      <c r="AH19" s="69" t="str">
        <f t="shared" si="8"/>
        <v>Chronic</v>
      </c>
      <c r="AI19" s="67">
        <f>VLOOKUP(SUM(Z19,AC19),Tables!$J$5:$K$11,2,FALSE)</f>
        <v>1</v>
      </c>
      <c r="AJ19" s="92" t="str">
        <f t="shared" si="24"/>
        <v>YES!!!</v>
      </c>
      <c r="AK19" s="69" t="str">
        <f t="shared" ref="AK19" si="28">N19</f>
        <v>Mortality, Abnormal Development</v>
      </c>
      <c r="AL19" s="69" t="s">
        <v>77</v>
      </c>
      <c r="AM19" s="69">
        <f>P19</f>
        <v>7</v>
      </c>
      <c r="AN19" s="69" t="s">
        <v>78</v>
      </c>
      <c r="AO19" s="65"/>
      <c r="AP19" s="69">
        <f>AD19</f>
        <v>1000</v>
      </c>
      <c r="AQ19" s="69">
        <f>GEOMEAN(AP19)</f>
        <v>1000</v>
      </c>
      <c r="AR19" s="69">
        <f>MIN(AQ19)</f>
        <v>1000</v>
      </c>
      <c r="AS19" s="69">
        <f>MIN(AR19)</f>
        <v>1000</v>
      </c>
      <c r="AT19" s="126" t="s">
        <v>79</v>
      </c>
      <c r="AU19" s="139" t="s">
        <v>79</v>
      </c>
      <c r="AX19" s="69" t="str">
        <f>H19</f>
        <v>Macroinvertebrates</v>
      </c>
      <c r="AY19" s="32" t="str">
        <f>E19</f>
        <v>Crassostrea virginica</v>
      </c>
      <c r="AZ19" s="32" t="str">
        <f>F19</f>
        <v>Mollusca</v>
      </c>
      <c r="BA19" s="32" t="str">
        <f>G19</f>
        <v>Bivalvia</v>
      </c>
      <c r="BB19" s="32" t="str">
        <f>I19</f>
        <v>Heterotroph</v>
      </c>
      <c r="BC19" s="32">
        <f>AI19</f>
        <v>1</v>
      </c>
      <c r="BD19" s="19">
        <f>AS19</f>
        <v>1000</v>
      </c>
      <c r="BE19" s="126" t="s">
        <v>79</v>
      </c>
      <c r="BF19" s="146" t="s">
        <v>79</v>
      </c>
      <c r="BG19" s="69"/>
      <c r="BH19" s="69"/>
      <c r="BI19" s="69"/>
      <c r="BJ19" s="69"/>
      <c r="BK19" s="69"/>
      <c r="BL19" s="69"/>
      <c r="BM19" s="66"/>
      <c r="BN19" s="32"/>
      <c r="BO19" s="32"/>
    </row>
    <row r="20" spans="1:67" s="63" customFormat="1" ht="16.5" thickTop="1" thickBot="1">
      <c r="A20" s="57"/>
      <c r="B20" s="49"/>
      <c r="C20" s="49"/>
      <c r="D20" s="76"/>
      <c r="E20" s="152"/>
      <c r="F20" s="76"/>
      <c r="G20" s="76"/>
      <c r="H20" s="77"/>
      <c r="I20" s="73"/>
      <c r="J20" s="73"/>
      <c r="K20" s="49"/>
      <c r="L20" s="71"/>
      <c r="M20" s="71"/>
      <c r="N20" s="71"/>
      <c r="O20" s="73"/>
      <c r="P20" s="73"/>
      <c r="Q20" s="73"/>
      <c r="R20" s="73"/>
      <c r="S20" s="73"/>
      <c r="T20" s="78"/>
      <c r="U20" s="73"/>
      <c r="V20" s="73"/>
      <c r="W20" s="78"/>
      <c r="X20" s="49"/>
      <c r="Y20" s="78"/>
      <c r="Z20" s="78"/>
      <c r="AA20" s="78"/>
      <c r="AB20" s="73"/>
      <c r="AC20" s="78"/>
      <c r="AD20" s="78"/>
      <c r="AE20" s="49"/>
      <c r="AF20" s="72"/>
      <c r="AG20" s="49"/>
      <c r="AH20" s="49"/>
      <c r="AI20" s="49"/>
      <c r="AJ20" s="49"/>
      <c r="AK20" s="49"/>
      <c r="AL20" s="49"/>
      <c r="AM20" s="49"/>
      <c r="AN20" s="49"/>
      <c r="AO20" s="49"/>
      <c r="AP20" s="59"/>
      <c r="AQ20" s="49"/>
      <c r="AR20" s="49"/>
      <c r="AS20" s="49"/>
      <c r="AT20" s="59"/>
      <c r="AU20" s="59"/>
      <c r="AX20" s="71"/>
      <c r="AY20" s="49"/>
      <c r="AZ20" s="49"/>
      <c r="BA20" s="49"/>
      <c r="BB20" s="49"/>
      <c r="BC20" s="49"/>
      <c r="BD20" s="49"/>
      <c r="BG20" s="69"/>
      <c r="BH20" s="32"/>
      <c r="BI20" s="32"/>
      <c r="BJ20" s="32"/>
      <c r="BK20" s="32"/>
      <c r="BL20" s="32"/>
      <c r="BM20" s="19"/>
      <c r="BN20" s="32"/>
      <c r="BO20" s="32"/>
    </row>
    <row r="21" spans="1:67" s="63" customFormat="1" ht="16.5" thickTop="1" thickBot="1">
      <c r="A21" s="74">
        <v>2108</v>
      </c>
      <c r="B21" s="23"/>
      <c r="D21" s="66" t="s">
        <v>67</v>
      </c>
      <c r="E21" s="150" t="s">
        <v>110</v>
      </c>
      <c r="F21" s="66" t="s">
        <v>99</v>
      </c>
      <c r="G21" s="66" t="s">
        <v>111</v>
      </c>
      <c r="H21" s="64" t="s">
        <v>60</v>
      </c>
      <c r="I21" s="67" t="s">
        <v>64</v>
      </c>
      <c r="J21" s="67" t="s">
        <v>101</v>
      </c>
      <c r="K21" s="3"/>
      <c r="L21" s="142" t="s">
        <v>140</v>
      </c>
      <c r="M21" s="68" t="s">
        <v>140</v>
      </c>
      <c r="N21" s="68" t="s">
        <v>141</v>
      </c>
      <c r="O21" s="69" t="s">
        <v>103</v>
      </c>
      <c r="P21" s="69">
        <v>10</v>
      </c>
      <c r="Q21" s="69" t="s">
        <v>104</v>
      </c>
      <c r="R21" s="69" t="s">
        <v>75</v>
      </c>
      <c r="S21" s="69"/>
      <c r="T21" s="70" t="s">
        <v>142</v>
      </c>
      <c r="U21" s="69" t="s">
        <v>106</v>
      </c>
      <c r="V21" s="32">
        <f>VLOOKUP(U21,Tables!M$5:O$9,3,FALSE)</f>
        <v>1000</v>
      </c>
      <c r="W21" s="40">
        <f>T21*V21</f>
        <v>2000</v>
      </c>
      <c r="X21"/>
      <c r="Y21" s="70" t="str">
        <f t="shared" si="10"/>
        <v>EC50</v>
      </c>
      <c r="Z21" s="70">
        <f>VLOOKUP(Y21,Tables!$C$5:$D$18,2,FALSE)</f>
        <v>5</v>
      </c>
      <c r="AA21" s="70">
        <f t="shared" si="11"/>
        <v>400</v>
      </c>
      <c r="AB21" s="67" t="str">
        <f t="shared" si="20"/>
        <v>Chronic</v>
      </c>
      <c r="AC21" s="70">
        <f>VLOOKUP(AB21,Tables!$C$21:$D$22,2,FALSE)</f>
        <v>1</v>
      </c>
      <c r="AD21" s="70">
        <f t="shared" si="12"/>
        <v>400</v>
      </c>
      <c r="AE21" s="49"/>
      <c r="AF21" s="90" t="str">
        <f t="shared" si="4"/>
        <v>Chlorococcum sp.</v>
      </c>
      <c r="AG21" s="67" t="str">
        <f t="shared" si="5"/>
        <v>EC50</v>
      </c>
      <c r="AH21" s="69" t="str">
        <f t="shared" si="8"/>
        <v>Chronic</v>
      </c>
      <c r="AI21" s="7">
        <f>VLOOKUP(SUM(Z21,AC21),Tables!$J$5:$K$11,2,FALSE)</f>
        <v>2</v>
      </c>
      <c r="AJ21" s="67" t="str">
        <f>IF(AI21=MIN($AI$21),"YES!!!","Reject")</f>
        <v>YES!!!</v>
      </c>
      <c r="AK21" s="32" t="str">
        <f t="shared" ref="AK21" si="29">N21</f>
        <v>Cell density</v>
      </c>
      <c r="AL21" s="69" t="s">
        <v>77</v>
      </c>
      <c r="AM21" s="69">
        <f>P21</f>
        <v>10</v>
      </c>
      <c r="AN21" s="69" t="s">
        <v>78</v>
      </c>
      <c r="AO21"/>
      <c r="AP21" s="69">
        <f>AD21</f>
        <v>400</v>
      </c>
      <c r="AQ21" s="69">
        <f>GEOMEAN(AP21)</f>
        <v>400</v>
      </c>
      <c r="AR21" s="69">
        <f>MIN(AQ21)</f>
        <v>400</v>
      </c>
      <c r="AS21" s="69">
        <f>MIN(AR21)</f>
        <v>400</v>
      </c>
      <c r="AT21" s="126" t="s">
        <v>79</v>
      </c>
      <c r="AU21" s="139" t="s">
        <v>79</v>
      </c>
      <c r="AX21" s="69" t="str">
        <f>H21</f>
        <v>Microalgae</v>
      </c>
      <c r="AY21" s="69" t="str">
        <f>E21</f>
        <v>Chlorococcum sp.</v>
      </c>
      <c r="AZ21" s="69" t="str">
        <f>F21</f>
        <v>Chlorophyta</v>
      </c>
      <c r="BA21" s="69" t="str">
        <f>G21</f>
        <v>Chlorophyceae</v>
      </c>
      <c r="BB21" s="69" t="str">
        <f>I21</f>
        <v xml:space="preserve">Phototroph </v>
      </c>
      <c r="BC21" s="69">
        <f>AI21</f>
        <v>2</v>
      </c>
      <c r="BD21" s="66">
        <f>AS21</f>
        <v>400</v>
      </c>
      <c r="BE21" s="126" t="s">
        <v>79</v>
      </c>
      <c r="BF21" s="146" t="s">
        <v>79</v>
      </c>
      <c r="BG21" s="69"/>
      <c r="BH21" s="32"/>
      <c r="BI21" s="32"/>
      <c r="BJ21" s="32"/>
      <c r="BK21" s="32"/>
      <c r="BL21" s="32"/>
      <c r="BM21" s="19"/>
      <c r="BN21" s="32"/>
      <c r="BO21" s="32"/>
    </row>
    <row r="22" spans="1:67" s="63" customFormat="1" ht="16.5" thickTop="1" thickBot="1">
      <c r="A22" s="57"/>
      <c r="B22" s="75"/>
      <c r="C22" s="49"/>
      <c r="D22" s="76"/>
      <c r="E22" s="152"/>
      <c r="F22" s="76"/>
      <c r="G22" s="76"/>
      <c r="H22" s="77"/>
      <c r="I22" s="73"/>
      <c r="J22" s="73"/>
      <c r="K22" s="75"/>
      <c r="L22" s="71"/>
      <c r="M22" s="71"/>
      <c r="N22" s="71"/>
      <c r="O22" s="73"/>
      <c r="P22" s="73"/>
      <c r="Q22" s="73"/>
      <c r="R22" s="73"/>
      <c r="S22" s="73"/>
      <c r="T22" s="78"/>
      <c r="U22" s="73"/>
      <c r="V22" s="73"/>
      <c r="W22" s="78"/>
      <c r="X22" s="49"/>
      <c r="Y22" s="78"/>
      <c r="Z22" s="78"/>
      <c r="AA22" s="78"/>
      <c r="AB22" s="73"/>
      <c r="AC22" s="78"/>
      <c r="AD22" s="78"/>
      <c r="AE22" s="49"/>
      <c r="AF22" s="72"/>
      <c r="AG22" s="49"/>
      <c r="AH22" s="49"/>
      <c r="AI22" s="49"/>
      <c r="AJ22" s="49"/>
      <c r="AK22" s="49"/>
      <c r="AL22" s="49"/>
      <c r="AM22" s="49"/>
      <c r="AN22" s="49"/>
      <c r="AO22" s="49"/>
      <c r="AP22" s="59"/>
      <c r="AQ22" s="49"/>
      <c r="AR22" s="49"/>
      <c r="AS22" s="49"/>
      <c r="AT22" s="59"/>
      <c r="AU22" s="59"/>
      <c r="AX22" s="71"/>
      <c r="AY22" s="49"/>
      <c r="AZ22" s="49"/>
      <c r="BA22" s="49"/>
      <c r="BB22" s="49"/>
      <c r="BC22" s="49"/>
      <c r="BD22" s="49"/>
      <c r="BE22" s="110"/>
      <c r="BF22" s="110"/>
      <c r="BG22" s="69"/>
      <c r="BH22" s="69"/>
      <c r="BI22" s="69"/>
      <c r="BJ22" s="69"/>
      <c r="BK22" s="69"/>
      <c r="BL22" s="69"/>
      <c r="BM22" s="66"/>
      <c r="BN22" s="32"/>
      <c r="BO22" s="32"/>
    </row>
    <row r="23" spans="1:67" s="63" customFormat="1" ht="16.5" thickTop="1" thickBot="1">
      <c r="A23" s="74" t="s">
        <v>143</v>
      </c>
      <c r="B23" s="23"/>
      <c r="D23" s="155" t="s">
        <v>221</v>
      </c>
      <c r="E23" s="150" t="s">
        <v>127</v>
      </c>
      <c r="F23" s="66" t="s">
        <v>128</v>
      </c>
      <c r="G23" s="66" t="s">
        <v>129</v>
      </c>
      <c r="H23" s="64" t="s">
        <v>118</v>
      </c>
      <c r="I23" s="67" t="s">
        <v>122</v>
      </c>
      <c r="J23" s="67" t="s">
        <v>144</v>
      </c>
      <c r="K23" s="3"/>
      <c r="L23" s="142" t="s">
        <v>135</v>
      </c>
      <c r="M23" s="68" t="s">
        <v>135</v>
      </c>
      <c r="N23" s="68" t="s">
        <v>135</v>
      </c>
      <c r="O23" s="69" t="s">
        <v>145</v>
      </c>
      <c r="P23" s="69">
        <v>48</v>
      </c>
      <c r="Q23" s="69" t="s">
        <v>146</v>
      </c>
      <c r="R23" s="69" t="s">
        <v>125</v>
      </c>
      <c r="S23" s="69"/>
      <c r="T23" s="70">
        <v>3.7</v>
      </c>
      <c r="U23" s="69" t="s">
        <v>106</v>
      </c>
      <c r="V23" s="32">
        <f>VLOOKUP(U23,Tables!M$5:O$9,3,FALSE)</f>
        <v>1000</v>
      </c>
      <c r="W23" s="40">
        <f>T23*V23</f>
        <v>3700</v>
      </c>
      <c r="X23"/>
      <c r="Y23" s="70" t="str">
        <f t="shared" ref="Y23" si="30">O23</f>
        <v>LC50</v>
      </c>
      <c r="Z23" s="70">
        <f>VLOOKUP(Y23,Tables!$C$5:$D$18,2,FALSE)</f>
        <v>5</v>
      </c>
      <c r="AA23" s="70">
        <f t="shared" ref="AA23" si="31">W23/Z23</f>
        <v>740</v>
      </c>
      <c r="AB23" s="67" t="str">
        <f t="shared" ref="AB23" si="32">R23</f>
        <v>Acute</v>
      </c>
      <c r="AC23" s="70">
        <f>VLOOKUP(AB23,Tables!$C$21:$D$22,2,FALSE)</f>
        <v>2</v>
      </c>
      <c r="AD23" s="70">
        <f t="shared" ref="AD23" si="33">AA23/AC23</f>
        <v>370</v>
      </c>
      <c r="AE23" s="49"/>
      <c r="AF23" s="90" t="str">
        <f t="shared" ref="AF23" si="34">E23</f>
        <v>Cypridopsis vidua</v>
      </c>
      <c r="AG23" s="67" t="str">
        <f t="shared" ref="AG23" si="35">Y23</f>
        <v>LC50</v>
      </c>
      <c r="AH23" s="69" t="str">
        <f t="shared" ref="AH23" si="36">R23</f>
        <v>Acute</v>
      </c>
      <c r="AI23" s="7">
        <f>VLOOKUP(SUM(Z23,AC23),Tables!$J$5:$K$11,2,FALSE)</f>
        <v>4</v>
      </c>
      <c r="AJ23" s="67" t="str">
        <f>IF(AI23=MIN($AI$23),"YES!!!","Reject")</f>
        <v>YES!!!</v>
      </c>
      <c r="AK23" s="32" t="str">
        <f t="shared" ref="AK23" si="37">N23</f>
        <v>Mortality</v>
      </c>
      <c r="AL23" s="69" t="s">
        <v>77</v>
      </c>
      <c r="AM23" s="69">
        <f>P23</f>
        <v>48</v>
      </c>
      <c r="AN23" s="69" t="s">
        <v>78</v>
      </c>
      <c r="AO23"/>
      <c r="AP23" s="69">
        <f>AD23</f>
        <v>370</v>
      </c>
      <c r="AQ23" s="69">
        <f>GEOMEAN(AP23)</f>
        <v>370</v>
      </c>
      <c r="AR23" s="69">
        <f>MIN(AQ23)</f>
        <v>370</v>
      </c>
      <c r="AS23" s="69">
        <f>MIN(AR23)</f>
        <v>370</v>
      </c>
      <c r="AT23" s="126" t="s">
        <v>79</v>
      </c>
      <c r="AU23" s="139" t="s">
        <v>79</v>
      </c>
      <c r="AX23" s="69" t="str">
        <f>H23</f>
        <v>Macroinvertebrates</v>
      </c>
      <c r="AY23" s="32" t="str">
        <f>E23</f>
        <v>Cypridopsis vidua</v>
      </c>
      <c r="AZ23" s="32" t="str">
        <f>F23</f>
        <v>Arthropoda</v>
      </c>
      <c r="BA23" s="32" t="str">
        <f>G23</f>
        <v>Ostracoda</v>
      </c>
      <c r="BB23" s="32" t="str">
        <f>I23</f>
        <v>Heterotroph</v>
      </c>
      <c r="BC23" s="32">
        <f>AI23</f>
        <v>4</v>
      </c>
      <c r="BD23" s="19">
        <f>AS23</f>
        <v>370</v>
      </c>
      <c r="BE23" s="126" t="s">
        <v>79</v>
      </c>
      <c r="BF23" s="146" t="s">
        <v>79</v>
      </c>
      <c r="BG23" s="69"/>
      <c r="BH23" s="69"/>
      <c r="BI23" s="69"/>
      <c r="BJ23" s="69"/>
      <c r="BK23" s="69"/>
      <c r="BL23" s="69"/>
      <c r="BM23" s="66"/>
      <c r="BN23" s="32"/>
      <c r="BO23" s="32"/>
    </row>
    <row r="24" spans="1:67" s="63" customFormat="1" ht="16.5" thickTop="1" thickBot="1">
      <c r="A24" s="57"/>
      <c r="B24" s="75"/>
      <c r="C24" s="49"/>
      <c r="D24" s="76"/>
      <c r="E24" s="152"/>
      <c r="F24" s="76"/>
      <c r="G24" s="76"/>
      <c r="H24" s="77"/>
      <c r="I24" s="73"/>
      <c r="J24" s="73"/>
      <c r="K24" s="75"/>
      <c r="L24" s="71"/>
      <c r="M24" s="71"/>
      <c r="N24" s="71"/>
      <c r="O24" s="73"/>
      <c r="P24" s="73"/>
      <c r="Q24" s="73"/>
      <c r="R24" s="73"/>
      <c r="S24" s="73"/>
      <c r="T24" s="78"/>
      <c r="U24" s="73"/>
      <c r="V24" s="73"/>
      <c r="W24" s="78"/>
      <c r="X24" s="49"/>
      <c r="Y24" s="78"/>
      <c r="Z24" s="78"/>
      <c r="AA24" s="78"/>
      <c r="AB24" s="73"/>
      <c r="AC24" s="78"/>
      <c r="AD24" s="78"/>
      <c r="AE24" s="49"/>
      <c r="AF24" s="72"/>
      <c r="AG24" s="49"/>
      <c r="AH24" s="49"/>
      <c r="AI24" s="49"/>
      <c r="AJ24" s="49"/>
      <c r="AK24" s="49"/>
      <c r="AL24" s="49"/>
      <c r="AM24" s="49"/>
      <c r="AN24" s="49"/>
      <c r="AO24" s="49"/>
      <c r="AP24" s="59"/>
      <c r="AQ24" s="49"/>
      <c r="AR24" s="49"/>
      <c r="AS24" s="49"/>
      <c r="AT24" s="59"/>
      <c r="AU24" s="59"/>
      <c r="AX24" s="71"/>
      <c r="AY24" s="49"/>
      <c r="AZ24" s="49"/>
      <c r="BA24" s="49"/>
      <c r="BB24" s="49"/>
      <c r="BC24" s="49"/>
      <c r="BD24" s="49"/>
      <c r="BE24" s="110"/>
      <c r="BF24" s="110"/>
      <c r="BG24" s="69"/>
      <c r="BH24" s="32"/>
      <c r="BI24" s="32"/>
      <c r="BJ24" s="32"/>
      <c r="BK24" s="32"/>
      <c r="BL24" s="32"/>
      <c r="BM24" s="19"/>
      <c r="BN24" s="32"/>
      <c r="BO24" s="32"/>
    </row>
    <row r="25" spans="1:67" s="63" customFormat="1" ht="16.5" thickTop="1" thickBot="1">
      <c r="A25" s="79">
        <v>2131</v>
      </c>
      <c r="C25" s="130" t="s">
        <v>84</v>
      </c>
      <c r="D25" s="66" t="s">
        <v>67</v>
      </c>
      <c r="E25" s="150" t="s">
        <v>147</v>
      </c>
      <c r="F25" s="66" t="s">
        <v>148</v>
      </c>
      <c r="G25" s="66" t="s">
        <v>149</v>
      </c>
      <c r="H25" s="64" t="s">
        <v>150</v>
      </c>
      <c r="I25" s="67" t="s">
        <v>122</v>
      </c>
      <c r="J25" s="67" t="s">
        <v>151</v>
      </c>
      <c r="L25" s="142" t="s">
        <v>135</v>
      </c>
      <c r="M25" s="68" t="s">
        <v>135</v>
      </c>
      <c r="N25" s="68" t="s">
        <v>135</v>
      </c>
      <c r="O25" s="69" t="s">
        <v>145</v>
      </c>
      <c r="P25" s="69">
        <v>96</v>
      </c>
      <c r="Q25" s="32" t="s">
        <v>74</v>
      </c>
      <c r="R25" s="69" t="s">
        <v>125</v>
      </c>
      <c r="S25" s="114" t="s">
        <v>86</v>
      </c>
      <c r="T25" s="115" t="s">
        <v>152</v>
      </c>
      <c r="U25" s="114" t="s">
        <v>106</v>
      </c>
      <c r="V25" s="116">
        <f>VLOOKUP(U25,Tables!M$5:O$9,3,FALSE)</f>
        <v>1000</v>
      </c>
      <c r="W25" s="117">
        <f>T25*V25</f>
        <v>3000</v>
      </c>
      <c r="X25" s="118"/>
      <c r="Y25" s="115" t="str">
        <f t="shared" si="10"/>
        <v>LC50</v>
      </c>
      <c r="Z25" s="115">
        <f>VLOOKUP(Y25,Tables!$C$5:$D$18,2,FALSE)</f>
        <v>5</v>
      </c>
      <c r="AA25" s="115">
        <f t="shared" si="11"/>
        <v>600</v>
      </c>
      <c r="AB25" s="119" t="str">
        <f t="shared" si="20"/>
        <v>Acute</v>
      </c>
      <c r="AC25" s="115">
        <f>VLOOKUP(AB25,Tables!$C$21:$D$22,2,FALSE)</f>
        <v>2</v>
      </c>
      <c r="AD25" s="115">
        <f t="shared" si="12"/>
        <v>300</v>
      </c>
      <c r="AE25" s="120"/>
      <c r="AF25" s="121" t="str">
        <f t="shared" si="4"/>
        <v>Morone saxatilis</v>
      </c>
      <c r="AG25" s="119" t="str">
        <f t="shared" si="5"/>
        <v>LC50</v>
      </c>
      <c r="AH25" s="114" t="str">
        <f t="shared" si="8"/>
        <v>Acute</v>
      </c>
      <c r="AI25" s="122">
        <f>VLOOKUP(SUM(Z25,AC25),Tables!$J$5:$K$11,2,FALSE)</f>
        <v>4</v>
      </c>
      <c r="AJ25" s="119" t="str">
        <f>IF(AI25=MIN($AI$25),"YES!!!","Reject")</f>
        <v>YES!!!</v>
      </c>
      <c r="AK25" s="116"/>
      <c r="AL25" s="114"/>
      <c r="AM25" s="114"/>
      <c r="AN25" s="114"/>
      <c r="AO25" s="118"/>
      <c r="AP25" s="114"/>
      <c r="AQ25" s="114"/>
      <c r="AR25" s="114"/>
      <c r="AS25" s="114"/>
      <c r="AT25" s="4"/>
      <c r="AU25" s="4"/>
      <c r="AV25" s="145" t="s">
        <v>87</v>
      </c>
      <c r="AX25" s="69"/>
      <c r="AY25" s="69"/>
      <c r="AZ25" s="69"/>
      <c r="BA25" s="69"/>
      <c r="BB25" s="69"/>
      <c r="BC25" s="69"/>
      <c r="BD25" s="66"/>
      <c r="BE25" s="110"/>
      <c r="BF25" s="110"/>
      <c r="BG25" s="69"/>
      <c r="BH25" s="69"/>
      <c r="BI25" s="69"/>
      <c r="BJ25" s="69"/>
      <c r="BK25" s="69"/>
      <c r="BL25" s="69"/>
      <c r="BM25" s="138"/>
      <c r="BN25" s="32"/>
      <c r="BO25" s="32"/>
    </row>
    <row r="26" spans="1:67" s="63" customFormat="1" ht="16.5" thickTop="1" thickBot="1">
      <c r="A26" s="79" t="s">
        <v>153</v>
      </c>
      <c r="C26" s="131" t="s">
        <v>154</v>
      </c>
      <c r="D26" s="66" t="s">
        <v>67</v>
      </c>
      <c r="E26" s="150" t="s">
        <v>147</v>
      </c>
      <c r="F26" s="66" t="s">
        <v>148</v>
      </c>
      <c r="G26" s="66" t="s">
        <v>149</v>
      </c>
      <c r="H26" s="64" t="s">
        <v>150</v>
      </c>
      <c r="I26" s="67" t="s">
        <v>122</v>
      </c>
      <c r="J26" s="67" t="s">
        <v>151</v>
      </c>
      <c r="L26" s="142" t="s">
        <v>135</v>
      </c>
      <c r="M26" s="68" t="s">
        <v>135</v>
      </c>
      <c r="N26" s="68" t="s">
        <v>135</v>
      </c>
      <c r="O26" s="69" t="s">
        <v>155</v>
      </c>
      <c r="P26" s="69">
        <v>96</v>
      </c>
      <c r="Q26" s="32" t="s">
        <v>74</v>
      </c>
      <c r="R26" s="69" t="s">
        <v>125</v>
      </c>
      <c r="S26" s="69"/>
      <c r="T26" s="70">
        <v>1</v>
      </c>
      <c r="U26" s="69" t="s">
        <v>106</v>
      </c>
      <c r="V26" s="32">
        <f>VLOOKUP(U26,Tables!M$5:O$9,3,FALSE)</f>
        <v>1000</v>
      </c>
      <c r="W26" s="40">
        <f>T26*V26</f>
        <v>1000</v>
      </c>
      <c r="X26"/>
      <c r="Y26" s="70" t="str">
        <f t="shared" ref="Y26" si="38">O26</f>
        <v>LOEL</v>
      </c>
      <c r="Z26" s="70">
        <f>VLOOKUP(Y26,Tables!$C$5:$D$18,2,FALSE)</f>
        <v>2.5</v>
      </c>
      <c r="AA26" s="70">
        <f t="shared" ref="AA26" si="39">W26/Z26</f>
        <v>400</v>
      </c>
      <c r="AB26" s="67" t="str">
        <f t="shared" ref="AB26" si="40">R26</f>
        <v>Acute</v>
      </c>
      <c r="AC26" s="70">
        <f>VLOOKUP(AB26,Tables!$C$21:$D$22,2,FALSE)</f>
        <v>2</v>
      </c>
      <c r="AD26" s="70">
        <f t="shared" ref="AD26" si="41">AA26/AC26</f>
        <v>200</v>
      </c>
      <c r="AE26" s="93"/>
      <c r="AF26" s="90" t="str">
        <f t="shared" si="4"/>
        <v>Morone saxatilis</v>
      </c>
      <c r="AG26" s="67" t="str">
        <f t="shared" si="5"/>
        <v>LOEL</v>
      </c>
      <c r="AH26" s="69" t="str">
        <f t="shared" si="8"/>
        <v>Acute</v>
      </c>
      <c r="AI26" s="7" t="str">
        <f>VLOOKUP(SUM(Z26,AC26),Tables!$J$5:$K$11,2,FALSE)</f>
        <v>DO NOT USE</v>
      </c>
      <c r="AJ26" s="67" t="str">
        <f>IF(AI26=MIN($AI$26),"YES!!!","Reject")</f>
        <v>Reject</v>
      </c>
      <c r="AK26" s="32"/>
      <c r="AL26" s="69"/>
      <c r="AM26" s="69"/>
      <c r="AN26" s="69"/>
      <c r="AO26"/>
      <c r="AP26" s="69"/>
      <c r="AQ26" s="69"/>
      <c r="AR26" s="69"/>
      <c r="AS26" s="69"/>
      <c r="AT26" s="4"/>
      <c r="AU26" s="4"/>
      <c r="AX26" s="69"/>
      <c r="AY26" s="69"/>
      <c r="AZ26" s="69"/>
      <c r="BA26" s="69"/>
      <c r="BB26" s="69"/>
      <c r="BC26" s="69"/>
      <c r="BD26" s="66"/>
      <c r="BE26" s="110"/>
      <c r="BF26" s="110"/>
      <c r="BG26" s="69"/>
      <c r="BH26" s="69"/>
      <c r="BI26" s="69"/>
      <c r="BJ26" s="69"/>
      <c r="BK26" s="69"/>
      <c r="BL26" s="69"/>
      <c r="BM26" s="66"/>
      <c r="BN26" s="32"/>
      <c r="BO26" s="32"/>
    </row>
    <row r="27" spans="1:67" s="63" customFormat="1" ht="16.5" thickTop="1" thickBot="1">
      <c r="A27" s="57"/>
      <c r="B27" s="49"/>
      <c r="C27" s="49"/>
      <c r="D27" s="76"/>
      <c r="E27" s="152"/>
      <c r="F27" s="76"/>
      <c r="G27" s="76"/>
      <c r="H27" s="77"/>
      <c r="I27" s="73"/>
      <c r="J27" s="73"/>
      <c r="K27" s="49"/>
      <c r="L27" s="71"/>
      <c r="M27" s="71"/>
      <c r="N27" s="71"/>
      <c r="O27" s="73"/>
      <c r="P27" s="73"/>
      <c r="Q27" s="59"/>
      <c r="R27" s="73"/>
      <c r="S27" s="73"/>
      <c r="T27" s="78"/>
      <c r="U27" s="73"/>
      <c r="V27" s="73"/>
      <c r="W27" s="78"/>
      <c r="X27" s="49"/>
      <c r="Y27" s="78"/>
      <c r="Z27" s="78"/>
      <c r="AA27" s="78"/>
      <c r="AB27" s="73"/>
      <c r="AC27" s="78"/>
      <c r="AD27" s="78"/>
      <c r="AE27" s="49"/>
      <c r="AF27" s="72"/>
      <c r="AG27" s="49"/>
      <c r="AH27" s="49"/>
      <c r="AI27" s="49"/>
      <c r="AJ27" s="49"/>
      <c r="AK27" s="49"/>
      <c r="AL27" s="49"/>
      <c r="AM27" s="49"/>
      <c r="AN27" s="49"/>
      <c r="AO27" s="49"/>
      <c r="AP27" s="59"/>
      <c r="AQ27" s="49"/>
      <c r="AR27" s="49"/>
      <c r="AS27" s="49"/>
      <c r="AT27" s="59"/>
      <c r="AU27" s="59"/>
      <c r="AX27" s="71"/>
      <c r="AY27" s="49"/>
      <c r="AZ27" s="49"/>
      <c r="BA27" s="49"/>
      <c r="BB27" s="49"/>
      <c r="BC27" s="49"/>
      <c r="BD27" s="49"/>
      <c r="BE27" s="110"/>
      <c r="BF27" s="110"/>
      <c r="BG27" s="69"/>
      <c r="BH27" s="69"/>
      <c r="BI27" s="69"/>
      <c r="BJ27" s="69"/>
      <c r="BK27" s="69"/>
      <c r="BL27" s="69"/>
      <c r="BM27" s="66"/>
      <c r="BN27" s="32"/>
      <c r="BO27" s="32"/>
    </row>
    <row r="28" spans="1:67" s="63" customFormat="1" ht="16.5" thickTop="1" thickBot="1">
      <c r="A28" s="79">
        <v>3589</v>
      </c>
      <c r="C28" s="130" t="s">
        <v>84</v>
      </c>
      <c r="D28" s="66" t="s">
        <v>67</v>
      </c>
      <c r="E28" s="150" t="s">
        <v>156</v>
      </c>
      <c r="F28" s="66" t="s">
        <v>148</v>
      </c>
      <c r="G28" s="66" t="s">
        <v>149</v>
      </c>
      <c r="H28" s="64" t="s">
        <v>150</v>
      </c>
      <c r="I28" s="67" t="s">
        <v>122</v>
      </c>
      <c r="J28" s="67" t="s">
        <v>157</v>
      </c>
      <c r="L28" s="142" t="s">
        <v>135</v>
      </c>
      <c r="M28" s="68" t="s">
        <v>135</v>
      </c>
      <c r="N28" s="68" t="s">
        <v>135</v>
      </c>
      <c r="O28" s="69" t="s">
        <v>145</v>
      </c>
      <c r="P28" s="69">
        <v>96</v>
      </c>
      <c r="Q28" s="32" t="s">
        <v>74</v>
      </c>
      <c r="R28" s="69" t="s">
        <v>125</v>
      </c>
      <c r="S28" s="114" t="s">
        <v>86</v>
      </c>
      <c r="T28" s="115" t="s">
        <v>158</v>
      </c>
      <c r="U28" s="114" t="s">
        <v>106</v>
      </c>
      <c r="V28" s="116">
        <f>VLOOKUP(U28,Tables!M$5:O$9,3,FALSE)</f>
        <v>1000</v>
      </c>
      <c r="W28" s="117">
        <f>T28*V28</f>
        <v>4300</v>
      </c>
      <c r="X28" s="118"/>
      <c r="Y28" s="115" t="str">
        <f t="shared" si="10"/>
        <v>LC50</v>
      </c>
      <c r="Z28" s="115">
        <f>VLOOKUP(Y28,Tables!$C$5:$D$18,2,FALSE)</f>
        <v>5</v>
      </c>
      <c r="AA28" s="115">
        <f t="shared" si="11"/>
        <v>860</v>
      </c>
      <c r="AB28" s="119" t="str">
        <f t="shared" si="20"/>
        <v>Acute</v>
      </c>
      <c r="AC28" s="115">
        <f>VLOOKUP(AB28,Tables!$C$21:$D$22,2,FALSE)</f>
        <v>2</v>
      </c>
      <c r="AD28" s="115">
        <f t="shared" si="12"/>
        <v>430</v>
      </c>
      <c r="AE28" s="120"/>
      <c r="AF28" s="121" t="str">
        <f t="shared" si="4"/>
        <v>Cyprinodon variegatus</v>
      </c>
      <c r="AG28" s="119" t="str">
        <f t="shared" si="5"/>
        <v>LC50</v>
      </c>
      <c r="AH28" s="114" t="str">
        <f t="shared" si="8"/>
        <v>Acute</v>
      </c>
      <c r="AI28" s="122">
        <f>VLOOKUP(SUM(Z28,AC28),Tables!$J$5:$K$11,2,FALSE)</f>
        <v>4</v>
      </c>
      <c r="AJ28" s="119" t="str">
        <f>IF(AI28=MIN($AI$28),"YES!!!","Reject")</f>
        <v>YES!!!</v>
      </c>
      <c r="AK28" s="116"/>
      <c r="AL28" s="114"/>
      <c r="AM28" s="114"/>
      <c r="AN28" s="114"/>
      <c r="AO28" s="118"/>
      <c r="AP28" s="114"/>
      <c r="AQ28" s="114"/>
      <c r="AR28" s="114"/>
      <c r="AS28" s="114"/>
      <c r="AT28" s="4"/>
      <c r="AU28" s="4"/>
      <c r="AV28" s="145" t="s">
        <v>87</v>
      </c>
      <c r="AX28" s="69"/>
      <c r="AY28" s="69"/>
      <c r="AZ28" s="69"/>
      <c r="BA28" s="69"/>
      <c r="BB28" s="69"/>
      <c r="BC28" s="69"/>
      <c r="BD28" s="66"/>
      <c r="BE28" s="110"/>
      <c r="BF28" s="110"/>
      <c r="BG28" s="69"/>
      <c r="BH28" s="69"/>
      <c r="BI28" s="69"/>
      <c r="BJ28" s="69"/>
      <c r="BK28" s="69"/>
      <c r="BL28" s="69"/>
      <c r="BM28" s="66"/>
    </row>
    <row r="29" spans="1:67" s="63" customFormat="1" ht="16.5" thickTop="1" thickBot="1">
      <c r="A29" s="74">
        <v>3589</v>
      </c>
      <c r="D29" s="66" t="s">
        <v>67</v>
      </c>
      <c r="E29" s="150" t="s">
        <v>156</v>
      </c>
      <c r="F29" s="66" t="s">
        <v>148</v>
      </c>
      <c r="G29" s="66" t="s">
        <v>149</v>
      </c>
      <c r="H29" s="64" t="s">
        <v>150</v>
      </c>
      <c r="I29" s="67" t="s">
        <v>122</v>
      </c>
      <c r="J29" s="67" t="s">
        <v>157</v>
      </c>
      <c r="L29" s="142" t="s">
        <v>135</v>
      </c>
      <c r="M29" s="68" t="s">
        <v>135</v>
      </c>
      <c r="N29" s="68" t="s">
        <v>135</v>
      </c>
      <c r="O29" s="69" t="s">
        <v>115</v>
      </c>
      <c r="P29" s="69">
        <v>96</v>
      </c>
      <c r="Q29" s="32" t="s">
        <v>74</v>
      </c>
      <c r="R29" s="69" t="s">
        <v>125</v>
      </c>
      <c r="S29" s="69"/>
      <c r="T29" s="70" t="s">
        <v>158</v>
      </c>
      <c r="U29" s="69" t="s">
        <v>106</v>
      </c>
      <c r="V29" s="32">
        <f>VLOOKUP(U29,Tables!M$5:O$9,3,FALSE)</f>
        <v>1000</v>
      </c>
      <c r="W29" s="40">
        <f>T29*V29</f>
        <v>4300</v>
      </c>
      <c r="X29"/>
      <c r="Y29" s="70" t="str">
        <f t="shared" ref="Y29" si="42">O29</f>
        <v>NOEL</v>
      </c>
      <c r="Z29" s="70">
        <f>VLOOKUP(Y29,Tables!$C$5:$D$18,2,FALSE)</f>
        <v>1</v>
      </c>
      <c r="AA29" s="70">
        <f t="shared" ref="AA29" si="43">W29/Z29</f>
        <v>4300</v>
      </c>
      <c r="AB29" s="67" t="str">
        <f t="shared" ref="AB29" si="44">R29</f>
        <v>Acute</v>
      </c>
      <c r="AC29" s="70">
        <f>VLOOKUP(AB29,Tables!$C$21:$D$22,2,FALSE)</f>
        <v>2</v>
      </c>
      <c r="AD29" s="70">
        <f t="shared" ref="AD29" si="45">AA29/AC29</f>
        <v>2150</v>
      </c>
      <c r="AE29" s="49"/>
      <c r="AF29" s="90" t="str">
        <f t="shared" ref="AF29" si="46">E29</f>
        <v>Cyprinodon variegatus</v>
      </c>
      <c r="AG29" s="67" t="str">
        <f t="shared" ref="AG29" si="47">Y29</f>
        <v>NOEL</v>
      </c>
      <c r="AH29" s="69" t="str">
        <f t="shared" ref="AH29" si="48">R29</f>
        <v>Acute</v>
      </c>
      <c r="AI29" s="7" t="str">
        <f>VLOOKUP(SUM(Z29,AC29),Tables!$J$5:$K$11,2,FALSE)</f>
        <v>DO NOT USE</v>
      </c>
      <c r="AJ29" s="67" t="str">
        <f>IF(AI29=MIN($AI$28:$AI$29),"YES!!!","Reject")</f>
        <v>Reject</v>
      </c>
      <c r="AK29" s="32"/>
      <c r="AL29" s="69"/>
      <c r="AM29" s="69"/>
      <c r="AN29" s="69"/>
      <c r="AO29"/>
      <c r="AP29" s="69"/>
      <c r="AQ29" s="69"/>
      <c r="AR29" s="69"/>
      <c r="AS29" s="69"/>
      <c r="AT29" s="4"/>
      <c r="AU29" s="4"/>
      <c r="AX29" s="69"/>
      <c r="AY29" s="69"/>
      <c r="AZ29" s="69"/>
      <c r="BA29" s="69"/>
      <c r="BB29" s="69"/>
      <c r="BC29" s="69"/>
      <c r="BD29" s="66"/>
      <c r="BE29" s="110"/>
      <c r="BF29" s="110"/>
      <c r="BG29" s="69"/>
      <c r="BH29" s="69"/>
      <c r="BI29" s="69"/>
      <c r="BJ29" s="69"/>
      <c r="BK29" s="69"/>
      <c r="BL29" s="69"/>
      <c r="BM29" s="66"/>
    </row>
    <row r="30" spans="1:67" s="63" customFormat="1" ht="16.5" thickTop="1" thickBot="1">
      <c r="A30" s="57"/>
      <c r="B30" s="49"/>
      <c r="C30" s="49"/>
      <c r="D30" s="76"/>
      <c r="E30" s="152"/>
      <c r="F30" s="76"/>
      <c r="G30" s="76"/>
      <c r="H30" s="77"/>
      <c r="I30" s="73"/>
      <c r="J30" s="73"/>
      <c r="K30" s="49"/>
      <c r="L30" s="71"/>
      <c r="M30" s="71"/>
      <c r="N30" s="71"/>
      <c r="O30" s="73"/>
      <c r="P30" s="73"/>
      <c r="Q30" s="59"/>
      <c r="R30" s="73"/>
      <c r="S30" s="73"/>
      <c r="T30" s="78"/>
      <c r="U30" s="73"/>
      <c r="V30" s="73"/>
      <c r="W30" s="78"/>
      <c r="X30" s="49"/>
      <c r="Y30" s="78"/>
      <c r="Z30" s="78"/>
      <c r="AA30" s="78"/>
      <c r="AB30" s="73"/>
      <c r="AC30" s="78"/>
      <c r="AD30" s="78"/>
      <c r="AE30" s="49"/>
      <c r="AF30" s="72"/>
      <c r="AG30" s="49"/>
      <c r="AH30" s="49"/>
      <c r="AI30" s="49"/>
      <c r="AJ30" s="49"/>
      <c r="AK30" s="49"/>
      <c r="AL30" s="49"/>
      <c r="AM30" s="49"/>
      <c r="AN30" s="49"/>
      <c r="AO30" s="49"/>
      <c r="AP30" s="59"/>
      <c r="AQ30" s="49"/>
      <c r="AR30" s="49"/>
      <c r="AS30" s="49"/>
      <c r="AT30" s="59"/>
      <c r="AU30" s="59"/>
      <c r="AX30" s="71"/>
      <c r="AY30" s="49"/>
      <c r="AZ30" s="49"/>
      <c r="BA30" s="49"/>
      <c r="BB30" s="49"/>
      <c r="BC30" s="49"/>
      <c r="BD30" s="49"/>
      <c r="BG30" s="80"/>
      <c r="BH30" s="32"/>
      <c r="BI30" s="32"/>
      <c r="BJ30" s="32"/>
      <c r="BK30" s="32"/>
      <c r="BL30" s="32"/>
      <c r="BM30"/>
    </row>
    <row r="31" spans="1:67" s="63" customFormat="1" ht="16.5" thickTop="1" thickBot="1">
      <c r="A31" s="74">
        <v>2105</v>
      </c>
      <c r="D31" s="66" t="s">
        <v>67</v>
      </c>
      <c r="E31" s="150" t="s">
        <v>116</v>
      </c>
      <c r="F31" s="66" t="s">
        <v>108</v>
      </c>
      <c r="G31" s="66" t="s">
        <v>117</v>
      </c>
      <c r="H31" s="64" t="s">
        <v>60</v>
      </c>
      <c r="I31" s="67" t="s">
        <v>64</v>
      </c>
      <c r="J31" s="67" t="s">
        <v>101</v>
      </c>
      <c r="L31" s="142" t="s">
        <v>140</v>
      </c>
      <c r="M31" s="68" t="s">
        <v>140</v>
      </c>
      <c r="N31" s="68" t="s">
        <v>141</v>
      </c>
      <c r="O31" s="69" t="s">
        <v>103</v>
      </c>
      <c r="P31" s="69">
        <v>10</v>
      </c>
      <c r="Q31" s="69" t="s">
        <v>104</v>
      </c>
      <c r="R31" s="69" t="s">
        <v>75</v>
      </c>
      <c r="S31" s="69"/>
      <c r="T31" s="70" t="s">
        <v>105</v>
      </c>
      <c r="U31" s="69" t="s">
        <v>106</v>
      </c>
      <c r="V31" s="32">
        <f>VLOOKUP(U31,Tables!M$5:O$9,3,FALSE)</f>
        <v>1000</v>
      </c>
      <c r="W31" s="40">
        <f>T31*V31</f>
        <v>500</v>
      </c>
      <c r="X31"/>
      <c r="Y31" s="70" t="str">
        <f t="shared" si="10"/>
        <v>EC50</v>
      </c>
      <c r="Z31" s="70">
        <f>VLOOKUP(Y31,Tables!$C$5:$D$18,2,FALSE)</f>
        <v>5</v>
      </c>
      <c r="AA31" s="70">
        <f t="shared" si="11"/>
        <v>100</v>
      </c>
      <c r="AB31" s="67" t="str">
        <f t="shared" si="20"/>
        <v>Chronic</v>
      </c>
      <c r="AC31" s="70">
        <f>VLOOKUP(AB31,Tables!$C$21:$D$22,2,FALSE)</f>
        <v>1</v>
      </c>
      <c r="AD31" s="70">
        <f t="shared" si="12"/>
        <v>100</v>
      </c>
      <c r="AE31" s="49"/>
      <c r="AF31" s="90" t="str">
        <f t="shared" si="4"/>
        <v>Isochrysis galbana</v>
      </c>
      <c r="AG31" s="67" t="str">
        <f t="shared" si="5"/>
        <v>EC50</v>
      </c>
      <c r="AH31" s="69" t="str">
        <f t="shared" si="8"/>
        <v>Chronic</v>
      </c>
      <c r="AI31" s="7">
        <f>VLOOKUP(SUM(Z31,AC31),Tables!$J$5:$K$11,2,FALSE)</f>
        <v>2</v>
      </c>
      <c r="AJ31" s="67" t="str">
        <f>IF(AI31=MIN($AI$31),"YES!!!","Reject")</f>
        <v>YES!!!</v>
      </c>
      <c r="AK31" s="32" t="str">
        <f t="shared" ref="AK31" si="49">N31</f>
        <v>Cell density</v>
      </c>
      <c r="AL31" s="69" t="s">
        <v>77</v>
      </c>
      <c r="AM31" s="69">
        <f>P31</f>
        <v>10</v>
      </c>
      <c r="AN31" s="69" t="s">
        <v>78</v>
      </c>
      <c r="AO31"/>
      <c r="AP31" s="69">
        <f>AD31</f>
        <v>100</v>
      </c>
      <c r="AQ31" s="69">
        <f>GEOMEAN(AP31)</f>
        <v>100</v>
      </c>
      <c r="AR31" s="69">
        <f>MIN(AQ31)</f>
        <v>100</v>
      </c>
      <c r="AS31" s="69">
        <f>MIN(AR31)</f>
        <v>100</v>
      </c>
      <c r="AT31" s="126" t="s">
        <v>79</v>
      </c>
      <c r="AU31" s="139" t="s">
        <v>79</v>
      </c>
      <c r="AX31" s="69" t="str">
        <f>H31</f>
        <v>Microalgae</v>
      </c>
      <c r="AY31" s="69" t="str">
        <f>E31</f>
        <v>Isochrysis galbana</v>
      </c>
      <c r="AZ31" s="69" t="str">
        <f>F31</f>
        <v>Haptophyta</v>
      </c>
      <c r="BA31" s="69" t="str">
        <f>G31</f>
        <v>Prymnesiophyceae</v>
      </c>
      <c r="BB31" s="69" t="str">
        <f>I31</f>
        <v xml:space="preserve">Phototroph </v>
      </c>
      <c r="BC31" s="69">
        <f>AI31</f>
        <v>2</v>
      </c>
      <c r="BD31" s="66">
        <f>AS31</f>
        <v>100</v>
      </c>
      <c r="BE31" s="126" t="s">
        <v>79</v>
      </c>
      <c r="BF31" s="146" t="s">
        <v>79</v>
      </c>
      <c r="BG31" s="105"/>
      <c r="BH31" s="154"/>
      <c r="BI31" s="154"/>
      <c r="BJ31" s="154"/>
      <c r="BK31" s="154"/>
      <c r="BL31" s="154"/>
      <c r="BM31" s="106"/>
    </row>
    <row r="32" spans="1:67" s="63" customFormat="1" ht="16.5" thickTop="1" thickBot="1">
      <c r="A32" s="57"/>
      <c r="B32" s="49"/>
      <c r="C32" s="49"/>
      <c r="D32" s="76"/>
      <c r="E32" s="152"/>
      <c r="F32" s="76"/>
      <c r="G32" s="76"/>
      <c r="H32" s="77"/>
      <c r="I32" s="73"/>
      <c r="J32" s="73"/>
      <c r="K32" s="49"/>
      <c r="L32" s="71"/>
      <c r="M32" s="71"/>
      <c r="N32" s="71"/>
      <c r="O32" s="73"/>
      <c r="P32" s="73"/>
      <c r="Q32" s="73"/>
      <c r="R32" s="73"/>
      <c r="S32" s="73"/>
      <c r="T32" s="78"/>
      <c r="U32" s="73"/>
      <c r="V32" s="73"/>
      <c r="W32" s="78"/>
      <c r="X32" s="49"/>
      <c r="Y32" s="78"/>
      <c r="Z32" s="78"/>
      <c r="AA32" s="78"/>
      <c r="AB32" s="73"/>
      <c r="AC32" s="78"/>
      <c r="AD32" s="78"/>
      <c r="AE32" s="49"/>
      <c r="AF32" s="72"/>
      <c r="AG32" s="49"/>
      <c r="AH32" s="49"/>
      <c r="AI32" s="49"/>
      <c r="AJ32" s="49"/>
      <c r="AK32" s="49"/>
      <c r="AL32" s="49"/>
      <c r="AM32" s="49"/>
      <c r="AN32" s="49"/>
      <c r="AO32" s="49"/>
      <c r="AP32" s="59"/>
      <c r="AQ32" s="49"/>
      <c r="AR32" s="49"/>
      <c r="AS32" s="49"/>
      <c r="AT32" s="59"/>
      <c r="AU32" s="59"/>
      <c r="AX32" s="71"/>
      <c r="AY32" s="49"/>
      <c r="AZ32" s="49"/>
      <c r="BA32" s="49"/>
      <c r="BB32" s="49"/>
      <c r="BC32" s="49"/>
      <c r="BD32" s="49"/>
      <c r="BG32" s="80"/>
      <c r="BH32" s="32"/>
      <c r="BI32" s="32"/>
      <c r="BJ32" s="32"/>
      <c r="BK32" s="32"/>
      <c r="BL32" s="32"/>
      <c r="BM32"/>
    </row>
    <row r="33" spans="1:65" s="63" customFormat="1" ht="16.5" thickTop="1" thickBot="1">
      <c r="A33" s="74">
        <v>2107</v>
      </c>
      <c r="D33" s="66" t="s">
        <v>67</v>
      </c>
      <c r="E33" s="150" t="s">
        <v>114</v>
      </c>
      <c r="F33" s="66" t="s">
        <v>99</v>
      </c>
      <c r="G33" s="66" t="s">
        <v>111</v>
      </c>
      <c r="H33" s="64" t="s">
        <v>60</v>
      </c>
      <c r="I33" s="67" t="s">
        <v>64</v>
      </c>
      <c r="J33" s="67" t="s">
        <v>101</v>
      </c>
      <c r="L33" s="142" t="s">
        <v>140</v>
      </c>
      <c r="M33" s="68" t="s">
        <v>140</v>
      </c>
      <c r="N33" s="68" t="s">
        <v>141</v>
      </c>
      <c r="O33" s="69" t="s">
        <v>103</v>
      </c>
      <c r="P33" s="69">
        <v>10</v>
      </c>
      <c r="Q33" s="69" t="s">
        <v>104</v>
      </c>
      <c r="R33" s="69" t="s">
        <v>75</v>
      </c>
      <c r="S33" s="69"/>
      <c r="T33" s="70" t="s">
        <v>159</v>
      </c>
      <c r="U33" s="69" t="s">
        <v>106</v>
      </c>
      <c r="V33" s="32">
        <f>VLOOKUP(U33,Tables!M$5:O$9,3,FALSE)</f>
        <v>1000</v>
      </c>
      <c r="W33" s="40">
        <f>T33*V33</f>
        <v>5000</v>
      </c>
      <c r="X33"/>
      <c r="Y33" s="70" t="str">
        <f t="shared" si="10"/>
        <v>EC50</v>
      </c>
      <c r="Z33" s="70">
        <f>VLOOKUP(Y33,Tables!$C$5:$D$18,2,FALSE)</f>
        <v>5</v>
      </c>
      <c r="AA33" s="70">
        <f t="shared" si="11"/>
        <v>1000</v>
      </c>
      <c r="AB33" s="67" t="str">
        <f t="shared" si="20"/>
        <v>Chronic</v>
      </c>
      <c r="AC33" s="70">
        <f>VLOOKUP(AB33,Tables!$C$21:$D$22,2,FALSE)</f>
        <v>1</v>
      </c>
      <c r="AD33" s="70">
        <f t="shared" si="12"/>
        <v>1000</v>
      </c>
      <c r="AE33" s="49"/>
      <c r="AF33" s="90" t="str">
        <f t="shared" si="4"/>
        <v>Dunaliella tertiolecta</v>
      </c>
      <c r="AG33" s="67" t="str">
        <f t="shared" si="5"/>
        <v>EC50</v>
      </c>
      <c r="AH33" s="69" t="str">
        <f t="shared" si="8"/>
        <v>Chronic</v>
      </c>
      <c r="AI33" s="7">
        <f>VLOOKUP(SUM(Z33,AC33),Tables!$J$5:$K$11,2,FALSE)</f>
        <v>2</v>
      </c>
      <c r="AJ33" s="67" t="str">
        <f>IF(AI33=MIN($AI$33),"YES!!!","Reject")</f>
        <v>YES!!!</v>
      </c>
      <c r="AK33" s="32" t="str">
        <f t="shared" ref="AK33" si="50">N33</f>
        <v>Cell density</v>
      </c>
      <c r="AL33" s="69" t="s">
        <v>77</v>
      </c>
      <c r="AM33" s="69">
        <f>P33</f>
        <v>10</v>
      </c>
      <c r="AN33" s="69" t="s">
        <v>78</v>
      </c>
      <c r="AO33"/>
      <c r="AP33" s="69">
        <f>AD33</f>
        <v>1000</v>
      </c>
      <c r="AQ33" s="69">
        <f>GEOMEAN(AP33)</f>
        <v>1000</v>
      </c>
      <c r="AR33" s="69">
        <f>MIN(AQ33)</f>
        <v>1000</v>
      </c>
      <c r="AS33" s="69">
        <f>MIN(AR33)</f>
        <v>1000</v>
      </c>
      <c r="AT33" s="126" t="s">
        <v>79</v>
      </c>
      <c r="AU33" s="139" t="s">
        <v>79</v>
      </c>
      <c r="AX33" s="69" t="str">
        <f>H33</f>
        <v>Microalgae</v>
      </c>
      <c r="AY33" s="69" t="str">
        <f>E33</f>
        <v>Dunaliella tertiolecta</v>
      </c>
      <c r="AZ33" s="69" t="str">
        <f>F33</f>
        <v>Chlorophyta</v>
      </c>
      <c r="BA33" s="69" t="str">
        <f>G33</f>
        <v>Chlorophyceae</v>
      </c>
      <c r="BB33" s="69" t="str">
        <f>I33</f>
        <v xml:space="preserve">Phototroph </v>
      </c>
      <c r="BC33" s="69">
        <f>AI33</f>
        <v>2</v>
      </c>
      <c r="BD33" s="66">
        <f>AS33</f>
        <v>1000</v>
      </c>
      <c r="BE33" s="126" t="s">
        <v>79</v>
      </c>
      <c r="BF33" s="146" t="s">
        <v>79</v>
      </c>
      <c r="BG33" s="80"/>
      <c r="BH33"/>
      <c r="BI33"/>
      <c r="BJ33"/>
      <c r="BK33"/>
      <c r="BL33"/>
      <c r="BM33"/>
    </row>
    <row r="34" spans="1:65" s="63" customFormat="1" ht="16.5" thickTop="1" thickBot="1">
      <c r="A34" s="57"/>
      <c r="B34" s="49"/>
      <c r="C34" s="49"/>
      <c r="D34" s="76"/>
      <c r="E34" s="152"/>
      <c r="F34" s="76"/>
      <c r="G34" s="76"/>
      <c r="H34" s="77"/>
      <c r="I34" s="73"/>
      <c r="J34" s="73"/>
      <c r="K34" s="49"/>
      <c r="L34" s="71"/>
      <c r="M34" s="71"/>
      <c r="N34" s="71"/>
      <c r="O34" s="73"/>
      <c r="P34" s="73"/>
      <c r="Q34" s="73"/>
      <c r="R34" s="73"/>
      <c r="S34" s="73"/>
      <c r="T34" s="78"/>
      <c r="U34" s="73"/>
      <c r="V34" s="73"/>
      <c r="W34" s="78"/>
      <c r="X34" s="49"/>
      <c r="Y34" s="78"/>
      <c r="Z34" s="78"/>
      <c r="AA34" s="78"/>
      <c r="AB34" s="73"/>
      <c r="AC34" s="78"/>
      <c r="AD34" s="78"/>
      <c r="AE34" s="49"/>
      <c r="AF34" s="72"/>
      <c r="AG34" s="49"/>
      <c r="AH34" s="49"/>
      <c r="AI34" s="49"/>
      <c r="AJ34" s="49"/>
      <c r="AK34" s="49"/>
      <c r="AL34" s="49"/>
      <c r="AM34" s="49"/>
      <c r="AN34" s="49"/>
      <c r="AO34" s="49"/>
      <c r="AP34" s="59"/>
      <c r="AQ34" s="49"/>
      <c r="AR34" s="49"/>
      <c r="AS34" s="49"/>
      <c r="AT34" s="59"/>
      <c r="AU34" s="59"/>
      <c r="AX34" s="71"/>
      <c r="AY34" s="49"/>
      <c r="AZ34" s="49"/>
      <c r="BA34" s="49"/>
      <c r="BB34" s="49"/>
      <c r="BC34" s="49"/>
      <c r="BD34" s="49"/>
      <c r="BG34" s="105"/>
      <c r="BH34" s="106"/>
      <c r="BI34" s="106"/>
      <c r="BJ34" s="106"/>
      <c r="BK34" s="106"/>
      <c r="BL34" s="106"/>
      <c r="BM34" s="106"/>
    </row>
    <row r="35" spans="1:65" s="63" customFormat="1" ht="16.5" thickTop="1" thickBot="1">
      <c r="A35" s="74">
        <v>2113</v>
      </c>
      <c r="D35" s="66" t="s">
        <v>67</v>
      </c>
      <c r="E35" s="150" t="s">
        <v>137</v>
      </c>
      <c r="F35" s="66" t="s">
        <v>128</v>
      </c>
      <c r="G35" s="66" t="s">
        <v>133</v>
      </c>
      <c r="H35" s="64" t="s">
        <v>118</v>
      </c>
      <c r="I35" s="67" t="s">
        <v>122</v>
      </c>
      <c r="J35" s="67" t="s">
        <v>160</v>
      </c>
      <c r="L35" s="142" t="s">
        <v>135</v>
      </c>
      <c r="M35" s="68" t="s">
        <v>135</v>
      </c>
      <c r="N35" s="68" t="s">
        <v>135</v>
      </c>
      <c r="O35" s="69" t="s">
        <v>145</v>
      </c>
      <c r="P35" s="69">
        <v>96</v>
      </c>
      <c r="Q35" s="32" t="s">
        <v>74</v>
      </c>
      <c r="R35" s="69" t="s">
        <v>125</v>
      </c>
      <c r="S35" s="69"/>
      <c r="T35" s="70" t="s">
        <v>161</v>
      </c>
      <c r="U35" s="69" t="s">
        <v>106</v>
      </c>
      <c r="V35" s="32">
        <f>VLOOKUP(U35,Tables!M$5:O$9,3,FALSE)</f>
        <v>1000</v>
      </c>
      <c r="W35" s="40">
        <f>T35*V35</f>
        <v>113000</v>
      </c>
      <c r="X35"/>
      <c r="Y35" s="70" t="str">
        <f t="shared" si="10"/>
        <v>LC50</v>
      </c>
      <c r="Z35" s="70">
        <f>VLOOKUP(Y35,Tables!$C$5:$D$18,2,FALSE)</f>
        <v>5</v>
      </c>
      <c r="AA35" s="70">
        <f t="shared" si="11"/>
        <v>22600</v>
      </c>
      <c r="AB35" s="67" t="str">
        <f t="shared" si="20"/>
        <v>Acute</v>
      </c>
      <c r="AC35" s="70">
        <f>VLOOKUP(AB35,Tables!$C$21:$D$22,2,FALSE)</f>
        <v>2</v>
      </c>
      <c r="AD35" s="70">
        <f t="shared" si="12"/>
        <v>11300</v>
      </c>
      <c r="AE35" s="49"/>
      <c r="AF35" s="90" t="str">
        <f t="shared" si="4"/>
        <v>Penaeus duorarum</v>
      </c>
      <c r="AG35" s="67" t="str">
        <f t="shared" si="5"/>
        <v>LC50</v>
      </c>
      <c r="AH35" s="69" t="str">
        <f t="shared" si="8"/>
        <v>Acute</v>
      </c>
      <c r="AI35" s="7">
        <f>VLOOKUP(SUM(Z35,AC35),Tables!$J$5:$K$11,2,FALSE)</f>
        <v>4</v>
      </c>
      <c r="AJ35" s="67" t="str">
        <f>IF(AI35=MIN($AI$35:$AI$36),"YES!!!","Reject")</f>
        <v>YES!!!</v>
      </c>
      <c r="AK35" s="32" t="str">
        <f t="shared" ref="AK35" si="51">N35</f>
        <v>Mortality</v>
      </c>
      <c r="AL35" s="69" t="s">
        <v>77</v>
      </c>
      <c r="AM35" s="69">
        <f>P35</f>
        <v>96</v>
      </c>
      <c r="AN35" s="69" t="s">
        <v>78</v>
      </c>
      <c r="AO35"/>
      <c r="AP35" s="69">
        <f>AD35</f>
        <v>11300</v>
      </c>
      <c r="AQ35" s="69">
        <f>GEOMEAN(AP35)</f>
        <v>11300</v>
      </c>
      <c r="AR35" s="69">
        <f>MIN(AQ35)</f>
        <v>11300</v>
      </c>
      <c r="AS35" s="69">
        <f>MIN(AR35)</f>
        <v>11300</v>
      </c>
      <c r="AT35" s="126" t="s">
        <v>79</v>
      </c>
      <c r="AU35" s="139" t="s">
        <v>79</v>
      </c>
      <c r="AX35" s="69" t="str">
        <f>H35</f>
        <v>Macroinvertebrates</v>
      </c>
      <c r="AY35" s="69" t="str">
        <f>E35</f>
        <v>Penaeus duorarum</v>
      </c>
      <c r="AZ35" s="69" t="str">
        <f>F35</f>
        <v>Arthropoda</v>
      </c>
      <c r="BA35" s="69" t="str">
        <f>G35</f>
        <v>Malacostraca</v>
      </c>
      <c r="BB35" s="69" t="str">
        <f>I35</f>
        <v>Heterotroph</v>
      </c>
      <c r="BC35" s="69">
        <f>AI35</f>
        <v>4</v>
      </c>
      <c r="BD35" s="66">
        <f>AS35</f>
        <v>11300</v>
      </c>
      <c r="BE35" s="126" t="s">
        <v>79</v>
      </c>
      <c r="BF35" s="146" t="s">
        <v>79</v>
      </c>
      <c r="BG35" s="69"/>
      <c r="BH35" s="69"/>
      <c r="BI35" s="69"/>
      <c r="BJ35" s="69"/>
      <c r="BK35" s="69"/>
      <c r="BL35" s="69"/>
      <c r="BM35" s="66"/>
    </row>
    <row r="36" spans="1:65" s="63" customFormat="1" ht="16.5" thickTop="1" thickBot="1">
      <c r="A36" s="74">
        <v>2113</v>
      </c>
      <c r="D36" s="66" t="s">
        <v>67</v>
      </c>
      <c r="E36" s="150" t="s">
        <v>137</v>
      </c>
      <c r="F36" s="66" t="s">
        <v>128</v>
      </c>
      <c r="G36" s="66" t="s">
        <v>133</v>
      </c>
      <c r="H36" s="64" t="s">
        <v>118</v>
      </c>
      <c r="I36" s="67" t="s">
        <v>122</v>
      </c>
      <c r="J36" s="67" t="s">
        <v>160</v>
      </c>
      <c r="L36" s="142" t="s">
        <v>135</v>
      </c>
      <c r="M36" s="68" t="s">
        <v>135</v>
      </c>
      <c r="N36" s="68" t="s">
        <v>135</v>
      </c>
      <c r="O36" s="69" t="s">
        <v>115</v>
      </c>
      <c r="P36" s="69">
        <v>96</v>
      </c>
      <c r="Q36" s="32" t="s">
        <v>74</v>
      </c>
      <c r="R36" s="69" t="s">
        <v>125</v>
      </c>
      <c r="S36" s="69"/>
      <c r="T36" s="70">
        <v>75</v>
      </c>
      <c r="U36" s="69" t="s">
        <v>106</v>
      </c>
      <c r="V36" s="32">
        <f>VLOOKUP(U36,Tables!M$5:O$9,3,FALSE)</f>
        <v>1000</v>
      </c>
      <c r="W36" s="40">
        <f>T36*V36</f>
        <v>75000</v>
      </c>
      <c r="X36"/>
      <c r="Y36" s="70" t="str">
        <f t="shared" ref="Y36" si="52">O36</f>
        <v>NOEL</v>
      </c>
      <c r="Z36" s="70">
        <f>VLOOKUP(Y36,Tables!$C$5:$D$18,2,FALSE)</f>
        <v>1</v>
      </c>
      <c r="AA36" s="70">
        <f t="shared" ref="AA36" si="53">W36/Z36</f>
        <v>75000</v>
      </c>
      <c r="AB36" s="67" t="str">
        <f t="shared" ref="AB36" si="54">R36</f>
        <v>Acute</v>
      </c>
      <c r="AC36" s="70">
        <f>VLOOKUP(AB36,Tables!$C$21:$D$22,2,FALSE)</f>
        <v>2</v>
      </c>
      <c r="AD36" s="70">
        <f t="shared" ref="AD36" si="55">AA36/AC36</f>
        <v>37500</v>
      </c>
      <c r="AE36" s="49"/>
      <c r="AF36" s="90" t="str">
        <f t="shared" ref="AF36" si="56">E36</f>
        <v>Penaeus duorarum</v>
      </c>
      <c r="AG36" s="67" t="str">
        <f t="shared" ref="AG36" si="57">Y36</f>
        <v>NOEL</v>
      </c>
      <c r="AH36" s="69" t="str">
        <f t="shared" ref="AH36" si="58">R36</f>
        <v>Acute</v>
      </c>
      <c r="AI36" s="7" t="str">
        <f>VLOOKUP(SUM(Z36,AC36),Tables!$J$5:$K$11,2,FALSE)</f>
        <v>DO NOT USE</v>
      </c>
      <c r="AJ36" s="67" t="str">
        <f>IF(AI36=MIN($AI$35:$AI$36),"YES!!!","Reject")</f>
        <v>Reject</v>
      </c>
      <c r="AK36" s="32"/>
      <c r="AL36" s="69"/>
      <c r="AM36" s="69"/>
      <c r="AN36" s="69"/>
      <c r="AO36"/>
      <c r="AP36" s="69"/>
      <c r="AQ36" s="69"/>
      <c r="AR36" s="69"/>
      <c r="AS36" s="69"/>
      <c r="AT36" s="4"/>
      <c r="AU36" s="4"/>
      <c r="AX36" s="69"/>
      <c r="AY36" s="69"/>
      <c r="AZ36" s="69"/>
      <c r="BA36" s="69"/>
      <c r="BB36" s="69"/>
      <c r="BC36" s="69"/>
      <c r="BD36" s="66"/>
      <c r="BG36" s="105"/>
      <c r="BH36" s="106"/>
      <c r="BI36" s="106"/>
      <c r="BJ36" s="106"/>
      <c r="BK36" s="106"/>
      <c r="BL36" s="106"/>
      <c r="BM36" s="106"/>
    </row>
    <row r="37" spans="1:65" s="63" customFormat="1" ht="16.5" thickTop="1" thickBot="1">
      <c r="A37" s="57"/>
      <c r="B37" s="49"/>
      <c r="C37" s="49"/>
      <c r="D37" s="76"/>
      <c r="E37" s="152"/>
      <c r="F37" s="76"/>
      <c r="G37" s="76"/>
      <c r="H37" s="77"/>
      <c r="I37" s="73"/>
      <c r="J37" s="73"/>
      <c r="K37" s="49"/>
      <c r="L37" s="71"/>
      <c r="M37" s="71"/>
      <c r="N37" s="71"/>
      <c r="O37" s="73"/>
      <c r="P37" s="73"/>
      <c r="Q37" s="59"/>
      <c r="R37" s="73"/>
      <c r="S37" s="73"/>
      <c r="T37" s="78"/>
      <c r="U37" s="73"/>
      <c r="V37" s="73"/>
      <c r="W37" s="78"/>
      <c r="X37" s="49"/>
      <c r="Y37" s="78"/>
      <c r="Z37" s="78"/>
      <c r="AA37" s="78"/>
      <c r="AB37" s="73"/>
      <c r="AC37" s="78"/>
      <c r="AD37" s="78"/>
      <c r="AE37" s="49"/>
      <c r="AF37" s="72"/>
      <c r="AG37" s="49"/>
      <c r="AH37" s="49"/>
      <c r="AI37" s="49"/>
      <c r="AJ37" s="49"/>
      <c r="AK37" s="49"/>
      <c r="AL37" s="49"/>
      <c r="AM37" s="49"/>
      <c r="AN37" s="49"/>
      <c r="AO37" s="49"/>
      <c r="AP37" s="59"/>
      <c r="AQ37" s="49"/>
      <c r="AR37" s="49"/>
      <c r="AS37" s="49"/>
      <c r="AT37" s="59"/>
      <c r="AU37" s="59"/>
      <c r="AX37" s="71"/>
      <c r="AY37" s="49"/>
      <c r="AZ37" s="49"/>
      <c r="BA37" s="49"/>
      <c r="BB37" s="49"/>
      <c r="BC37" s="49"/>
      <c r="BD37" s="49"/>
      <c r="BG37" s="69"/>
      <c r="BH37" s="69"/>
      <c r="BI37" s="69"/>
      <c r="BJ37" s="69"/>
      <c r="BK37" s="69"/>
      <c r="BL37" s="69"/>
      <c r="BM37" s="66"/>
    </row>
    <row r="38" spans="1:65" s="63" customFormat="1" ht="16.5" thickTop="1" thickBot="1">
      <c r="A38" s="79">
        <v>2114</v>
      </c>
      <c r="C38" s="130"/>
      <c r="D38" s="66" t="s">
        <v>67</v>
      </c>
      <c r="E38" s="150" t="s">
        <v>132</v>
      </c>
      <c r="F38" s="66" t="s">
        <v>128</v>
      </c>
      <c r="G38" s="66" t="s">
        <v>133</v>
      </c>
      <c r="H38" s="64" t="s">
        <v>118</v>
      </c>
      <c r="I38" s="67" t="s">
        <v>122</v>
      </c>
      <c r="J38" s="67" t="s">
        <v>162</v>
      </c>
      <c r="L38" s="142" t="s">
        <v>135</v>
      </c>
      <c r="M38" s="68" t="s">
        <v>135</v>
      </c>
      <c r="N38" s="68" t="s">
        <v>135</v>
      </c>
      <c r="O38" s="69" t="s">
        <v>145</v>
      </c>
      <c r="P38" s="69">
        <v>96</v>
      </c>
      <c r="Q38" s="32" t="s">
        <v>74</v>
      </c>
      <c r="R38" s="69" t="s">
        <v>125</v>
      </c>
      <c r="S38" s="69" t="s">
        <v>86</v>
      </c>
      <c r="T38" s="70" t="s">
        <v>163</v>
      </c>
      <c r="U38" s="69" t="s">
        <v>106</v>
      </c>
      <c r="V38" s="69">
        <v>1000</v>
      </c>
      <c r="W38" s="70">
        <f>T38*1000</f>
        <v>1000000</v>
      </c>
      <c r="X38"/>
      <c r="Y38" s="70" t="str">
        <f t="shared" si="10"/>
        <v>LC50</v>
      </c>
      <c r="Z38" s="70">
        <f>VLOOKUP(Y38,Tables!$C$5:$D$18,2,FALSE)</f>
        <v>5</v>
      </c>
      <c r="AA38" s="70">
        <f t="shared" si="11"/>
        <v>200000</v>
      </c>
      <c r="AB38" s="67" t="str">
        <f t="shared" si="20"/>
        <v>Acute</v>
      </c>
      <c r="AC38" s="70">
        <f>VLOOKUP(AB38,Tables!$C$21:$D$22,2,FALSE)</f>
        <v>2</v>
      </c>
      <c r="AD38" s="70">
        <f t="shared" si="12"/>
        <v>100000</v>
      </c>
      <c r="AE38" s="49"/>
      <c r="AF38" s="90" t="str">
        <f t="shared" si="4"/>
        <v>Neopanope texana</v>
      </c>
      <c r="AG38" s="67" t="str">
        <f t="shared" si="5"/>
        <v>LC50</v>
      </c>
      <c r="AH38" s="69" t="str">
        <f t="shared" si="8"/>
        <v>Acute</v>
      </c>
      <c r="AI38" s="7">
        <f>VLOOKUP(SUM(Z38,AC38),Tables!$J$5:$K$11,2,FALSE)</f>
        <v>4</v>
      </c>
      <c r="AJ38" s="119" t="str">
        <f>IF(AI38=MIN($AI$38),"YES!!!","Reject")</f>
        <v>YES!!!</v>
      </c>
      <c r="AK38" s="32" t="str">
        <f t="shared" ref="AK38" si="59">N38</f>
        <v>Mortality</v>
      </c>
      <c r="AL38" s="69" t="s">
        <v>77</v>
      </c>
      <c r="AM38" s="69">
        <f>P38</f>
        <v>96</v>
      </c>
      <c r="AN38" s="69" t="s">
        <v>78</v>
      </c>
      <c r="AO38"/>
      <c r="AP38" s="69">
        <f>AD38</f>
        <v>100000</v>
      </c>
      <c r="AQ38" s="69">
        <f>GEOMEAN(AP38)</f>
        <v>100000</v>
      </c>
      <c r="AR38" s="69">
        <f>MIN(AQ38)</f>
        <v>100000</v>
      </c>
      <c r="AS38" s="69">
        <f>MIN(AR38)</f>
        <v>100000</v>
      </c>
      <c r="AT38" s="126" t="s">
        <v>79</v>
      </c>
      <c r="AU38" s="139" t="s">
        <v>79</v>
      </c>
      <c r="AV38" s="145"/>
      <c r="AX38" s="69" t="str">
        <f>H38</f>
        <v>Macroinvertebrates</v>
      </c>
      <c r="AY38" s="69" t="str">
        <f>E38</f>
        <v>Neopanope texana</v>
      </c>
      <c r="AZ38" s="69" t="str">
        <f>F38</f>
        <v>Arthropoda</v>
      </c>
      <c r="BA38" s="69" t="str">
        <f>G38</f>
        <v>Malacostraca</v>
      </c>
      <c r="BB38" s="69" t="str">
        <f>I38</f>
        <v>Heterotroph</v>
      </c>
      <c r="BC38" s="69">
        <f>AI38</f>
        <v>4</v>
      </c>
      <c r="BD38" s="66">
        <f>AS38</f>
        <v>100000</v>
      </c>
      <c r="BF38" s="110"/>
      <c r="BG38" s="99"/>
      <c r="BH38" s="99"/>
      <c r="BI38" s="99"/>
      <c r="BJ38" s="99"/>
      <c r="BK38" s="99"/>
      <c r="BL38" s="99"/>
      <c r="BM38" s="96"/>
    </row>
    <row r="39" spans="1:65" s="63" customFormat="1" ht="16.5" thickTop="1" thickBot="1">
      <c r="A39" s="57"/>
      <c r="B39" s="49"/>
      <c r="C39" s="49"/>
      <c r="D39" s="76"/>
      <c r="E39" s="152"/>
      <c r="F39" s="76"/>
      <c r="G39" s="76"/>
      <c r="H39" s="77"/>
      <c r="I39" s="73"/>
      <c r="J39" s="73"/>
      <c r="K39" s="49"/>
      <c r="L39" s="71"/>
      <c r="M39" s="71"/>
      <c r="N39" s="71"/>
      <c r="O39" s="73"/>
      <c r="P39" s="73"/>
      <c r="Q39" s="59"/>
      <c r="R39" s="73"/>
      <c r="S39" s="73"/>
      <c r="T39" s="78"/>
      <c r="U39" s="73"/>
      <c r="V39" s="73"/>
      <c r="W39" s="78"/>
      <c r="X39" s="49"/>
      <c r="Y39" s="78"/>
      <c r="Z39" s="78"/>
      <c r="AA39" s="78"/>
      <c r="AB39" s="73"/>
      <c r="AC39" s="78"/>
      <c r="AD39" s="78"/>
      <c r="AE39" s="49"/>
      <c r="AF39" s="72"/>
      <c r="AG39" s="49"/>
      <c r="AH39" s="49"/>
      <c r="AI39" s="49"/>
      <c r="AJ39" s="49"/>
      <c r="AK39" s="49"/>
      <c r="AL39" s="49"/>
      <c r="AM39" s="49"/>
      <c r="AN39" s="49"/>
      <c r="AO39" s="49"/>
      <c r="AP39" s="59"/>
      <c r="AQ39" s="49"/>
      <c r="AR39" s="49"/>
      <c r="AS39" s="49"/>
      <c r="AT39" s="59"/>
      <c r="AU39" s="59"/>
      <c r="AX39" s="71"/>
      <c r="AY39" s="49"/>
      <c r="AZ39" s="49"/>
      <c r="BA39" s="49"/>
      <c r="BB39" s="49"/>
      <c r="BC39" s="49"/>
      <c r="BD39" s="49"/>
      <c r="BF39" s="110"/>
      <c r="BG39" s="80"/>
      <c r="BH39"/>
      <c r="BI39"/>
      <c r="BJ39"/>
      <c r="BK39"/>
      <c r="BL39"/>
      <c r="BM39"/>
    </row>
    <row r="40" spans="1:65" s="63" customFormat="1" ht="16.5" thickTop="1" thickBot="1">
      <c r="A40" s="79">
        <v>2117</v>
      </c>
      <c r="C40" s="136"/>
      <c r="D40" s="66" t="s">
        <v>67</v>
      </c>
      <c r="E40" s="150" t="s">
        <v>139</v>
      </c>
      <c r="F40" s="66" t="s">
        <v>128</v>
      </c>
      <c r="G40" s="66" t="s">
        <v>133</v>
      </c>
      <c r="H40" s="64" t="s">
        <v>118</v>
      </c>
      <c r="I40" s="67" t="s">
        <v>122</v>
      </c>
      <c r="J40" s="67" t="s">
        <v>101</v>
      </c>
      <c r="L40" s="142" t="s">
        <v>135</v>
      </c>
      <c r="M40" s="68" t="s">
        <v>135</v>
      </c>
      <c r="N40" s="68" t="s">
        <v>135</v>
      </c>
      <c r="O40" s="69" t="s">
        <v>145</v>
      </c>
      <c r="P40" s="69">
        <v>48</v>
      </c>
      <c r="Q40" s="32" t="s">
        <v>74</v>
      </c>
      <c r="R40" s="69" t="s">
        <v>125</v>
      </c>
      <c r="S40" s="69" t="s">
        <v>86</v>
      </c>
      <c r="T40" s="70" t="s">
        <v>164</v>
      </c>
      <c r="U40" s="69" t="s">
        <v>106</v>
      </c>
      <c r="V40" s="32">
        <f>VLOOKUP(U40,Tables!M$5:O$9,3,FALSE)</f>
        <v>1000</v>
      </c>
      <c r="W40" s="40">
        <f>T40*V40</f>
        <v>100000</v>
      </c>
      <c r="X40"/>
      <c r="Y40" s="70" t="str">
        <f t="shared" si="10"/>
        <v>LC50</v>
      </c>
      <c r="Z40" s="70">
        <f>VLOOKUP(Y40,Tables!$C$5:$D$18,2,FALSE)</f>
        <v>5</v>
      </c>
      <c r="AA40" s="70">
        <f t="shared" si="11"/>
        <v>20000</v>
      </c>
      <c r="AB40" s="67" t="str">
        <f t="shared" si="20"/>
        <v>Acute</v>
      </c>
      <c r="AC40" s="70">
        <f>VLOOKUP(AB40,Tables!$C$21:$D$22,2,FALSE)</f>
        <v>2</v>
      </c>
      <c r="AD40" s="70">
        <f t="shared" si="12"/>
        <v>10000</v>
      </c>
      <c r="AE40" s="49"/>
      <c r="AF40" s="90" t="str">
        <f t="shared" si="4"/>
        <v>Palaemonetes kadiakensis</v>
      </c>
      <c r="AG40" s="67" t="str">
        <f t="shared" si="5"/>
        <v>LC50</v>
      </c>
      <c r="AH40" s="69" t="str">
        <f t="shared" si="8"/>
        <v>Acute</v>
      </c>
      <c r="AI40" s="7">
        <f>VLOOKUP(SUM(Z40,AC40),Tables!$J$5:$K$11,2,FALSE)</f>
        <v>4</v>
      </c>
      <c r="AJ40" s="119" t="str">
        <f>IF(AI40=MIN($AI$40),"YES!!!","Reject")</f>
        <v>YES!!!</v>
      </c>
      <c r="AK40" s="32" t="str">
        <f t="shared" ref="AK40" si="60">N40</f>
        <v>Mortality</v>
      </c>
      <c r="AL40" s="69" t="s">
        <v>77</v>
      </c>
      <c r="AM40" s="69">
        <f>P40</f>
        <v>48</v>
      </c>
      <c r="AN40" s="69" t="s">
        <v>78</v>
      </c>
      <c r="AO40"/>
      <c r="AP40" s="69">
        <f>AD40</f>
        <v>10000</v>
      </c>
      <c r="AQ40" s="69">
        <f>GEOMEAN(AP40)</f>
        <v>10000</v>
      </c>
      <c r="AR40" s="69">
        <f>MIN(AQ40)</f>
        <v>10000</v>
      </c>
      <c r="AS40" s="69">
        <f>MIN(AR40)</f>
        <v>10000</v>
      </c>
      <c r="AT40" s="126" t="s">
        <v>79</v>
      </c>
      <c r="AU40" s="139" t="s">
        <v>79</v>
      </c>
      <c r="AV40" s="145"/>
      <c r="AX40" s="69" t="str">
        <f>H40</f>
        <v>Macroinvertebrates</v>
      </c>
      <c r="AY40" s="69" t="str">
        <f>E40</f>
        <v>Palaemonetes kadiakensis</v>
      </c>
      <c r="AZ40" s="69" t="str">
        <f>F40</f>
        <v>Arthropoda</v>
      </c>
      <c r="BA40" s="69" t="str">
        <f>G40</f>
        <v>Malacostraca</v>
      </c>
      <c r="BB40" s="69" t="str">
        <f>I40</f>
        <v>Heterotroph</v>
      </c>
      <c r="BC40" s="69">
        <f>AI40</f>
        <v>4</v>
      </c>
      <c r="BD40" s="66">
        <f>AS40</f>
        <v>10000</v>
      </c>
      <c r="BF40" s="110"/>
      <c r="BG40" s="105"/>
      <c r="BH40" s="106"/>
      <c r="BI40" s="106"/>
      <c r="BJ40" s="106"/>
      <c r="BK40" s="106"/>
      <c r="BL40" s="106"/>
      <c r="BM40" s="106"/>
    </row>
    <row r="41" spans="1:65" s="63" customFormat="1" ht="16.5" thickTop="1" thickBot="1">
      <c r="A41" s="49"/>
      <c r="B41" s="49"/>
      <c r="C41" s="49"/>
      <c r="D41" s="49"/>
      <c r="E41" s="151"/>
      <c r="F41" s="49"/>
      <c r="G41" s="49"/>
      <c r="H41" s="49"/>
      <c r="I41" s="49"/>
      <c r="J41" s="49"/>
      <c r="K41" s="49"/>
      <c r="L41" s="72"/>
      <c r="M41" s="49"/>
      <c r="N41" s="49"/>
      <c r="O41" s="49"/>
      <c r="P41" s="49"/>
      <c r="Q41" s="49"/>
      <c r="R41" s="49"/>
      <c r="S41" s="49"/>
      <c r="T41" s="49"/>
      <c r="U41" s="49"/>
      <c r="V41" s="59"/>
      <c r="W41" s="49"/>
      <c r="X41" s="49"/>
      <c r="Y41" s="49"/>
      <c r="Z41" s="49"/>
      <c r="AA41" s="49"/>
      <c r="AB41" s="49"/>
      <c r="AC41" s="49"/>
      <c r="AD41" s="49"/>
      <c r="AE41" s="49"/>
      <c r="AF41" s="72"/>
      <c r="AG41" s="49"/>
      <c r="AH41" s="49"/>
      <c r="AI41" s="49"/>
      <c r="AJ41" s="49"/>
      <c r="AK41" s="49"/>
      <c r="AL41" s="49"/>
      <c r="AM41" s="49"/>
      <c r="AN41" s="49"/>
      <c r="AO41" s="49"/>
      <c r="AP41" s="59"/>
      <c r="AQ41" s="49"/>
      <c r="AR41" s="49"/>
      <c r="AS41" s="49"/>
      <c r="AT41" s="59"/>
      <c r="AU41" s="59"/>
      <c r="AX41" s="49"/>
      <c r="AY41" s="49"/>
      <c r="AZ41" s="49"/>
      <c r="BA41" s="49"/>
      <c r="BB41" s="49"/>
      <c r="BC41" s="49"/>
      <c r="BD41" s="49"/>
      <c r="BF41" s="110"/>
      <c r="BG41" s="105"/>
      <c r="BH41" s="106"/>
      <c r="BI41" s="106"/>
      <c r="BJ41" s="106"/>
      <c r="BK41" s="106"/>
      <c r="BL41" s="106"/>
      <c r="BM41" s="106"/>
    </row>
    <row r="42" spans="1:65" s="63" customFormat="1" ht="16.5" thickTop="1" thickBot="1">
      <c r="A42" s="127" t="s">
        <v>165</v>
      </c>
      <c r="C42" s="130" t="s">
        <v>166</v>
      </c>
      <c r="D42" s="129" t="s">
        <v>167</v>
      </c>
      <c r="E42" s="150" t="s">
        <v>90</v>
      </c>
      <c r="F42" s="66" t="s">
        <v>91</v>
      </c>
      <c r="G42" s="66" t="s">
        <v>92</v>
      </c>
      <c r="H42" s="64" t="s">
        <v>60</v>
      </c>
      <c r="I42" s="67" t="s">
        <v>64</v>
      </c>
      <c r="J42" s="67" t="s">
        <v>69</v>
      </c>
      <c r="K42"/>
      <c r="L42" s="141" t="s">
        <v>168</v>
      </c>
      <c r="M42" s="68" t="s">
        <v>169</v>
      </c>
      <c r="N42" s="68" t="s">
        <v>170</v>
      </c>
      <c r="O42" s="69" t="s">
        <v>171</v>
      </c>
      <c r="P42" s="32">
        <v>72</v>
      </c>
      <c r="Q42" s="32" t="s">
        <v>74</v>
      </c>
      <c r="R42" s="7" t="s">
        <v>75</v>
      </c>
      <c r="S42"/>
      <c r="T42" s="115">
        <v>48</v>
      </c>
      <c r="U42" s="114" t="s">
        <v>76</v>
      </c>
      <c r="V42" s="116">
        <f>VLOOKUP(U42,Tables!M$5:O$9,3,FALSE)</f>
        <v>1</v>
      </c>
      <c r="W42" s="117">
        <f>T42*V42</f>
        <v>48</v>
      </c>
      <c r="X42" s="118"/>
      <c r="Y42" s="115" t="str">
        <f t="shared" ref="Y42:Y44" si="61">O42</f>
        <v>NEC</v>
      </c>
      <c r="Z42" s="115">
        <f>VLOOKUP(Y42,Tables!$C$5:$D$18,2,FALSE)</f>
        <v>1</v>
      </c>
      <c r="AA42" s="115">
        <f t="shared" ref="AA42:AA44" si="62">W42/Z42</f>
        <v>48</v>
      </c>
      <c r="AB42" s="119" t="str">
        <f t="shared" ref="AB42:AB44" si="63">R42</f>
        <v>Chronic</v>
      </c>
      <c r="AC42" s="115">
        <f>VLOOKUP(AB42,Tables!$C$21:$D$22,2,FALSE)</f>
        <v>1</v>
      </c>
      <c r="AD42" s="115">
        <f t="shared" ref="AD42:AD44" si="64">AA42/AC42</f>
        <v>48</v>
      </c>
      <c r="AE42" s="120"/>
      <c r="AF42" s="121" t="str">
        <f t="shared" ref="AF42:AF44" si="65">E42</f>
        <v>Rhodomonas salina</v>
      </c>
      <c r="AG42" s="119" t="str">
        <f t="shared" ref="AG42:AG44" si="66">Y42</f>
        <v>NEC</v>
      </c>
      <c r="AH42" s="114" t="str">
        <f t="shared" ref="AH42:AH44" si="67">R42</f>
        <v>Chronic</v>
      </c>
      <c r="AI42" s="122">
        <f>VLOOKUP(SUM(Z42,AC42),Tables!$J$5:$K$11,2,FALSE)</f>
        <v>1</v>
      </c>
      <c r="AJ42" s="119" t="str">
        <f>IF(AI42=MIN($AI$42:$AI$44),"YES!!!","Reject")</f>
        <v>YES!!!</v>
      </c>
      <c r="AK42" s="116"/>
      <c r="AL42" s="114"/>
      <c r="AM42" s="114"/>
      <c r="AN42" s="114"/>
      <c r="AO42" s="118"/>
      <c r="AP42" s="114"/>
      <c r="AQ42" s="114"/>
      <c r="AR42" s="114"/>
      <c r="AS42" s="114"/>
      <c r="AT42" s="4"/>
      <c r="AU42" s="4"/>
      <c r="AV42" s="136" t="s">
        <v>172</v>
      </c>
      <c r="AY42"/>
      <c r="AZ42"/>
      <c r="BA42"/>
      <c r="BB42"/>
      <c r="BC42"/>
      <c r="BD42"/>
      <c r="BG42" s="105"/>
      <c r="BH42" s="106"/>
      <c r="BI42" s="106"/>
      <c r="BJ42" s="106"/>
      <c r="BK42" s="106"/>
      <c r="BL42" s="106"/>
      <c r="BM42" s="106"/>
    </row>
    <row r="43" spans="1:65" s="63" customFormat="1" ht="16.5" thickTop="1" thickBot="1">
      <c r="A43" s="127" t="s">
        <v>173</v>
      </c>
      <c r="C43"/>
      <c r="D43" s="129" t="s">
        <v>167</v>
      </c>
      <c r="E43" s="150" t="s">
        <v>90</v>
      </c>
      <c r="F43" s="66" t="s">
        <v>91</v>
      </c>
      <c r="G43" s="66" t="s">
        <v>92</v>
      </c>
      <c r="H43" s="64" t="s">
        <v>60</v>
      </c>
      <c r="I43" s="67" t="s">
        <v>64</v>
      </c>
      <c r="J43" s="67" t="s">
        <v>69</v>
      </c>
      <c r="K43"/>
      <c r="L43" s="141" t="s">
        <v>168</v>
      </c>
      <c r="M43" s="68" t="s">
        <v>169</v>
      </c>
      <c r="N43" s="68" t="s">
        <v>170</v>
      </c>
      <c r="O43" s="69" t="s">
        <v>174</v>
      </c>
      <c r="P43" s="32">
        <v>72</v>
      </c>
      <c r="Q43" s="32" t="s">
        <v>74</v>
      </c>
      <c r="R43" s="7" t="s">
        <v>75</v>
      </c>
      <c r="S43"/>
      <c r="T43" s="70">
        <v>38.4</v>
      </c>
      <c r="U43" s="69" t="s">
        <v>76</v>
      </c>
      <c r="V43" s="32">
        <f>VLOOKUP(U43,Tables!M$5:O$9,3,FALSE)</f>
        <v>1</v>
      </c>
      <c r="W43" s="40">
        <f>T43*V43</f>
        <v>38.4</v>
      </c>
      <c r="X43"/>
      <c r="Y43" s="70" t="str">
        <f t="shared" si="61"/>
        <v>EC10</v>
      </c>
      <c r="Z43" s="70">
        <f>VLOOKUP(Y43,Tables!$C$5:$D$18,2,FALSE)</f>
        <v>1</v>
      </c>
      <c r="AA43" s="70">
        <f t="shared" si="62"/>
        <v>38.4</v>
      </c>
      <c r="AB43" s="67" t="str">
        <f t="shared" si="63"/>
        <v>Chronic</v>
      </c>
      <c r="AC43" s="70">
        <f>VLOOKUP(AB43,Tables!$C$21:$D$22,2,FALSE)</f>
        <v>1</v>
      </c>
      <c r="AD43" s="70">
        <f t="shared" si="64"/>
        <v>38.4</v>
      </c>
      <c r="AE43" s="49"/>
      <c r="AF43" s="90" t="str">
        <f t="shared" si="65"/>
        <v>Rhodomonas salina</v>
      </c>
      <c r="AG43" s="67" t="str">
        <f t="shared" si="66"/>
        <v>EC10</v>
      </c>
      <c r="AH43" s="69" t="str">
        <f t="shared" si="67"/>
        <v>Chronic</v>
      </c>
      <c r="AI43" s="7">
        <f>VLOOKUP(SUM(Z43,AC43),Tables!$J$5:$K$11,2,FALSE)</f>
        <v>1</v>
      </c>
      <c r="AJ43" s="67" t="str">
        <f t="shared" ref="AJ43:AJ44" si="68">IF(AI43=MIN($AI$42:$AI$44),"YES!!!","Reject")</f>
        <v>YES!!!</v>
      </c>
      <c r="AK43" s="32" t="str">
        <f t="shared" ref="AK43" si="69">N43</f>
        <v>Growth rate</v>
      </c>
      <c r="AL43" s="69" t="s">
        <v>77</v>
      </c>
      <c r="AM43" s="69">
        <f>P43</f>
        <v>72</v>
      </c>
      <c r="AN43" s="69" t="s">
        <v>78</v>
      </c>
      <c r="AO43"/>
      <c r="AP43" s="69">
        <f>AD43</f>
        <v>38.4</v>
      </c>
      <c r="AQ43" s="69">
        <f>GEOMEAN(AP43)</f>
        <v>38.4</v>
      </c>
      <c r="AR43" s="69">
        <f>MIN(AQ43)</f>
        <v>38.4</v>
      </c>
      <c r="AS43" s="69">
        <f>MIN(AR43)</f>
        <v>38.4</v>
      </c>
      <c r="AT43" s="126" t="s">
        <v>79</v>
      </c>
      <c r="AU43" s="139" t="s">
        <v>79</v>
      </c>
      <c r="AX43" s="69" t="str">
        <f>H43</f>
        <v>Microalgae</v>
      </c>
      <c r="AY43" s="69" t="str">
        <f>E43</f>
        <v>Rhodomonas salina</v>
      </c>
      <c r="AZ43" s="69" t="str">
        <f>F43</f>
        <v>Cryptophyta</v>
      </c>
      <c r="BA43" s="69" t="str">
        <f>G43</f>
        <v>Cryptophyceae</v>
      </c>
      <c r="BB43" s="69" t="str">
        <f>I43</f>
        <v xml:space="preserve">Phototroph </v>
      </c>
      <c r="BC43" s="69">
        <f>AI43</f>
        <v>1</v>
      </c>
      <c r="BD43" s="66">
        <f>AS43</f>
        <v>38.4</v>
      </c>
      <c r="BE43" s="126" t="s">
        <v>79</v>
      </c>
      <c r="BF43" s="146" t="s">
        <v>79</v>
      </c>
      <c r="BG43" s="69"/>
      <c r="BH43" s="69"/>
      <c r="BI43" s="69"/>
      <c r="BJ43" s="69"/>
      <c r="BK43" s="69"/>
      <c r="BL43" s="69"/>
      <c r="BM43" s="66"/>
    </row>
    <row r="44" spans="1:65" s="63" customFormat="1" ht="16.5" thickTop="1" thickBot="1">
      <c r="A44" s="127" t="s">
        <v>175</v>
      </c>
      <c r="C44"/>
      <c r="D44" s="129" t="s">
        <v>167</v>
      </c>
      <c r="E44" s="150" t="s">
        <v>90</v>
      </c>
      <c r="F44" s="66" t="s">
        <v>91</v>
      </c>
      <c r="G44" s="66" t="s">
        <v>92</v>
      </c>
      <c r="H44" s="64" t="s">
        <v>60</v>
      </c>
      <c r="I44" s="67" t="s">
        <v>64</v>
      </c>
      <c r="J44" s="67" t="s">
        <v>69</v>
      </c>
      <c r="K44"/>
      <c r="L44" s="141" t="s">
        <v>168</v>
      </c>
      <c r="M44" s="68" t="s">
        <v>169</v>
      </c>
      <c r="N44" s="68" t="s">
        <v>170</v>
      </c>
      <c r="O44" s="69" t="s">
        <v>103</v>
      </c>
      <c r="P44" s="32">
        <v>72</v>
      </c>
      <c r="Q44" s="32" t="s">
        <v>74</v>
      </c>
      <c r="R44" s="7" t="s">
        <v>75</v>
      </c>
      <c r="S44"/>
      <c r="T44" s="70">
        <v>184</v>
      </c>
      <c r="U44" s="69" t="s">
        <v>76</v>
      </c>
      <c r="V44" s="32">
        <f>VLOOKUP(U44,Tables!M$5:O$9,3,FALSE)</f>
        <v>1</v>
      </c>
      <c r="W44" s="40">
        <f>T44*V44</f>
        <v>184</v>
      </c>
      <c r="X44"/>
      <c r="Y44" s="70" t="str">
        <f t="shared" si="61"/>
        <v>EC50</v>
      </c>
      <c r="Z44" s="70">
        <f>VLOOKUP(Y44,Tables!$C$5:$D$18,2,FALSE)</f>
        <v>5</v>
      </c>
      <c r="AA44" s="70">
        <f t="shared" si="62"/>
        <v>36.799999999999997</v>
      </c>
      <c r="AB44" s="67" t="str">
        <f t="shared" si="63"/>
        <v>Chronic</v>
      </c>
      <c r="AC44" s="70">
        <f>VLOOKUP(AB44,Tables!$C$21:$D$22,2,FALSE)</f>
        <v>1</v>
      </c>
      <c r="AD44" s="70">
        <f t="shared" si="64"/>
        <v>36.799999999999997</v>
      </c>
      <c r="AE44" s="49"/>
      <c r="AF44" s="90" t="str">
        <f t="shared" si="65"/>
        <v>Rhodomonas salina</v>
      </c>
      <c r="AG44" s="67" t="str">
        <f t="shared" si="66"/>
        <v>EC50</v>
      </c>
      <c r="AH44" s="69" t="str">
        <f t="shared" si="67"/>
        <v>Chronic</v>
      </c>
      <c r="AI44" s="7">
        <f>VLOOKUP(SUM(Z44,AC44),Tables!$J$5:$K$11,2,FALSE)</f>
        <v>2</v>
      </c>
      <c r="AJ44" s="67" t="str">
        <f t="shared" si="68"/>
        <v>Reject</v>
      </c>
      <c r="AK44"/>
      <c r="AL44"/>
      <c r="AM44"/>
      <c r="AN44"/>
      <c r="AO44"/>
      <c r="AP44" s="4"/>
      <c r="AQ44"/>
      <c r="AR44"/>
      <c r="AS44"/>
      <c r="AT44" s="4"/>
      <c r="AU44" s="4"/>
      <c r="AY44"/>
      <c r="AZ44"/>
      <c r="BA44"/>
      <c r="BB44"/>
      <c r="BC44"/>
      <c r="BD44"/>
      <c r="BG44" s="69"/>
      <c r="BH44" s="69"/>
      <c r="BI44" s="69"/>
      <c r="BJ44" s="69"/>
      <c r="BK44" s="69"/>
      <c r="BL44" s="69"/>
      <c r="BM44" s="66"/>
    </row>
    <row r="45" spans="1:65" s="63" customFormat="1" ht="16.5" thickTop="1" thickBot="1">
      <c r="A45" s="49"/>
      <c r="B45" s="49"/>
      <c r="C45" s="49"/>
      <c r="D45" s="49"/>
      <c r="E45" s="151"/>
      <c r="F45" s="49"/>
      <c r="G45" s="49"/>
      <c r="H45" s="49"/>
      <c r="I45" s="49"/>
      <c r="J45" s="49"/>
      <c r="K45" s="49"/>
      <c r="L45" s="72"/>
      <c r="M45" s="49"/>
      <c r="N45" s="49"/>
      <c r="O45" s="49"/>
      <c r="P45" s="49"/>
      <c r="Q45" s="49"/>
      <c r="R45" s="49"/>
      <c r="S45" s="49"/>
      <c r="T45" s="49"/>
      <c r="U45" s="49"/>
      <c r="V45" s="59"/>
      <c r="W45" s="49"/>
      <c r="X45" s="49"/>
      <c r="Y45" s="49"/>
      <c r="Z45" s="49"/>
      <c r="AA45" s="49"/>
      <c r="AB45" s="49"/>
      <c r="AC45" s="49"/>
      <c r="AD45" s="49"/>
      <c r="AE45" s="49"/>
      <c r="AF45" s="72"/>
      <c r="AG45" s="49"/>
      <c r="AH45" s="49"/>
      <c r="AI45" s="49"/>
      <c r="AJ45" s="49"/>
      <c r="AK45" s="49"/>
      <c r="AL45" s="49"/>
      <c r="AM45" s="49"/>
      <c r="AN45" s="49"/>
      <c r="AO45" s="49"/>
      <c r="AP45" s="59"/>
      <c r="AQ45" s="49"/>
      <c r="AR45" s="49"/>
      <c r="AS45" s="49"/>
      <c r="AT45" s="59"/>
      <c r="AU45" s="59"/>
      <c r="AX45" s="49"/>
      <c r="AY45" s="49"/>
      <c r="AZ45" s="49"/>
      <c r="BA45" s="49"/>
      <c r="BB45" s="49"/>
      <c r="BC45" s="49"/>
      <c r="BD45" s="49"/>
      <c r="BG45" s="105"/>
      <c r="BH45" s="106"/>
      <c r="BI45" s="106"/>
      <c r="BJ45" s="106"/>
      <c r="BK45" s="106"/>
      <c r="BL45" s="106"/>
      <c r="BM45" s="106"/>
    </row>
    <row r="46" spans="1:65" s="63" customFormat="1" ht="16.5" thickTop="1" thickBot="1">
      <c r="A46" s="127" t="s">
        <v>176</v>
      </c>
      <c r="C46" s="130" t="s">
        <v>166</v>
      </c>
      <c r="D46" s="129" t="s">
        <v>177</v>
      </c>
      <c r="E46" s="150" t="s">
        <v>80</v>
      </c>
      <c r="F46" s="66" t="s">
        <v>81</v>
      </c>
      <c r="G46" s="66" t="s">
        <v>82</v>
      </c>
      <c r="H46" s="64" t="s">
        <v>60</v>
      </c>
      <c r="I46" s="67" t="s">
        <v>64</v>
      </c>
      <c r="J46" s="67" t="s">
        <v>69</v>
      </c>
      <c r="K46"/>
      <c r="L46" s="141" t="s">
        <v>168</v>
      </c>
      <c r="M46" s="68" t="s">
        <v>169</v>
      </c>
      <c r="N46" s="68" t="s">
        <v>170</v>
      </c>
      <c r="O46" s="69" t="s">
        <v>171</v>
      </c>
      <c r="P46" s="128">
        <v>14</v>
      </c>
      <c r="Q46" s="69" t="s">
        <v>104</v>
      </c>
      <c r="R46" s="69" t="s">
        <v>75</v>
      </c>
      <c r="S46"/>
      <c r="T46" s="115">
        <v>320</v>
      </c>
      <c r="U46" s="114" t="s">
        <v>76</v>
      </c>
      <c r="V46" s="116">
        <f>VLOOKUP(U46,Tables!M$5:O$9,3,FALSE)</f>
        <v>1</v>
      </c>
      <c r="W46" s="117">
        <f t="shared" ref="W46:W48" si="70">T46*V46</f>
        <v>320</v>
      </c>
      <c r="X46" s="118"/>
      <c r="Y46" s="115" t="str">
        <f t="shared" ref="Y46:Y48" si="71">O46</f>
        <v>NEC</v>
      </c>
      <c r="Z46" s="115">
        <f>VLOOKUP(Y46,Tables!$C$5:$D$18,2,FALSE)</f>
        <v>1</v>
      </c>
      <c r="AA46" s="115">
        <f t="shared" ref="AA46:AA48" si="72">W46/Z46</f>
        <v>320</v>
      </c>
      <c r="AB46" s="119" t="str">
        <f t="shared" ref="AB46:AB48" si="73">R46</f>
        <v>Chronic</v>
      </c>
      <c r="AC46" s="115">
        <f>VLOOKUP(AB46,Tables!$C$21:$D$22,2,FALSE)</f>
        <v>1</v>
      </c>
      <c r="AD46" s="115">
        <f t="shared" ref="AD46:AD48" si="74">AA46/AC46</f>
        <v>320</v>
      </c>
      <c r="AE46" s="120"/>
      <c r="AF46" s="121" t="str">
        <f t="shared" ref="AF46:AF48" si="75">E46</f>
        <v>Cladocopium goreaui</v>
      </c>
      <c r="AG46" s="119" t="str">
        <f t="shared" ref="AG46:AG48" si="76">Y46</f>
        <v>NEC</v>
      </c>
      <c r="AH46" s="114" t="str">
        <f t="shared" ref="AH46:AH48" si="77">R46</f>
        <v>Chronic</v>
      </c>
      <c r="AI46" s="122">
        <f>VLOOKUP(SUM(Z46,AC46),Tables!$J$5:$K$11,2,FALSE)</f>
        <v>1</v>
      </c>
      <c r="AJ46" s="119" t="str">
        <f>IF(AI46=MIN($AI$46:$AI$48),"YES!!!","Reject")</f>
        <v>YES!!!</v>
      </c>
      <c r="AK46" s="116"/>
      <c r="AL46" s="114"/>
      <c r="AM46" s="114"/>
      <c r="AN46" s="114"/>
      <c r="AO46" s="118"/>
      <c r="AP46" s="114"/>
      <c r="AQ46" s="114"/>
      <c r="AR46" s="114"/>
      <c r="AS46" s="114"/>
      <c r="AT46" s="4"/>
      <c r="AU46" s="4"/>
      <c r="AV46" s="136" t="s">
        <v>172</v>
      </c>
      <c r="AW46"/>
      <c r="AX46"/>
      <c r="AY46"/>
      <c r="AZ46"/>
      <c r="BA46"/>
      <c r="BB46"/>
      <c r="BC46"/>
      <c r="BD46"/>
      <c r="BE46"/>
      <c r="BF46"/>
      <c r="BG46" s="69"/>
      <c r="BH46" s="69"/>
      <c r="BI46" s="69"/>
      <c r="BJ46" s="69"/>
      <c r="BK46" s="69"/>
      <c r="BL46" s="69"/>
      <c r="BM46" s="66"/>
    </row>
    <row r="47" spans="1:65" s="63" customFormat="1" ht="16.5" thickTop="1" thickBot="1">
      <c r="A47" s="127" t="s">
        <v>178</v>
      </c>
      <c r="C47"/>
      <c r="D47" s="129" t="s">
        <v>177</v>
      </c>
      <c r="E47" s="150" t="s">
        <v>80</v>
      </c>
      <c r="F47" s="66" t="s">
        <v>81</v>
      </c>
      <c r="G47" s="66" t="s">
        <v>82</v>
      </c>
      <c r="H47" s="64" t="s">
        <v>60</v>
      </c>
      <c r="I47" s="67" t="s">
        <v>64</v>
      </c>
      <c r="J47" s="67" t="s">
        <v>69</v>
      </c>
      <c r="K47"/>
      <c r="L47" s="141" t="s">
        <v>168</v>
      </c>
      <c r="M47" s="68" t="s">
        <v>169</v>
      </c>
      <c r="N47" s="68" t="s">
        <v>170</v>
      </c>
      <c r="O47" s="69" t="s">
        <v>174</v>
      </c>
      <c r="P47" s="128">
        <v>14</v>
      </c>
      <c r="Q47" s="69" t="s">
        <v>104</v>
      </c>
      <c r="R47" s="69" t="s">
        <v>75</v>
      </c>
      <c r="S47"/>
      <c r="T47" s="70">
        <v>257</v>
      </c>
      <c r="U47" s="69" t="s">
        <v>76</v>
      </c>
      <c r="V47" s="32">
        <f>VLOOKUP(U47,Tables!M$5:O$9,3,FALSE)</f>
        <v>1</v>
      </c>
      <c r="W47" s="40">
        <f t="shared" si="70"/>
        <v>257</v>
      </c>
      <c r="X47"/>
      <c r="Y47" s="70" t="str">
        <f t="shared" si="71"/>
        <v>EC10</v>
      </c>
      <c r="Z47" s="70">
        <f>VLOOKUP(Y47,Tables!$C$5:$D$18,2,FALSE)</f>
        <v>1</v>
      </c>
      <c r="AA47" s="70">
        <f t="shared" si="72"/>
        <v>257</v>
      </c>
      <c r="AB47" s="67" t="str">
        <f t="shared" si="73"/>
        <v>Chronic</v>
      </c>
      <c r="AC47" s="70">
        <f>VLOOKUP(AB47,Tables!$C$21:$D$22,2,FALSE)</f>
        <v>1</v>
      </c>
      <c r="AD47" s="70">
        <f t="shared" si="74"/>
        <v>257</v>
      </c>
      <c r="AE47" s="49"/>
      <c r="AF47" s="90" t="str">
        <f t="shared" si="75"/>
        <v>Cladocopium goreaui</v>
      </c>
      <c r="AG47" s="67" t="str">
        <f t="shared" si="76"/>
        <v>EC10</v>
      </c>
      <c r="AH47" s="69" t="str">
        <f t="shared" si="77"/>
        <v>Chronic</v>
      </c>
      <c r="AI47" s="7">
        <f>VLOOKUP(SUM(Z47,AC47),Tables!$J$5:$K$11,2,FALSE)</f>
        <v>1</v>
      </c>
      <c r="AJ47" s="67" t="str">
        <f t="shared" ref="AJ47:AJ48" si="78">IF(AI47=MIN($AI$46:$AI$48),"YES!!!","Reject")</f>
        <v>YES!!!</v>
      </c>
      <c r="AK47" s="32" t="str">
        <f t="shared" ref="AK47" si="79">N47</f>
        <v>Growth rate</v>
      </c>
      <c r="AL47" s="69" t="s">
        <v>77</v>
      </c>
      <c r="AM47" s="69">
        <f>P47</f>
        <v>14</v>
      </c>
      <c r="AN47" s="69" t="s">
        <v>78</v>
      </c>
      <c r="AO47"/>
      <c r="AP47" s="69">
        <f>AD47</f>
        <v>257</v>
      </c>
      <c r="AQ47" s="69">
        <f>GEOMEAN(AP47)</f>
        <v>257</v>
      </c>
      <c r="AR47" s="69">
        <f>MIN(AQ47)</f>
        <v>257</v>
      </c>
      <c r="AS47" s="69">
        <f>MIN(AR47)</f>
        <v>257</v>
      </c>
      <c r="AT47" s="126" t="s">
        <v>79</v>
      </c>
      <c r="AU47" s="139" t="s">
        <v>79</v>
      </c>
      <c r="AV47"/>
      <c r="AW47"/>
      <c r="AX47" s="69" t="str">
        <f>H47</f>
        <v>Microalgae</v>
      </c>
      <c r="AY47" s="69" t="str">
        <f>E47</f>
        <v>Cladocopium goreaui</v>
      </c>
      <c r="AZ47" s="69" t="str">
        <f>F47</f>
        <v>Dinoflagellata</v>
      </c>
      <c r="BA47" s="69" t="str">
        <f>G47</f>
        <v>Dinophyceae</v>
      </c>
      <c r="BB47" s="69" t="str">
        <f>I47</f>
        <v xml:space="preserve">Phototroph </v>
      </c>
      <c r="BC47" s="69">
        <f>AI47</f>
        <v>1</v>
      </c>
      <c r="BD47" s="66">
        <f>AS47</f>
        <v>257</v>
      </c>
      <c r="BE47" s="126" t="s">
        <v>79</v>
      </c>
      <c r="BF47" s="146" t="s">
        <v>79</v>
      </c>
      <c r="BG47" s="69"/>
      <c r="BH47" s="69"/>
      <c r="BI47" s="69"/>
      <c r="BJ47" s="69"/>
      <c r="BK47" s="69"/>
      <c r="BL47" s="69"/>
      <c r="BM47" s="66"/>
    </row>
    <row r="48" spans="1:65" s="63" customFormat="1" ht="16.5" thickTop="1" thickBot="1">
      <c r="A48" s="127" t="s">
        <v>179</v>
      </c>
      <c r="C48"/>
      <c r="D48" s="129" t="s">
        <v>177</v>
      </c>
      <c r="E48" s="150" t="s">
        <v>80</v>
      </c>
      <c r="F48" s="66" t="s">
        <v>81</v>
      </c>
      <c r="G48" s="66" t="s">
        <v>82</v>
      </c>
      <c r="H48" s="64" t="s">
        <v>60</v>
      </c>
      <c r="I48" s="67" t="s">
        <v>64</v>
      </c>
      <c r="J48" s="67" t="s">
        <v>69</v>
      </c>
      <c r="K48"/>
      <c r="L48" s="141" t="s">
        <v>168</v>
      </c>
      <c r="M48" s="68" t="s">
        <v>169</v>
      </c>
      <c r="N48" s="68" t="s">
        <v>170</v>
      </c>
      <c r="O48" s="69" t="s">
        <v>103</v>
      </c>
      <c r="P48" s="128">
        <v>14</v>
      </c>
      <c r="Q48" s="69" t="s">
        <v>104</v>
      </c>
      <c r="R48" s="69" t="s">
        <v>75</v>
      </c>
      <c r="S48"/>
      <c r="T48" s="70">
        <v>387</v>
      </c>
      <c r="U48" s="69" t="s">
        <v>76</v>
      </c>
      <c r="V48" s="32">
        <f>VLOOKUP(U48,Tables!M$5:O$9,3,FALSE)</f>
        <v>1</v>
      </c>
      <c r="W48" s="40">
        <f t="shared" si="70"/>
        <v>387</v>
      </c>
      <c r="X48"/>
      <c r="Y48" s="70" t="str">
        <f t="shared" si="71"/>
        <v>EC50</v>
      </c>
      <c r="Z48" s="70">
        <f>VLOOKUP(Y48,Tables!$C$5:$D$18,2,FALSE)</f>
        <v>5</v>
      </c>
      <c r="AA48" s="70">
        <f t="shared" si="72"/>
        <v>77.400000000000006</v>
      </c>
      <c r="AB48" s="67" t="str">
        <f t="shared" si="73"/>
        <v>Chronic</v>
      </c>
      <c r="AC48" s="70">
        <f>VLOOKUP(AB48,Tables!$C$21:$D$22,2,FALSE)</f>
        <v>1</v>
      </c>
      <c r="AD48" s="70">
        <f t="shared" si="74"/>
        <v>77.400000000000006</v>
      </c>
      <c r="AE48" s="49"/>
      <c r="AF48" s="90" t="str">
        <f t="shared" si="75"/>
        <v>Cladocopium goreaui</v>
      </c>
      <c r="AG48" s="67" t="str">
        <f t="shared" si="76"/>
        <v>EC50</v>
      </c>
      <c r="AH48" s="69" t="str">
        <f t="shared" si="77"/>
        <v>Chronic</v>
      </c>
      <c r="AI48" s="7">
        <f>VLOOKUP(SUM(Z48,AC48),Tables!$J$5:$K$11,2,FALSE)</f>
        <v>2</v>
      </c>
      <c r="AJ48" s="67" t="str">
        <f t="shared" si="78"/>
        <v>Reject</v>
      </c>
      <c r="AK48"/>
      <c r="AL48"/>
      <c r="AM48"/>
      <c r="AN48"/>
      <c r="AO48"/>
      <c r="AP48" s="4"/>
      <c r="AQ48"/>
      <c r="AR48"/>
      <c r="AS48"/>
      <c r="AT48" s="4"/>
      <c r="AU48" s="4"/>
      <c r="AV48"/>
      <c r="AW48"/>
      <c r="AX48"/>
      <c r="AY48"/>
      <c r="AZ48"/>
      <c r="BA48"/>
      <c r="BB48"/>
      <c r="BC48"/>
      <c r="BD48"/>
      <c r="BE48"/>
      <c r="BF48"/>
      <c r="BG48" s="105"/>
      <c r="BH48" s="106"/>
      <c r="BI48" s="106"/>
      <c r="BJ48" s="106"/>
      <c r="BK48" s="106"/>
      <c r="BL48" s="106"/>
      <c r="BM48" s="106"/>
    </row>
    <row r="49" spans="1:69" s="63" customFormat="1" ht="16.5" thickTop="1" thickBot="1">
      <c r="A49" s="49"/>
      <c r="B49" s="49"/>
      <c r="C49" s="49"/>
      <c r="D49" s="49"/>
      <c r="E49" s="151"/>
      <c r="F49" s="49"/>
      <c r="G49" s="49"/>
      <c r="H49" s="49"/>
      <c r="I49" s="49"/>
      <c r="J49" s="49"/>
      <c r="K49" s="49"/>
      <c r="L49" s="72"/>
      <c r="M49" s="49"/>
      <c r="N49" s="49"/>
      <c r="O49" s="49"/>
      <c r="P49" s="49"/>
      <c r="Q49" s="49"/>
      <c r="R49" s="49"/>
      <c r="S49" s="49"/>
      <c r="T49" s="49"/>
      <c r="U49" s="49"/>
      <c r="V49" s="59"/>
      <c r="W49" s="49"/>
      <c r="X49" s="49"/>
      <c r="Y49" s="49"/>
      <c r="Z49" s="49"/>
      <c r="AA49" s="49"/>
      <c r="AB49" s="49"/>
      <c r="AC49" s="49"/>
      <c r="AD49" s="49"/>
      <c r="AE49" s="49"/>
      <c r="AF49" s="72"/>
      <c r="AG49" s="49"/>
      <c r="AH49" s="49"/>
      <c r="AI49" s="49"/>
      <c r="AJ49" s="49"/>
      <c r="AK49" s="49"/>
      <c r="AL49" s="49"/>
      <c r="AM49" s="49"/>
      <c r="AN49" s="49"/>
      <c r="AO49" s="49"/>
      <c r="AP49" s="59"/>
      <c r="AQ49" s="49"/>
      <c r="AR49" s="49"/>
      <c r="AS49" s="49"/>
      <c r="AT49" s="59"/>
      <c r="AU49" s="59"/>
      <c r="AX49" s="49"/>
      <c r="AY49" s="49"/>
      <c r="AZ49" s="49"/>
      <c r="BA49" s="49"/>
      <c r="BB49" s="49"/>
      <c r="BC49" s="49"/>
      <c r="BD49" s="49"/>
      <c r="BG49" s="105"/>
      <c r="BH49" s="106"/>
      <c r="BI49" s="106"/>
      <c r="BJ49" s="106"/>
      <c r="BK49" s="106"/>
      <c r="BL49" s="106"/>
      <c r="BM49" s="106"/>
    </row>
    <row r="50" spans="1:69" s="63" customFormat="1" ht="16.5" thickTop="1" thickBot="1">
      <c r="A50" s="127" t="s">
        <v>180</v>
      </c>
      <c r="C50"/>
      <c r="D50" s="129" t="s">
        <v>181</v>
      </c>
      <c r="E50" s="150" t="s">
        <v>98</v>
      </c>
      <c r="F50" s="66" t="s">
        <v>99</v>
      </c>
      <c r="G50" s="66" t="s">
        <v>182</v>
      </c>
      <c r="H50" s="64" t="s">
        <v>60</v>
      </c>
      <c r="I50" s="67" t="s">
        <v>64</v>
      </c>
      <c r="J50" s="67" t="s">
        <v>69</v>
      </c>
      <c r="K50"/>
      <c r="L50" s="141" t="s">
        <v>168</v>
      </c>
      <c r="M50" s="68" t="s">
        <v>169</v>
      </c>
      <c r="N50" s="68" t="s">
        <v>170</v>
      </c>
      <c r="O50" s="69" t="s">
        <v>171</v>
      </c>
      <c r="P50" s="32">
        <v>72</v>
      </c>
      <c r="Q50" s="32" t="s">
        <v>74</v>
      </c>
      <c r="R50" s="7" t="s">
        <v>75</v>
      </c>
      <c r="S50"/>
      <c r="T50" s="70">
        <v>37.5</v>
      </c>
      <c r="U50" s="69" t="s">
        <v>76</v>
      </c>
      <c r="V50" s="32">
        <f>VLOOKUP(U50,Tables!M$5:O$9,3,FALSE)</f>
        <v>1</v>
      </c>
      <c r="W50" s="40">
        <f t="shared" ref="W50:W52" si="80">T50*V50</f>
        <v>37.5</v>
      </c>
      <c r="X50"/>
      <c r="Y50" s="70" t="str">
        <f t="shared" ref="Y50:Y52" si="81">O50</f>
        <v>NEC</v>
      </c>
      <c r="Z50" s="70">
        <f>VLOOKUP(Y50,Tables!$C$5:$D$18,2,FALSE)</f>
        <v>1</v>
      </c>
      <c r="AA50" s="70">
        <f t="shared" ref="AA50:AA52" si="82">W50/Z50</f>
        <v>37.5</v>
      </c>
      <c r="AB50" s="67" t="str">
        <f t="shared" ref="AB50:AB52" si="83">R50</f>
        <v>Chronic</v>
      </c>
      <c r="AC50" s="70">
        <f>VLOOKUP(AB50,Tables!$C$21:$D$22,2,FALSE)</f>
        <v>1</v>
      </c>
      <c r="AD50" s="70">
        <f t="shared" ref="AD50:AD52" si="84">AA50/AC50</f>
        <v>37.5</v>
      </c>
      <c r="AE50" s="49"/>
      <c r="AF50" s="90" t="str">
        <f t="shared" ref="AF50:AF52" si="85">E50</f>
        <v>Tetraselmis sp.</v>
      </c>
      <c r="AG50" s="67" t="str">
        <f t="shared" ref="AG50:AG52" si="86">Y50</f>
        <v>NEC</v>
      </c>
      <c r="AH50" s="69" t="str">
        <f t="shared" ref="AH50:AH52" si="87">R50</f>
        <v>Chronic</v>
      </c>
      <c r="AI50" s="7">
        <f>VLOOKUP(SUM(Z50,AC50),Tables!$J$5:$K$11,2,FALSE)</f>
        <v>1</v>
      </c>
      <c r="AJ50" s="67" t="str">
        <f>IF(AI50=MIN($AI$50:$AI$52),"YES!!!","Reject")</f>
        <v>YES!!!</v>
      </c>
      <c r="AK50" s="32" t="str">
        <f t="shared" ref="AK50" si="88">N50</f>
        <v>Growth rate</v>
      </c>
      <c r="AL50" s="69" t="s">
        <v>77</v>
      </c>
      <c r="AM50" s="69">
        <f>P50</f>
        <v>72</v>
      </c>
      <c r="AN50" s="69" t="s">
        <v>78</v>
      </c>
      <c r="AO50"/>
      <c r="AP50" s="69">
        <f>AD50</f>
        <v>37.5</v>
      </c>
      <c r="AQ50" s="137">
        <f>GEOMEAN(AP50)</f>
        <v>37.5</v>
      </c>
      <c r="AR50" s="137">
        <f>MIN(AQ50)</f>
        <v>37.5</v>
      </c>
      <c r="AS50" s="137">
        <f>MIN(AR50)</f>
        <v>37.5</v>
      </c>
      <c r="AT50" s="126" t="s">
        <v>79</v>
      </c>
      <c r="AU50" s="139" t="s">
        <v>79</v>
      </c>
      <c r="AV50"/>
      <c r="AW50"/>
      <c r="AX50" s="69" t="str">
        <f>H50</f>
        <v>Microalgae</v>
      </c>
      <c r="AY50" s="69" t="str">
        <f>E50</f>
        <v>Tetraselmis sp.</v>
      </c>
      <c r="AZ50" s="69" t="str">
        <f>F50</f>
        <v>Chlorophyta</v>
      </c>
      <c r="BA50" s="69" t="str">
        <f>G50</f>
        <v>n/a</v>
      </c>
      <c r="BB50" s="69" t="str">
        <f>I50</f>
        <v xml:space="preserve">Phototroph </v>
      </c>
      <c r="BC50" s="69">
        <f>AI50</f>
        <v>1</v>
      </c>
      <c r="BD50" s="138">
        <f>AS50</f>
        <v>37.5</v>
      </c>
      <c r="BE50" s="126" t="s">
        <v>79</v>
      </c>
      <c r="BF50" s="146" t="s">
        <v>79</v>
      </c>
      <c r="BG50" s="105"/>
      <c r="BH50" s="106"/>
      <c r="BI50" s="106"/>
      <c r="BJ50" s="106"/>
      <c r="BK50" s="106"/>
      <c r="BL50" s="106"/>
      <c r="BM50" s="106"/>
    </row>
    <row r="51" spans="1:69" s="63" customFormat="1" ht="16.5" thickTop="1" thickBot="1">
      <c r="A51" s="127" t="s">
        <v>183</v>
      </c>
      <c r="C51" s="130" t="s">
        <v>184</v>
      </c>
      <c r="D51" s="129" t="s">
        <v>181</v>
      </c>
      <c r="E51" s="150" t="s">
        <v>98</v>
      </c>
      <c r="F51" s="66" t="s">
        <v>99</v>
      </c>
      <c r="G51" s="66" t="s">
        <v>182</v>
      </c>
      <c r="H51" s="64" t="s">
        <v>60</v>
      </c>
      <c r="I51" s="67" t="s">
        <v>64</v>
      </c>
      <c r="J51" s="67" t="s">
        <v>69</v>
      </c>
      <c r="K51"/>
      <c r="L51" s="141" t="s">
        <v>168</v>
      </c>
      <c r="M51" s="68" t="s">
        <v>169</v>
      </c>
      <c r="N51" s="68" t="s">
        <v>170</v>
      </c>
      <c r="O51" s="69" t="s">
        <v>174</v>
      </c>
      <c r="P51" s="32">
        <v>72</v>
      </c>
      <c r="Q51" s="32" t="s">
        <v>74</v>
      </c>
      <c r="R51" s="7" t="s">
        <v>75</v>
      </c>
      <c r="S51"/>
      <c r="T51" s="115">
        <v>37.6</v>
      </c>
      <c r="U51" s="114" t="s">
        <v>76</v>
      </c>
      <c r="V51" s="116">
        <f>VLOOKUP(U51,Tables!M$5:O$9,3,FALSE)</f>
        <v>1</v>
      </c>
      <c r="W51" s="117">
        <f t="shared" si="80"/>
        <v>37.6</v>
      </c>
      <c r="X51" s="118"/>
      <c r="Y51" s="115" t="str">
        <f t="shared" si="81"/>
        <v>EC10</v>
      </c>
      <c r="Z51" s="115">
        <f>VLOOKUP(Y51,Tables!$C$5:$D$18,2,FALSE)</f>
        <v>1</v>
      </c>
      <c r="AA51" s="115">
        <f t="shared" si="82"/>
        <v>37.6</v>
      </c>
      <c r="AB51" s="119" t="str">
        <f t="shared" si="83"/>
        <v>Chronic</v>
      </c>
      <c r="AC51" s="115">
        <f>VLOOKUP(AB51,Tables!$C$21:$D$22,2,FALSE)</f>
        <v>1</v>
      </c>
      <c r="AD51" s="115">
        <f t="shared" si="84"/>
        <v>37.6</v>
      </c>
      <c r="AE51" s="120"/>
      <c r="AF51" s="121" t="str">
        <f t="shared" si="85"/>
        <v>Tetraselmis sp.</v>
      </c>
      <c r="AG51" s="119" t="str">
        <f t="shared" si="86"/>
        <v>EC10</v>
      </c>
      <c r="AH51" s="114" t="str">
        <f t="shared" si="87"/>
        <v>Chronic</v>
      </c>
      <c r="AI51" s="122">
        <f>VLOOKUP(SUM(Z51,AC51),Tables!$J$5:$K$11,2,FALSE)</f>
        <v>1</v>
      </c>
      <c r="AJ51" s="119" t="str">
        <f t="shared" ref="AJ51:AJ52" si="89">IF(AI51=MIN($AI$50:$AI$52),"YES!!!","Reject")</f>
        <v>YES!!!</v>
      </c>
      <c r="AK51" s="116" t="str">
        <f t="shared" ref="AK51" si="90">N51</f>
        <v>Growth rate</v>
      </c>
      <c r="AL51" s="114" t="s">
        <v>77</v>
      </c>
      <c r="AM51" s="114">
        <f>P51</f>
        <v>72</v>
      </c>
      <c r="AN51" s="114" t="s">
        <v>78</v>
      </c>
      <c r="AO51" s="118"/>
      <c r="AP51" s="114"/>
      <c r="AQ51" s="114"/>
      <c r="AR51" s="114"/>
      <c r="AS51" s="114"/>
      <c r="AT51" s="4"/>
      <c r="AU51" s="4"/>
      <c r="AV51" s="136" t="s">
        <v>172</v>
      </c>
      <c r="AW51"/>
      <c r="AX51"/>
      <c r="AY51"/>
      <c r="AZ51"/>
      <c r="BA51"/>
      <c r="BB51"/>
      <c r="BC51"/>
      <c r="BD51"/>
      <c r="BE51"/>
      <c r="BF51"/>
      <c r="BG51" s="69"/>
      <c r="BH51" s="69"/>
      <c r="BI51" s="69"/>
      <c r="BJ51" s="69"/>
      <c r="BK51" s="69"/>
      <c r="BL51" s="69"/>
      <c r="BM51" s="66"/>
    </row>
    <row r="52" spans="1:69" s="63" customFormat="1" ht="16.5" thickTop="1" thickBot="1">
      <c r="A52" s="127" t="s">
        <v>185</v>
      </c>
      <c r="C52"/>
      <c r="D52" s="129" t="s">
        <v>181</v>
      </c>
      <c r="E52" s="150" t="s">
        <v>98</v>
      </c>
      <c r="F52" s="66" t="s">
        <v>99</v>
      </c>
      <c r="G52" s="66" t="s">
        <v>182</v>
      </c>
      <c r="H52" s="64" t="s">
        <v>60</v>
      </c>
      <c r="I52" s="67" t="s">
        <v>64</v>
      </c>
      <c r="J52" s="67" t="s">
        <v>69</v>
      </c>
      <c r="K52"/>
      <c r="L52" s="141" t="s">
        <v>168</v>
      </c>
      <c r="M52" s="68" t="s">
        <v>169</v>
      </c>
      <c r="N52" s="68" t="s">
        <v>170</v>
      </c>
      <c r="O52" s="69" t="s">
        <v>103</v>
      </c>
      <c r="P52" s="32">
        <v>72</v>
      </c>
      <c r="Q52" s="32" t="s">
        <v>74</v>
      </c>
      <c r="R52" s="7" t="s">
        <v>75</v>
      </c>
      <c r="S52"/>
      <c r="T52" s="70">
        <v>154</v>
      </c>
      <c r="U52" s="69" t="s">
        <v>76</v>
      </c>
      <c r="V52" s="32">
        <f>VLOOKUP(U52,Tables!M$5:O$9,3,FALSE)</f>
        <v>1</v>
      </c>
      <c r="W52" s="40">
        <f t="shared" si="80"/>
        <v>154</v>
      </c>
      <c r="X52"/>
      <c r="Y52" s="70" t="str">
        <f t="shared" si="81"/>
        <v>EC50</v>
      </c>
      <c r="Z52" s="70">
        <f>VLOOKUP(Y52,Tables!$C$5:$D$18,2,FALSE)</f>
        <v>5</v>
      </c>
      <c r="AA52" s="70">
        <f t="shared" si="82"/>
        <v>30.8</v>
      </c>
      <c r="AB52" s="67" t="str">
        <f t="shared" si="83"/>
        <v>Chronic</v>
      </c>
      <c r="AC52" s="70">
        <f>VLOOKUP(AB52,Tables!$C$21:$D$22,2,FALSE)</f>
        <v>1</v>
      </c>
      <c r="AD52" s="70">
        <f t="shared" si="84"/>
        <v>30.8</v>
      </c>
      <c r="AE52" s="49"/>
      <c r="AF52" s="90" t="str">
        <f t="shared" si="85"/>
        <v>Tetraselmis sp.</v>
      </c>
      <c r="AG52" s="67" t="str">
        <f t="shared" si="86"/>
        <v>EC50</v>
      </c>
      <c r="AH52" s="69" t="str">
        <f t="shared" si="87"/>
        <v>Chronic</v>
      </c>
      <c r="AI52" s="7">
        <f>VLOOKUP(SUM(Z52,AC52),Tables!$J$5:$K$11,2,FALSE)</f>
        <v>2</v>
      </c>
      <c r="AJ52" s="67" t="str">
        <f t="shared" si="89"/>
        <v>Reject</v>
      </c>
      <c r="AK52"/>
      <c r="AL52"/>
      <c r="AM52"/>
      <c r="AN52"/>
      <c r="AO52"/>
      <c r="AP52" s="4"/>
      <c r="AQ52"/>
      <c r="AR52"/>
      <c r="AS52"/>
      <c r="AT52" s="4"/>
      <c r="AU52" s="4"/>
      <c r="AV52"/>
      <c r="AW52"/>
      <c r="AX52"/>
      <c r="AY52"/>
      <c r="AZ52"/>
      <c r="BA52"/>
      <c r="BB52"/>
      <c r="BC52"/>
      <c r="BD52"/>
      <c r="BE52"/>
      <c r="BF52"/>
      <c r="BG52" s="105"/>
      <c r="BH52" s="106"/>
      <c r="BI52" s="106"/>
      <c r="BJ52" s="106"/>
      <c r="BK52" s="106"/>
      <c r="BL52" s="106"/>
      <c r="BM52" s="106"/>
    </row>
    <row r="53" spans="1:69" s="63" customFormat="1" ht="16.5" thickTop="1" thickBot="1">
      <c r="A53" s="49"/>
      <c r="B53" s="49"/>
      <c r="C53" s="49"/>
      <c r="D53" s="49"/>
      <c r="E53" s="151"/>
      <c r="F53" s="49"/>
      <c r="G53" s="49"/>
      <c r="H53" s="49"/>
      <c r="I53" s="49"/>
      <c r="J53" s="49"/>
      <c r="K53" s="49"/>
      <c r="L53" s="72"/>
      <c r="M53" s="49"/>
      <c r="N53" s="49"/>
      <c r="O53" s="49"/>
      <c r="P53" s="49"/>
      <c r="Q53" s="49"/>
      <c r="R53" s="49"/>
      <c r="S53" s="49"/>
      <c r="T53" s="49"/>
      <c r="U53" s="49"/>
      <c r="V53" s="59"/>
      <c r="W53" s="49"/>
      <c r="X53" s="49"/>
      <c r="Y53" s="49"/>
      <c r="Z53" s="49"/>
      <c r="AA53" s="49"/>
      <c r="AB53" s="49"/>
      <c r="AC53" s="49"/>
      <c r="AD53" s="49"/>
      <c r="AE53" s="49"/>
      <c r="AF53" s="72"/>
      <c r="AG53" s="49"/>
      <c r="AH53" s="49"/>
      <c r="AI53" s="49"/>
      <c r="AJ53" s="49"/>
      <c r="AK53" s="49"/>
      <c r="AL53" s="49"/>
      <c r="AM53" s="49"/>
      <c r="AN53" s="49"/>
      <c r="AO53" s="49"/>
      <c r="AP53" s="59"/>
      <c r="AQ53" s="49"/>
      <c r="AR53" s="49"/>
      <c r="AS53" s="49"/>
      <c r="AT53" s="59"/>
      <c r="AU53" s="59"/>
      <c r="AX53" s="49"/>
      <c r="AY53" s="49"/>
      <c r="AZ53" s="49"/>
      <c r="BA53" s="49"/>
      <c r="BB53" s="49"/>
      <c r="BC53" s="49"/>
      <c r="BD53" s="49"/>
      <c r="BG53" s="69"/>
      <c r="BH53" s="69"/>
      <c r="BI53" s="69"/>
      <c r="BJ53" s="69"/>
      <c r="BK53" s="69"/>
      <c r="BL53" s="69"/>
      <c r="BM53" s="66"/>
    </row>
    <row r="54" spans="1:69" s="63" customFormat="1" ht="16.5" thickTop="1" thickBot="1">
      <c r="A54" s="127" t="s">
        <v>186</v>
      </c>
      <c r="C54" s="130" t="s">
        <v>166</v>
      </c>
      <c r="D54" s="129" t="s">
        <v>181</v>
      </c>
      <c r="E54" s="150" t="s">
        <v>107</v>
      </c>
      <c r="F54" s="66" t="s">
        <v>108</v>
      </c>
      <c r="G54" s="66" t="s">
        <v>109</v>
      </c>
      <c r="H54" s="64" t="s">
        <v>60</v>
      </c>
      <c r="I54" s="67" t="s">
        <v>64</v>
      </c>
      <c r="J54" s="67" t="s">
        <v>69</v>
      </c>
      <c r="K54"/>
      <c r="L54" s="141" t="s">
        <v>168</v>
      </c>
      <c r="M54" s="68" t="s">
        <v>169</v>
      </c>
      <c r="N54" s="68" t="s">
        <v>170</v>
      </c>
      <c r="O54" s="69" t="s">
        <v>171</v>
      </c>
      <c r="P54" s="32">
        <v>72</v>
      </c>
      <c r="Q54" s="32" t="s">
        <v>74</v>
      </c>
      <c r="R54" s="7" t="s">
        <v>75</v>
      </c>
      <c r="S54"/>
      <c r="T54" s="115">
        <v>70</v>
      </c>
      <c r="U54" s="114" t="s">
        <v>76</v>
      </c>
      <c r="V54" s="116">
        <f>VLOOKUP(U54,Tables!M$5:O$9,3,FALSE)</f>
        <v>1</v>
      </c>
      <c r="W54" s="117">
        <f t="shared" ref="W54:W56" si="91">T54*V54</f>
        <v>70</v>
      </c>
      <c r="X54" s="118"/>
      <c r="Y54" s="115" t="str">
        <f t="shared" ref="Y54:Y56" si="92">O54</f>
        <v>NEC</v>
      </c>
      <c r="Z54" s="115">
        <f>VLOOKUP(Y54,Tables!$C$5:$D$18,2,FALSE)</f>
        <v>1</v>
      </c>
      <c r="AA54" s="115">
        <f t="shared" ref="AA54:AA56" si="93">W54/Z54</f>
        <v>70</v>
      </c>
      <c r="AB54" s="119" t="str">
        <f t="shared" ref="AB54:AB56" si="94">R54</f>
        <v>Chronic</v>
      </c>
      <c r="AC54" s="115">
        <f>VLOOKUP(AB54,Tables!$C$21:$D$22,2,FALSE)</f>
        <v>1</v>
      </c>
      <c r="AD54" s="115">
        <f t="shared" ref="AD54:AD56" si="95">AA54/AC54</f>
        <v>70</v>
      </c>
      <c r="AE54" s="120"/>
      <c r="AF54" s="121" t="str">
        <f t="shared" ref="AF54:AF56" si="96">E54</f>
        <v>Tisochrysis lutea</v>
      </c>
      <c r="AG54" s="119" t="str">
        <f t="shared" ref="AG54:AG56" si="97">Y54</f>
        <v>NEC</v>
      </c>
      <c r="AH54" s="114" t="str">
        <f t="shared" ref="AH54:AH56" si="98">R54</f>
        <v>Chronic</v>
      </c>
      <c r="AI54" s="122">
        <f>VLOOKUP(SUM(Z54,AC54),Tables!$J$5:$K$11,2,FALSE)</f>
        <v>1</v>
      </c>
      <c r="AJ54" s="119" t="str">
        <f>IF(AI54=MIN($AI$54:$AI$56),"YES!!!","Reject")</f>
        <v>YES!!!</v>
      </c>
      <c r="AK54" s="116"/>
      <c r="AL54" s="114"/>
      <c r="AM54" s="114"/>
      <c r="AN54" s="114"/>
      <c r="AO54" s="118"/>
      <c r="AP54" s="114"/>
      <c r="AQ54" s="114"/>
      <c r="AR54" s="114"/>
      <c r="AS54" s="114"/>
      <c r="AT54" s="4"/>
      <c r="AU54" s="4"/>
      <c r="AV54" s="136" t="s">
        <v>172</v>
      </c>
      <c r="AW54"/>
      <c r="AX54"/>
      <c r="AY54"/>
      <c r="AZ54"/>
      <c r="BA54"/>
      <c r="BB54"/>
      <c r="BC54"/>
      <c r="BD54"/>
      <c r="BE54"/>
      <c r="BF54"/>
      <c r="BG54" s="105"/>
      <c r="BH54" s="106"/>
      <c r="BI54" s="106"/>
      <c r="BJ54" s="106"/>
      <c r="BK54" s="106"/>
      <c r="BL54" s="106"/>
      <c r="BM54" s="106"/>
      <c r="BN54"/>
      <c r="BO54"/>
      <c r="BP54"/>
      <c r="BQ54"/>
    </row>
    <row r="55" spans="1:69" ht="16.5" thickTop="1" thickBot="1">
      <c r="A55" s="127" t="s">
        <v>187</v>
      </c>
      <c r="D55" s="129" t="s">
        <v>181</v>
      </c>
      <c r="E55" s="150" t="s">
        <v>107</v>
      </c>
      <c r="F55" s="66" t="s">
        <v>108</v>
      </c>
      <c r="G55" s="66" t="s">
        <v>109</v>
      </c>
      <c r="H55" s="64" t="s">
        <v>60</v>
      </c>
      <c r="I55" s="67" t="s">
        <v>64</v>
      </c>
      <c r="J55" s="67" t="s">
        <v>69</v>
      </c>
      <c r="L55" s="141" t="s">
        <v>168</v>
      </c>
      <c r="M55" s="68" t="s">
        <v>169</v>
      </c>
      <c r="N55" s="68" t="s">
        <v>170</v>
      </c>
      <c r="O55" s="69" t="s">
        <v>174</v>
      </c>
      <c r="P55" s="32">
        <v>72</v>
      </c>
      <c r="Q55" s="32" t="s">
        <v>74</v>
      </c>
      <c r="R55" s="7" t="s">
        <v>75</v>
      </c>
      <c r="T55" s="70">
        <v>60.2</v>
      </c>
      <c r="U55" s="69" t="s">
        <v>76</v>
      </c>
      <c r="V55" s="32">
        <f>VLOOKUP(U55,Tables!M$5:O$9,3,FALSE)</f>
        <v>1</v>
      </c>
      <c r="W55" s="40">
        <f t="shared" si="91"/>
        <v>60.2</v>
      </c>
      <c r="Y55" s="70" t="str">
        <f t="shared" si="92"/>
        <v>EC10</v>
      </c>
      <c r="Z55" s="70">
        <f>VLOOKUP(Y55,Tables!$C$5:$D$18,2,FALSE)</f>
        <v>1</v>
      </c>
      <c r="AA55" s="70">
        <f t="shared" si="93"/>
        <v>60.2</v>
      </c>
      <c r="AB55" s="67" t="str">
        <f t="shared" si="94"/>
        <v>Chronic</v>
      </c>
      <c r="AC55" s="70">
        <f>VLOOKUP(AB55,Tables!$C$21:$D$22,2,FALSE)</f>
        <v>1</v>
      </c>
      <c r="AD55" s="70">
        <f t="shared" si="95"/>
        <v>60.2</v>
      </c>
      <c r="AE55" s="49"/>
      <c r="AF55" s="90" t="str">
        <f t="shared" si="96"/>
        <v>Tisochrysis lutea</v>
      </c>
      <c r="AG55" s="67" t="str">
        <f t="shared" si="97"/>
        <v>EC10</v>
      </c>
      <c r="AH55" s="69" t="str">
        <f t="shared" si="98"/>
        <v>Chronic</v>
      </c>
      <c r="AI55" s="7">
        <f>VLOOKUP(SUM(Z55,AC55),Tables!$J$5:$K$11,2,FALSE)</f>
        <v>1</v>
      </c>
      <c r="AJ55" s="67" t="str">
        <f t="shared" ref="AJ55:AJ56" si="99">IF(AI55=MIN($AI$54:$AI$56),"YES!!!","Reject")</f>
        <v>YES!!!</v>
      </c>
      <c r="AK55" s="32" t="str">
        <f t="shared" ref="AK55" si="100">N55</f>
        <v>Growth rate</v>
      </c>
      <c r="AL55" s="69" t="s">
        <v>77</v>
      </c>
      <c r="AM55" s="69">
        <f>P55</f>
        <v>72</v>
      </c>
      <c r="AN55" s="69" t="s">
        <v>78</v>
      </c>
      <c r="AP55" s="69">
        <f>AD55</f>
        <v>60.2</v>
      </c>
      <c r="AQ55" s="69">
        <f>GEOMEAN(AP55)</f>
        <v>60.2</v>
      </c>
      <c r="AR55" s="69">
        <f>MIN(AQ55)</f>
        <v>60.2</v>
      </c>
      <c r="AS55" s="69">
        <f>MIN(AR55)</f>
        <v>60.2</v>
      </c>
      <c r="AT55" s="126" t="s">
        <v>79</v>
      </c>
      <c r="AU55" s="139" t="s">
        <v>79</v>
      </c>
      <c r="AX55" s="69" t="str">
        <f>H55</f>
        <v>Microalgae</v>
      </c>
      <c r="AY55" s="69" t="str">
        <f>E55</f>
        <v>Tisochrysis lutea</v>
      </c>
      <c r="AZ55" s="69" t="str">
        <f>F55</f>
        <v>Haptophyta</v>
      </c>
      <c r="BA55" s="69" t="str">
        <f>G55</f>
        <v>Coccolithophyceae</v>
      </c>
      <c r="BB55" s="69" t="str">
        <f>I55</f>
        <v xml:space="preserve">Phototroph </v>
      </c>
      <c r="BC55" s="69">
        <f>AI55</f>
        <v>1</v>
      </c>
      <c r="BD55" s="66">
        <f>AS55</f>
        <v>60.2</v>
      </c>
      <c r="BE55" s="126" t="s">
        <v>79</v>
      </c>
      <c r="BF55" s="146" t="s">
        <v>79</v>
      </c>
      <c r="BG55" s="69"/>
      <c r="BH55" s="69"/>
      <c r="BI55" s="69"/>
      <c r="BJ55" s="69"/>
      <c r="BK55" s="69"/>
      <c r="BL55" s="69"/>
      <c r="BM55" s="66"/>
    </row>
    <row r="56" spans="1:69" ht="16.5" thickTop="1" thickBot="1">
      <c r="A56" s="127" t="s">
        <v>188</v>
      </c>
      <c r="D56" s="129" t="s">
        <v>181</v>
      </c>
      <c r="E56" s="150" t="s">
        <v>107</v>
      </c>
      <c r="F56" s="66" t="s">
        <v>108</v>
      </c>
      <c r="G56" s="66" t="s">
        <v>109</v>
      </c>
      <c r="H56" s="64" t="s">
        <v>60</v>
      </c>
      <c r="I56" s="67" t="s">
        <v>64</v>
      </c>
      <c r="J56" s="67" t="s">
        <v>69</v>
      </c>
      <c r="L56" s="141" t="s">
        <v>168</v>
      </c>
      <c r="M56" s="68" t="s">
        <v>169</v>
      </c>
      <c r="N56" s="68" t="s">
        <v>170</v>
      </c>
      <c r="O56" s="69" t="s">
        <v>103</v>
      </c>
      <c r="P56" s="32">
        <v>72</v>
      </c>
      <c r="Q56" s="32" t="s">
        <v>74</v>
      </c>
      <c r="R56" s="7" t="s">
        <v>75</v>
      </c>
      <c r="T56" s="70">
        <v>206</v>
      </c>
      <c r="U56" s="69" t="s">
        <v>76</v>
      </c>
      <c r="V56" s="32">
        <f>VLOOKUP(U56,Tables!M$5:O$9,3,FALSE)</f>
        <v>1</v>
      </c>
      <c r="W56" s="40">
        <f t="shared" si="91"/>
        <v>206</v>
      </c>
      <c r="Y56" s="70" t="str">
        <f t="shared" si="92"/>
        <v>EC50</v>
      </c>
      <c r="Z56" s="70">
        <f>VLOOKUP(Y56,Tables!$C$5:$D$18,2,FALSE)</f>
        <v>5</v>
      </c>
      <c r="AA56" s="70">
        <f t="shared" si="93"/>
        <v>41.2</v>
      </c>
      <c r="AB56" s="67" t="str">
        <f t="shared" si="94"/>
        <v>Chronic</v>
      </c>
      <c r="AC56" s="70">
        <f>VLOOKUP(AB56,Tables!$C$21:$D$22,2,FALSE)</f>
        <v>1</v>
      </c>
      <c r="AD56" s="70">
        <f t="shared" si="95"/>
        <v>41.2</v>
      </c>
      <c r="AE56" s="49"/>
      <c r="AF56" s="90" t="str">
        <f t="shared" si="96"/>
        <v>Tisochrysis lutea</v>
      </c>
      <c r="AG56" s="67" t="str">
        <f t="shared" si="97"/>
        <v>EC50</v>
      </c>
      <c r="AH56" s="69" t="str">
        <f t="shared" si="98"/>
        <v>Chronic</v>
      </c>
      <c r="AI56" s="7">
        <f>VLOOKUP(SUM(Z56,AC56),Tables!$J$5:$K$11,2,FALSE)</f>
        <v>2</v>
      </c>
      <c r="AJ56" s="67" t="str">
        <f t="shared" si="99"/>
        <v>Reject</v>
      </c>
      <c r="BG56" s="106"/>
      <c r="BH56" s="106"/>
      <c r="BI56" s="106"/>
      <c r="BJ56" s="106"/>
      <c r="BK56" s="106"/>
      <c r="BL56" s="106"/>
      <c r="BM56" s="106"/>
      <c r="BN56" s="63"/>
      <c r="BO56" s="63"/>
      <c r="BP56" s="63"/>
      <c r="BQ56" s="63"/>
    </row>
    <row r="57" spans="1:69" s="63" customFormat="1" ht="16.5" thickTop="1" thickBot="1">
      <c r="A57" s="49"/>
      <c r="B57" s="49"/>
      <c r="C57" s="49"/>
      <c r="D57" s="49"/>
      <c r="E57" s="151"/>
      <c r="F57" s="49"/>
      <c r="G57" s="49"/>
      <c r="H57" s="49"/>
      <c r="I57" s="49"/>
      <c r="J57" s="49"/>
      <c r="K57" s="49"/>
      <c r="L57" s="72"/>
      <c r="M57" s="49"/>
      <c r="N57" s="49"/>
      <c r="O57" s="49"/>
      <c r="P57" s="49"/>
      <c r="Q57" s="49"/>
      <c r="R57" s="49"/>
      <c r="S57" s="49"/>
      <c r="T57" s="49"/>
      <c r="U57" s="49"/>
      <c r="V57" s="59"/>
      <c r="W57" s="49"/>
      <c r="X57" s="49"/>
      <c r="Y57" s="49"/>
      <c r="Z57" s="49"/>
      <c r="AA57" s="49"/>
      <c r="AB57" s="49"/>
      <c r="AC57" s="49"/>
      <c r="AD57" s="49"/>
      <c r="AE57" s="49"/>
      <c r="AF57" s="72"/>
      <c r="AG57" s="49"/>
      <c r="AH57" s="49"/>
      <c r="AI57" s="49"/>
      <c r="AJ57" s="49"/>
      <c r="AK57" s="49"/>
      <c r="AL57" s="49"/>
      <c r="AM57" s="49"/>
      <c r="AN57" s="49"/>
      <c r="AO57" s="49"/>
      <c r="AP57" s="59"/>
      <c r="AQ57" s="49"/>
      <c r="AR57" s="49"/>
      <c r="AS57" s="49"/>
      <c r="AT57" s="59"/>
      <c r="AU57" s="59"/>
      <c r="AX57" s="49"/>
      <c r="AY57" s="49"/>
      <c r="AZ57" s="49"/>
      <c r="BA57" s="49"/>
      <c r="BB57" s="49"/>
      <c r="BC57" s="49"/>
      <c r="BD57" s="49"/>
      <c r="BH57"/>
      <c r="BI57"/>
      <c r="BJ57"/>
      <c r="BK57"/>
      <c r="BL57"/>
      <c r="BM57"/>
      <c r="BN57"/>
      <c r="BO57"/>
      <c r="BP57"/>
      <c r="BQ57"/>
    </row>
    <row r="58" spans="1:69" ht="15.75" thickTop="1">
      <c r="L58" s="35"/>
      <c r="BG58" s="63"/>
    </row>
    <row r="59" spans="1:69">
      <c r="L59" s="35"/>
      <c r="BG59" s="106"/>
      <c r="BH59" s="106"/>
      <c r="BI59" s="106"/>
      <c r="BJ59" s="106"/>
      <c r="BK59" s="106"/>
      <c r="BL59" s="106"/>
      <c r="BM59" s="106"/>
    </row>
    <row r="60" spans="1:69">
      <c r="L60" s="35"/>
    </row>
    <row r="61" spans="1:69">
      <c r="L61" s="35"/>
    </row>
    <row r="62" spans="1:69">
      <c r="L62" s="35"/>
      <c r="BG62" s="106"/>
      <c r="BH62" s="106"/>
      <c r="BI62" s="106"/>
      <c r="BJ62" s="106"/>
      <c r="BK62" s="106"/>
      <c r="BL62" s="106"/>
      <c r="BM62" s="106"/>
    </row>
    <row r="63" spans="1:69">
      <c r="L63" s="35"/>
    </row>
    <row r="64" spans="1:69">
      <c r="L64" s="35"/>
    </row>
    <row r="65" spans="12:65">
      <c r="L65" s="35"/>
      <c r="BG65" s="106"/>
      <c r="BH65" s="106"/>
      <c r="BI65" s="106"/>
      <c r="BJ65" s="106"/>
      <c r="BK65" s="106"/>
      <c r="BL65" s="106"/>
      <c r="BM65" s="106"/>
    </row>
    <row r="66" spans="12:65">
      <c r="L66" s="35"/>
    </row>
    <row r="67" spans="12:65">
      <c r="L67" s="35"/>
    </row>
    <row r="68" spans="12:65">
      <c r="L68" s="35"/>
    </row>
    <row r="69" spans="12:65">
      <c r="L69" s="35"/>
    </row>
    <row r="70" spans="12:65">
      <c r="L70" s="35"/>
    </row>
    <row r="71" spans="12:65">
      <c r="L71" s="35"/>
    </row>
    <row r="72" spans="12:65">
      <c r="L72" s="35"/>
    </row>
    <row r="73" spans="12:65">
      <c r="L73" s="35"/>
    </row>
    <row r="74" spans="12:65">
      <c r="L74" s="35"/>
    </row>
    <row r="75" spans="12:65">
      <c r="L75" s="35"/>
    </row>
    <row r="76" spans="12:65">
      <c r="L76" s="35"/>
    </row>
    <row r="77" spans="12:65">
      <c r="L77" s="35"/>
    </row>
    <row r="78" spans="12:65">
      <c r="L78" s="35"/>
    </row>
    <row r="79" spans="12:65">
      <c r="L79" s="35"/>
    </row>
    <row r="80" spans="12:65">
      <c r="L80" s="35"/>
    </row>
    <row r="81" spans="12:12">
      <c r="L81" s="35"/>
    </row>
    <row r="82" spans="12:12">
      <c r="L82" s="35"/>
    </row>
    <row r="83" spans="12:12">
      <c r="L83" s="35"/>
    </row>
    <row r="84" spans="12:12">
      <c r="L84" s="35"/>
    </row>
    <row r="85" spans="12:12">
      <c r="L85" s="35"/>
    </row>
    <row r="86" spans="12:12">
      <c r="L86" s="35"/>
    </row>
    <row r="87" spans="12:12">
      <c r="L87" s="35"/>
    </row>
    <row r="88" spans="12:12">
      <c r="L88" s="35"/>
    </row>
    <row r="89" spans="12:12">
      <c r="L89" s="35"/>
    </row>
    <row r="90" spans="12:12">
      <c r="L90" s="35"/>
    </row>
    <row r="91" spans="12:12">
      <c r="L91" s="35"/>
    </row>
    <row r="92" spans="12:12">
      <c r="L92" s="35"/>
    </row>
    <row r="93" spans="12:12">
      <c r="L93" s="36"/>
    </row>
    <row r="94" spans="12:12">
      <c r="L94" s="36"/>
    </row>
    <row r="95" spans="12:12">
      <c r="L95" s="36"/>
    </row>
    <row r="96" spans="12:12">
      <c r="L96" s="37"/>
    </row>
    <row r="97" spans="12:12">
      <c r="L97" s="35"/>
    </row>
    <row r="98" spans="12:12">
      <c r="L98" s="35"/>
    </row>
    <row r="99" spans="12:12">
      <c r="L99" s="35"/>
    </row>
    <row r="100" spans="12:12">
      <c r="L100" s="35"/>
    </row>
    <row r="101" spans="12:12">
      <c r="L101" s="35"/>
    </row>
    <row r="102" spans="12:12">
      <c r="L102" s="35"/>
    </row>
    <row r="103" spans="12:12">
      <c r="L103" s="35"/>
    </row>
    <row r="104" spans="12:12">
      <c r="L104" s="35"/>
    </row>
    <row r="105" spans="12:12">
      <c r="L105" s="35"/>
    </row>
    <row r="106" spans="12:12">
      <c r="L106" s="35"/>
    </row>
    <row r="107" spans="12:12">
      <c r="L107" s="35"/>
    </row>
    <row r="108" spans="12:12">
      <c r="L108" s="35"/>
    </row>
    <row r="109" spans="12:12">
      <c r="L109" s="35"/>
    </row>
    <row r="110" spans="12:12">
      <c r="L110" s="35"/>
    </row>
    <row r="111" spans="12:12">
      <c r="L111" s="35"/>
    </row>
    <row r="112" spans="12:12">
      <c r="L112" s="35"/>
    </row>
    <row r="113" spans="12:12">
      <c r="L113" s="35"/>
    </row>
    <row r="114" spans="12:12">
      <c r="L114" s="35"/>
    </row>
    <row r="115" spans="12:12">
      <c r="L115" s="35"/>
    </row>
    <row r="116" spans="12:12">
      <c r="L116" s="35"/>
    </row>
    <row r="117" spans="12:12">
      <c r="L117" s="35"/>
    </row>
    <row r="118" spans="12:12">
      <c r="L118" s="35"/>
    </row>
    <row r="119" spans="12:12">
      <c r="L119" s="35"/>
    </row>
    <row r="120" spans="12:12">
      <c r="L120" s="35"/>
    </row>
    <row r="121" spans="12:12">
      <c r="L121" s="35"/>
    </row>
    <row r="122" spans="12:12">
      <c r="L122" s="35"/>
    </row>
    <row r="123" spans="12:12">
      <c r="L123" s="35"/>
    </row>
    <row r="124" spans="12:12">
      <c r="L124" s="35"/>
    </row>
    <row r="125" spans="12:12">
      <c r="L125" s="35"/>
    </row>
    <row r="126" spans="12:12">
      <c r="L126" s="35"/>
    </row>
    <row r="127" spans="12:12">
      <c r="L127" s="35"/>
    </row>
    <row r="128" spans="12:12">
      <c r="L128" s="35"/>
    </row>
    <row r="129" spans="12:12">
      <c r="L129" s="35"/>
    </row>
    <row r="130" spans="12:12">
      <c r="L130" s="35"/>
    </row>
    <row r="131" spans="12:12">
      <c r="L131" s="35"/>
    </row>
    <row r="132" spans="12:12">
      <c r="L132" s="35"/>
    </row>
    <row r="133" spans="12:12">
      <c r="L133" s="35"/>
    </row>
    <row r="134" spans="12:12">
      <c r="L134" s="35"/>
    </row>
    <row r="135" spans="12:12">
      <c r="L135" s="35"/>
    </row>
    <row r="136" spans="12:12">
      <c r="L136" s="35"/>
    </row>
    <row r="137" spans="12:12">
      <c r="L137" s="35"/>
    </row>
    <row r="138" spans="12:12">
      <c r="L138" s="35"/>
    </row>
    <row r="139" spans="12:12">
      <c r="L139" s="35"/>
    </row>
    <row r="140" spans="12:12">
      <c r="L140" s="35"/>
    </row>
    <row r="141" spans="12:12">
      <c r="L141" s="35"/>
    </row>
    <row r="142" spans="12:12">
      <c r="L142" s="35"/>
    </row>
    <row r="143" spans="12:12">
      <c r="L143" s="35"/>
    </row>
    <row r="144" spans="12:12">
      <c r="L144" s="35"/>
    </row>
    <row r="145" spans="12:12">
      <c r="L145" s="35"/>
    </row>
    <row r="146" spans="12:12">
      <c r="L146" s="35"/>
    </row>
    <row r="147" spans="12:12">
      <c r="L147" s="35"/>
    </row>
    <row r="148" spans="12:12">
      <c r="L148" s="35"/>
    </row>
    <row r="149" spans="12:12">
      <c r="L149" s="35"/>
    </row>
    <row r="150" spans="12:12">
      <c r="L150" s="35"/>
    </row>
    <row r="151" spans="12:12">
      <c r="L151" s="35"/>
    </row>
    <row r="152" spans="12:12">
      <c r="L152" s="35"/>
    </row>
    <row r="153" spans="12:12">
      <c r="L153" s="35"/>
    </row>
    <row r="154" spans="12:12">
      <c r="L154" s="35"/>
    </row>
    <row r="155" spans="12:12">
      <c r="L155" s="35"/>
    </row>
    <row r="156" spans="12:12">
      <c r="L156" s="35"/>
    </row>
    <row r="157" spans="12:12">
      <c r="L157" s="35"/>
    </row>
    <row r="158" spans="12:12">
      <c r="L158" s="35"/>
    </row>
    <row r="159" spans="12:12">
      <c r="L159" s="35"/>
    </row>
    <row r="160" spans="12:12">
      <c r="L160" s="35"/>
    </row>
    <row r="161" spans="12:12">
      <c r="L161" s="35"/>
    </row>
    <row r="162" spans="12:12">
      <c r="L162" s="35"/>
    </row>
    <row r="163" spans="12:12">
      <c r="L163" s="35"/>
    </row>
    <row r="164" spans="12:12">
      <c r="L164" s="35"/>
    </row>
    <row r="165" spans="12:12">
      <c r="L165" s="35"/>
    </row>
    <row r="166" spans="12:12">
      <c r="L166" s="35"/>
    </row>
    <row r="167" spans="12:12">
      <c r="L167" s="35"/>
    </row>
    <row r="168" spans="12:12">
      <c r="L168" s="35"/>
    </row>
    <row r="169" spans="12:12">
      <c r="L169" s="35"/>
    </row>
    <row r="170" spans="12:12">
      <c r="L170" s="35"/>
    </row>
    <row r="171" spans="12:12">
      <c r="L171" s="35"/>
    </row>
    <row r="172" spans="12:12">
      <c r="L172" s="35"/>
    </row>
    <row r="173" spans="12:12">
      <c r="L173" s="35"/>
    </row>
    <row r="174" spans="12:12">
      <c r="L174" s="35"/>
    </row>
    <row r="175" spans="12:12">
      <c r="L175" s="35"/>
    </row>
    <row r="176" spans="12:12">
      <c r="L176" s="35"/>
    </row>
    <row r="177" spans="12:12">
      <c r="L177" s="35"/>
    </row>
    <row r="178" spans="12:12">
      <c r="L178" s="35"/>
    </row>
    <row r="179" spans="12:12">
      <c r="L179" s="35"/>
    </row>
    <row r="180" spans="12:12">
      <c r="L180" s="35"/>
    </row>
    <row r="181" spans="12:12">
      <c r="L181" s="35"/>
    </row>
    <row r="182" spans="12:12">
      <c r="L182" s="35"/>
    </row>
    <row r="183" spans="12:12">
      <c r="L183" s="35"/>
    </row>
    <row r="184" spans="12:12">
      <c r="L184" s="35"/>
    </row>
    <row r="185" spans="12:12">
      <c r="L185" s="35"/>
    </row>
    <row r="186" spans="12:12">
      <c r="L186" s="35"/>
    </row>
    <row r="187" spans="12:12">
      <c r="L187" s="35"/>
    </row>
    <row r="188" spans="12:12">
      <c r="L188" s="35"/>
    </row>
    <row r="189" spans="12:12">
      <c r="L189" s="35"/>
    </row>
    <row r="190" spans="12:12">
      <c r="L190" s="35"/>
    </row>
    <row r="191" spans="12:12">
      <c r="L191" s="35"/>
    </row>
    <row r="192" spans="12:12">
      <c r="L192" s="35"/>
    </row>
    <row r="193" spans="12:12">
      <c r="L193" s="36"/>
    </row>
    <row r="194" spans="12:12">
      <c r="L194" s="36"/>
    </row>
    <row r="195" spans="12:12">
      <c r="L195" s="36"/>
    </row>
    <row r="196" spans="12:12">
      <c r="L196" s="35"/>
    </row>
    <row r="197" spans="12:12">
      <c r="L197" s="35"/>
    </row>
    <row r="198" spans="12:12">
      <c r="L198" s="35"/>
    </row>
    <row r="199" spans="12:12">
      <c r="L199" s="36"/>
    </row>
    <row r="200" spans="12:12">
      <c r="L200" s="36"/>
    </row>
    <row r="201" spans="12:12">
      <c r="L201" s="36"/>
    </row>
    <row r="202" spans="12:12">
      <c r="L202" s="35"/>
    </row>
    <row r="203" spans="12:12">
      <c r="L203" s="35"/>
    </row>
    <row r="204" spans="12:12">
      <c r="L204" s="35"/>
    </row>
    <row r="205" spans="12:12">
      <c r="L205" s="35"/>
    </row>
    <row r="206" spans="12:12">
      <c r="L206" s="35"/>
    </row>
    <row r="207" spans="12:12">
      <c r="L207" s="35"/>
    </row>
    <row r="208" spans="12:12">
      <c r="L208" s="35"/>
    </row>
    <row r="209" spans="12:12">
      <c r="L209" s="35"/>
    </row>
    <row r="210" spans="12:12">
      <c r="L210" s="35"/>
    </row>
    <row r="211" spans="12:12">
      <c r="L211" s="35"/>
    </row>
    <row r="212" spans="12:12">
      <c r="L212" s="35"/>
    </row>
    <row r="213" spans="12:12">
      <c r="L213" s="35"/>
    </row>
    <row r="214" spans="12:12">
      <c r="L214" s="35"/>
    </row>
    <row r="215" spans="12:12">
      <c r="L215" s="35"/>
    </row>
    <row r="216" spans="12:12">
      <c r="L216" s="35"/>
    </row>
    <row r="217" spans="12:12">
      <c r="L217" s="35"/>
    </row>
    <row r="218" spans="12:12">
      <c r="L218" s="35"/>
    </row>
    <row r="219" spans="12:12">
      <c r="L219" s="35"/>
    </row>
    <row r="220" spans="12:12">
      <c r="L220" s="35"/>
    </row>
    <row r="221" spans="12:12">
      <c r="L221" s="35"/>
    </row>
    <row r="222" spans="12:12">
      <c r="L222" s="35"/>
    </row>
    <row r="223" spans="12:12">
      <c r="L223" s="35"/>
    </row>
    <row r="224" spans="12:12">
      <c r="L224" s="35"/>
    </row>
    <row r="225" spans="12:12">
      <c r="L225" s="35"/>
    </row>
    <row r="226" spans="12:12">
      <c r="L226" s="35"/>
    </row>
    <row r="227" spans="12:12">
      <c r="L227" s="35"/>
    </row>
    <row r="228" spans="12:12">
      <c r="L228" s="35"/>
    </row>
    <row r="229" spans="12:12">
      <c r="L229" s="35"/>
    </row>
    <row r="230" spans="12:12">
      <c r="L230" s="35"/>
    </row>
    <row r="231" spans="12:12">
      <c r="L231" s="35"/>
    </row>
    <row r="232" spans="12:12">
      <c r="L232" s="35"/>
    </row>
    <row r="233" spans="12:12">
      <c r="L233" s="35"/>
    </row>
    <row r="234" spans="12:12">
      <c r="L234" s="35"/>
    </row>
    <row r="235" spans="12:12">
      <c r="L235" s="35"/>
    </row>
    <row r="236" spans="12:12">
      <c r="L236" s="35"/>
    </row>
    <row r="237" spans="12:12">
      <c r="L237" s="35"/>
    </row>
    <row r="238" spans="12:12">
      <c r="L238" s="35"/>
    </row>
    <row r="239" spans="12:12">
      <c r="L239" s="35"/>
    </row>
    <row r="240" spans="12:12">
      <c r="L240" s="35"/>
    </row>
    <row r="241" spans="12:12">
      <c r="L241" s="38"/>
    </row>
    <row r="242" spans="12:12">
      <c r="L242" s="38"/>
    </row>
    <row r="243" spans="12:12">
      <c r="L243" s="38"/>
    </row>
    <row r="245" spans="12:12">
      <c r="L245" s="38"/>
    </row>
    <row r="246" spans="12:12">
      <c r="L246" s="38"/>
    </row>
  </sheetData>
  <autoFilter ref="A4:CC227" xr:uid="{B453D25B-8852-42C7-9D33-DD2DC93D608B}"/>
  <sortState xmlns:xlrd2="http://schemas.microsoft.com/office/spreadsheetml/2017/richdata2" ref="BG18:BM66">
    <sortCondition ref="BK18:BK66"/>
    <sortCondition ref="BL18:BL66"/>
    <sortCondition ref="BH18:BH66"/>
  </sortState>
  <mergeCells count="13">
    <mergeCell ref="A2:B3"/>
    <mergeCell ref="AM3:AN3"/>
    <mergeCell ref="AF3:AG3"/>
    <mergeCell ref="T2:W3"/>
    <mergeCell ref="D2:J3"/>
    <mergeCell ref="AK3:AL3"/>
    <mergeCell ref="L2:R3"/>
    <mergeCell ref="AT2:AT4"/>
    <mergeCell ref="AP2:AS3"/>
    <mergeCell ref="Y2:AD3"/>
    <mergeCell ref="AX2:BD3"/>
    <mergeCell ref="BG2:BM3"/>
    <mergeCell ref="AU2:AU4"/>
  </mergeCells>
  <conditionalFormatting sqref="AI23">
    <cfRule type="containsText" dxfId="34" priority="52" operator="containsText" text="YES!!!">
      <formula>NOT(ISERROR(SEARCH("YES!!!",AI23)))</formula>
    </cfRule>
  </conditionalFormatting>
  <conditionalFormatting sqref="AI26">
    <cfRule type="containsText" dxfId="33" priority="46" operator="containsText" text="YES!!!">
      <formula>NOT(ISERROR(SEARCH("YES!!!",AI26)))</formula>
    </cfRule>
  </conditionalFormatting>
  <conditionalFormatting sqref="AI5:AJ10">
    <cfRule type="containsText" dxfId="32" priority="158" operator="containsText" text="YES!!!">
      <formula>NOT(ISERROR(SEARCH("YES!!!",AI5)))</formula>
    </cfRule>
  </conditionalFormatting>
  <conditionalFormatting sqref="AI11:AJ11">
    <cfRule type="containsText" dxfId="31" priority="71" operator="containsText" text="YES!!!">
      <formula>NOT(ISERROR(SEARCH("YES!!!",AI11)))</formula>
    </cfRule>
  </conditionalFormatting>
  <conditionalFormatting sqref="AI13:AJ14">
    <cfRule type="containsText" dxfId="30" priority="63" operator="containsText" text="YES!!!">
      <formula>NOT(ISERROR(SEARCH("YES!!!",AI13)))</formula>
    </cfRule>
  </conditionalFormatting>
  <conditionalFormatting sqref="AI16:AJ19">
    <cfRule type="containsText" dxfId="29" priority="59" operator="containsText" text="YES!!!">
      <formula>NOT(ISERROR(SEARCH("YES!!!",AI16)))</formula>
    </cfRule>
  </conditionalFormatting>
  <conditionalFormatting sqref="AI21:AJ21 AJ23">
    <cfRule type="containsText" dxfId="28" priority="94" operator="containsText" text="YES!!!">
      <formula>NOT(ISERROR(SEARCH("YES!!!",AI21)))</formula>
    </cfRule>
  </conditionalFormatting>
  <conditionalFormatting sqref="AI25:AJ25">
    <cfRule type="containsText" dxfId="27" priority="88" operator="containsText" text="YES!!!">
      <formula>NOT(ISERROR(SEARCH("YES!!!",AI25)))</formula>
    </cfRule>
  </conditionalFormatting>
  <conditionalFormatting sqref="AI28:AJ29">
    <cfRule type="containsText" dxfId="26" priority="50" operator="containsText" text="YES!!!">
      <formula>NOT(ISERROR(SEARCH("YES!!!",AI28)))</formula>
    </cfRule>
  </conditionalFormatting>
  <conditionalFormatting sqref="AI31:AJ31">
    <cfRule type="containsText" dxfId="25" priority="82" operator="containsText" text="YES!!!">
      <formula>NOT(ISERROR(SEARCH("YES!!!",AI31)))</formula>
    </cfRule>
  </conditionalFormatting>
  <conditionalFormatting sqref="AI33:AJ33">
    <cfRule type="containsText" dxfId="24" priority="80" operator="containsText" text="YES!!!">
      <formula>NOT(ISERROR(SEARCH("YES!!!",AI33)))</formula>
    </cfRule>
  </conditionalFormatting>
  <conditionalFormatting sqref="AI35:AJ36">
    <cfRule type="containsText" dxfId="23" priority="54" operator="containsText" text="YES!!!">
      <formula>NOT(ISERROR(SEARCH("YES!!!",AI35)))</formula>
    </cfRule>
  </conditionalFormatting>
  <conditionalFormatting sqref="AI38:AJ38">
    <cfRule type="containsText" dxfId="22" priority="76" operator="containsText" text="YES!!!">
      <formula>NOT(ISERROR(SEARCH("YES!!!",AI38)))</formula>
    </cfRule>
  </conditionalFormatting>
  <conditionalFormatting sqref="AI40:AJ40">
    <cfRule type="containsText" dxfId="21" priority="74" operator="containsText" text="YES!!!">
      <formula>NOT(ISERROR(SEARCH("YES!!!",AI40)))</formula>
    </cfRule>
  </conditionalFormatting>
  <conditionalFormatting sqref="AI42:AJ44">
    <cfRule type="containsText" dxfId="20" priority="14" operator="containsText" text="YES!!!">
      <formula>NOT(ISERROR(SEARCH("YES!!!",AI42)))</formula>
    </cfRule>
  </conditionalFormatting>
  <conditionalFormatting sqref="AI46:AJ48">
    <cfRule type="containsText" dxfId="19" priority="11" operator="containsText" text="YES!!!">
      <formula>NOT(ISERROR(SEARCH("YES!!!",AI46)))</formula>
    </cfRule>
  </conditionalFormatting>
  <conditionalFormatting sqref="AI50:AJ52">
    <cfRule type="containsText" dxfId="18" priority="2" operator="containsText" text="YES!!!">
      <formula>NOT(ISERROR(SEARCH("YES!!!",AI50)))</formula>
    </cfRule>
  </conditionalFormatting>
  <conditionalFormatting sqref="AI54:AJ56">
    <cfRule type="containsText" dxfId="17" priority="5" operator="containsText" text="YES!!!">
      <formula>NOT(ISERROR(SEARCH("YES!!!",AI54)))</formula>
    </cfRule>
  </conditionalFormatting>
  <conditionalFormatting sqref="AJ6:AJ7">
    <cfRule type="containsText" dxfId="16" priority="125" operator="containsText" text="Reject">
      <formula>NOT(ISERROR(SEARCH("Reject",AJ6)))</formula>
    </cfRule>
  </conditionalFormatting>
  <conditionalFormatting sqref="AJ9:AJ11">
    <cfRule type="containsText" dxfId="15" priority="70" operator="containsText" text="Reject">
      <formula>NOT(ISERROR(SEARCH("Reject",AJ9)))</formula>
    </cfRule>
  </conditionalFormatting>
  <conditionalFormatting sqref="AJ13:AJ14">
    <cfRule type="containsText" dxfId="14" priority="62" operator="containsText" text="Reject">
      <formula>NOT(ISERROR(SEARCH("Reject",AJ13)))</formula>
    </cfRule>
  </conditionalFormatting>
  <conditionalFormatting sqref="AJ16:AJ19">
    <cfRule type="containsText" dxfId="13" priority="58" operator="containsText" text="Reject">
      <formula>NOT(ISERROR(SEARCH("Reject",AJ16)))</formula>
    </cfRule>
  </conditionalFormatting>
  <conditionalFormatting sqref="AJ21 AJ23">
    <cfRule type="containsText" dxfId="12" priority="93" operator="containsText" text="Reject">
      <formula>NOT(ISERROR(SEARCH("Reject",AJ21)))</formula>
    </cfRule>
  </conditionalFormatting>
  <conditionalFormatting sqref="AJ25:AJ26">
    <cfRule type="containsText" dxfId="11" priority="47" operator="containsText" text="Reject">
      <formula>NOT(ISERROR(SEARCH("Reject",AJ25)))</formula>
    </cfRule>
  </conditionalFormatting>
  <conditionalFormatting sqref="AJ26">
    <cfRule type="containsText" dxfId="10" priority="48" operator="containsText" text="YES!!!">
      <formula>NOT(ISERROR(SEARCH("YES!!!",AJ26)))</formula>
    </cfRule>
  </conditionalFormatting>
  <conditionalFormatting sqref="AJ28:AJ29">
    <cfRule type="containsText" dxfId="9" priority="49" operator="containsText" text="Reject">
      <formula>NOT(ISERROR(SEARCH("Reject",AJ28)))</formula>
    </cfRule>
  </conditionalFormatting>
  <conditionalFormatting sqref="AJ31">
    <cfRule type="containsText" dxfId="8" priority="81" operator="containsText" text="Reject">
      <formula>NOT(ISERROR(SEARCH("Reject",AJ31)))</formula>
    </cfRule>
  </conditionalFormatting>
  <conditionalFormatting sqref="AJ33">
    <cfRule type="containsText" dxfId="7" priority="79" operator="containsText" text="Reject">
      <formula>NOT(ISERROR(SEARCH("Reject",AJ33)))</formula>
    </cfRule>
  </conditionalFormatting>
  <conditionalFormatting sqref="AJ35:AJ36">
    <cfRule type="containsText" dxfId="6" priority="53" operator="containsText" text="Reject">
      <formula>NOT(ISERROR(SEARCH("Reject",AJ35)))</formula>
    </cfRule>
  </conditionalFormatting>
  <conditionalFormatting sqref="AJ38">
    <cfRule type="containsText" dxfId="5" priority="75" operator="containsText" text="Reject">
      <formula>NOT(ISERROR(SEARCH("Reject",AJ38)))</formula>
    </cfRule>
  </conditionalFormatting>
  <conditionalFormatting sqref="AJ40">
    <cfRule type="containsText" dxfId="4" priority="73" operator="containsText" text="Reject">
      <formula>NOT(ISERROR(SEARCH("Reject",AJ40)))</formula>
    </cfRule>
  </conditionalFormatting>
  <conditionalFormatting sqref="AJ42:AJ44">
    <cfRule type="containsText" dxfId="3" priority="13" operator="containsText" text="Reject">
      <formula>NOT(ISERROR(SEARCH("Reject",AJ42)))</formula>
    </cfRule>
  </conditionalFormatting>
  <conditionalFormatting sqref="AJ46:AJ48">
    <cfRule type="containsText" dxfId="2" priority="10" operator="containsText" text="Reject">
      <formula>NOT(ISERROR(SEARCH("Reject",AJ46)))</formula>
    </cfRule>
  </conditionalFormatting>
  <conditionalFormatting sqref="AJ50:AJ52">
    <cfRule type="containsText" dxfId="1" priority="1" operator="containsText" text="Reject">
      <formula>NOT(ISERROR(SEARCH("Reject",AJ50)))</formula>
    </cfRule>
  </conditionalFormatting>
  <conditionalFormatting sqref="AJ54:AJ56">
    <cfRule type="containsText" dxfId="0" priority="4" operator="containsText" text="Reject">
      <formula>NOT(ISERROR(SEARCH("Reject",AJ54)))</formula>
    </cfRule>
  </conditionalFormatting>
  <hyperlinks>
    <hyperlink ref="A6" location="'Marine Quality'!D57" display="'Marine Quality'!D57" xr:uid="{00000000-0004-0000-0000-000000000000}"/>
    <hyperlink ref="A7" location="'Marine Quality'!D60" display="'Marine Quality'!D60" xr:uid="{00000000-0004-0000-0000-000001000000}"/>
    <hyperlink ref="A9" location="'Marine Quality'!D63" display="'Marine Quality'!D63" xr:uid="{00000000-0004-0000-0000-000002000000}"/>
    <hyperlink ref="A10" location="'Marine Quality'!D66" display="'Marine Quality'!D66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O22"/>
  <sheetViews>
    <sheetView workbookViewId="0">
      <selection activeCell="K18" sqref="K18"/>
    </sheetView>
  </sheetViews>
  <sheetFormatPr defaultRowHeight="15"/>
  <cols>
    <col min="2" max="2" width="24.28515625" bestFit="1" customWidth="1"/>
    <col min="3" max="5" width="24.7109375" customWidth="1"/>
    <col min="9" max="11" width="22.28515625" customWidth="1"/>
  </cols>
  <sheetData>
    <row r="3" spans="2:15">
      <c r="B3" s="169" t="s">
        <v>189</v>
      </c>
      <c r="C3" s="169"/>
      <c r="D3" s="169"/>
      <c r="E3" s="169"/>
      <c r="I3" s="170" t="s">
        <v>190</v>
      </c>
      <c r="J3" s="170"/>
      <c r="K3" s="170"/>
      <c r="M3" s="103" t="s">
        <v>191</v>
      </c>
      <c r="N3" s="103"/>
      <c r="O3" s="103"/>
    </row>
    <row r="4" spans="2:15" ht="60">
      <c r="B4" s="29" t="s">
        <v>192</v>
      </c>
      <c r="C4" s="28" t="s">
        <v>193</v>
      </c>
      <c r="D4" s="28" t="s">
        <v>194</v>
      </c>
      <c r="E4" s="28" t="s">
        <v>195</v>
      </c>
      <c r="I4" s="53" t="s">
        <v>29</v>
      </c>
      <c r="J4" s="54" t="s">
        <v>196</v>
      </c>
      <c r="K4" s="54" t="s">
        <v>197</v>
      </c>
      <c r="M4" s="104" t="s">
        <v>198</v>
      </c>
      <c r="N4" s="104" t="s">
        <v>199</v>
      </c>
      <c r="O4" s="104" t="s">
        <v>200</v>
      </c>
    </row>
    <row r="5" spans="2:15">
      <c r="B5" s="41"/>
      <c r="C5" s="43" t="s">
        <v>174</v>
      </c>
      <c r="D5" s="43">
        <v>1</v>
      </c>
      <c r="E5" s="42" t="s">
        <v>201</v>
      </c>
      <c r="I5" s="55" t="s">
        <v>202</v>
      </c>
      <c r="J5" s="56">
        <v>2</v>
      </c>
      <c r="K5" s="56">
        <v>1</v>
      </c>
      <c r="M5" t="s">
        <v>76</v>
      </c>
      <c r="N5" t="s">
        <v>76</v>
      </c>
      <c r="O5">
        <v>1</v>
      </c>
    </row>
    <row r="6" spans="2:15">
      <c r="B6" s="41"/>
      <c r="C6" s="43" t="s">
        <v>171</v>
      </c>
      <c r="D6" s="43">
        <v>1</v>
      </c>
      <c r="E6" s="42" t="s">
        <v>201</v>
      </c>
      <c r="I6" s="44" t="s">
        <v>203</v>
      </c>
      <c r="J6" s="42">
        <v>3.5</v>
      </c>
      <c r="K6" s="42">
        <v>2</v>
      </c>
      <c r="M6" t="s">
        <v>204</v>
      </c>
      <c r="N6" t="s">
        <v>76</v>
      </c>
      <c r="O6">
        <v>1</v>
      </c>
    </row>
    <row r="7" spans="2:15">
      <c r="B7" s="41"/>
      <c r="C7" s="43" t="s">
        <v>205</v>
      </c>
      <c r="D7" s="43">
        <v>1</v>
      </c>
      <c r="E7" s="42" t="s">
        <v>201</v>
      </c>
      <c r="I7" s="44" t="s">
        <v>206</v>
      </c>
      <c r="J7" s="42">
        <v>6</v>
      </c>
      <c r="K7" s="42">
        <v>2</v>
      </c>
      <c r="M7" t="s">
        <v>207</v>
      </c>
      <c r="N7" t="s">
        <v>208</v>
      </c>
      <c r="O7">
        <v>1000</v>
      </c>
    </row>
    <row r="8" spans="2:15">
      <c r="B8" s="41"/>
      <c r="C8" s="43" t="s">
        <v>209</v>
      </c>
      <c r="D8" s="43">
        <v>1</v>
      </c>
      <c r="E8" s="42" t="s">
        <v>201</v>
      </c>
      <c r="I8" s="44"/>
      <c r="J8" s="42"/>
      <c r="K8" s="42"/>
      <c r="M8" t="s">
        <v>106</v>
      </c>
      <c r="N8" t="s">
        <v>76</v>
      </c>
      <c r="O8">
        <v>1000</v>
      </c>
    </row>
    <row r="9" spans="2:15">
      <c r="B9" s="41"/>
      <c r="C9" s="43" t="s">
        <v>115</v>
      </c>
      <c r="D9" s="43">
        <v>1</v>
      </c>
      <c r="E9" s="42" t="s">
        <v>201</v>
      </c>
      <c r="I9" s="44" t="s">
        <v>210</v>
      </c>
      <c r="J9" s="42">
        <v>3</v>
      </c>
      <c r="K9" s="42" t="s">
        <v>211</v>
      </c>
    </row>
    <row r="10" spans="2:15">
      <c r="B10" s="41"/>
      <c r="C10" s="43" t="s">
        <v>212</v>
      </c>
      <c r="D10" s="43">
        <v>2.5</v>
      </c>
      <c r="E10" s="42" t="s">
        <v>201</v>
      </c>
      <c r="I10" s="44" t="s">
        <v>213</v>
      </c>
      <c r="J10" s="42">
        <v>4.5</v>
      </c>
      <c r="K10" s="42" t="s">
        <v>211</v>
      </c>
    </row>
    <row r="11" spans="2:15">
      <c r="B11" s="41"/>
      <c r="C11" s="43"/>
      <c r="D11" s="43"/>
      <c r="E11" s="42"/>
      <c r="I11" s="44" t="s">
        <v>214</v>
      </c>
      <c r="J11" s="42">
        <v>7</v>
      </c>
      <c r="K11" s="42">
        <v>4</v>
      </c>
    </row>
    <row r="12" spans="2:15">
      <c r="B12" s="41"/>
      <c r="C12" s="43" t="s">
        <v>155</v>
      </c>
      <c r="D12" s="43">
        <v>2.5</v>
      </c>
      <c r="E12" s="42" t="s">
        <v>201</v>
      </c>
    </row>
    <row r="13" spans="2:15">
      <c r="B13" s="41"/>
      <c r="C13" s="43" t="s">
        <v>215</v>
      </c>
      <c r="D13" s="43">
        <v>2.5</v>
      </c>
      <c r="E13" s="42" t="s">
        <v>201</v>
      </c>
    </row>
    <row r="14" spans="2:15">
      <c r="B14" s="41"/>
      <c r="C14" s="43" t="s">
        <v>103</v>
      </c>
      <c r="D14" s="43">
        <v>5</v>
      </c>
      <c r="E14" s="42" t="s">
        <v>201</v>
      </c>
    </row>
    <row r="15" spans="2:15">
      <c r="B15" s="41"/>
      <c r="C15" s="43" t="s">
        <v>216</v>
      </c>
      <c r="D15" s="43">
        <v>1</v>
      </c>
      <c r="E15" s="42" t="s">
        <v>201</v>
      </c>
    </row>
    <row r="16" spans="2:15">
      <c r="B16" s="41"/>
      <c r="C16" s="43" t="s">
        <v>145</v>
      </c>
      <c r="D16" s="43">
        <v>5</v>
      </c>
      <c r="E16" s="42" t="s">
        <v>201</v>
      </c>
    </row>
    <row r="17" spans="2:5">
      <c r="B17" s="41"/>
      <c r="C17" s="43" t="s">
        <v>73</v>
      </c>
      <c r="D17" s="43">
        <v>1</v>
      </c>
      <c r="E17" s="42" t="s">
        <v>201</v>
      </c>
    </row>
    <row r="18" spans="2:5">
      <c r="B18" s="41"/>
      <c r="C18" s="43" t="s">
        <v>85</v>
      </c>
      <c r="D18" s="43">
        <v>5</v>
      </c>
      <c r="E18" s="42" t="s">
        <v>201</v>
      </c>
    </row>
    <row r="19" spans="2:5" ht="26.25">
      <c r="B19" s="45" t="s">
        <v>217</v>
      </c>
      <c r="C19" s="41"/>
      <c r="D19" s="41"/>
      <c r="E19" s="44"/>
    </row>
    <row r="20" spans="2:5">
      <c r="B20" s="41"/>
      <c r="C20" s="46" t="s">
        <v>218</v>
      </c>
      <c r="D20" s="46" t="s">
        <v>219</v>
      </c>
      <c r="E20" s="47" t="s">
        <v>220</v>
      </c>
    </row>
    <row r="21" spans="2:5">
      <c r="B21" s="41"/>
      <c r="C21" s="48" t="s">
        <v>75</v>
      </c>
      <c r="D21" s="43">
        <v>1</v>
      </c>
      <c r="E21" s="42" t="s">
        <v>75</v>
      </c>
    </row>
    <row r="22" spans="2:5">
      <c r="B22" s="41"/>
      <c r="C22" s="48" t="s">
        <v>125</v>
      </c>
      <c r="D22" s="43">
        <v>2</v>
      </c>
      <c r="E22" s="42" t="s">
        <v>75</v>
      </c>
    </row>
  </sheetData>
  <mergeCells count="2">
    <mergeCell ref="B3:E3"/>
    <mergeCell ref="I3:K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5247a4-6a6b-40fb-87b6-0fb2f012c536" xsi:nil="true"/>
    <lcf76f155ced4ddcb4097134ff3c332f xmlns="d81c2681-db7b-4a56-9abd-a3238a78f6b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EECDA4-ADF0-4EB8-B0A7-E8B0C5B0A97E}"/>
</file>

<file path=customXml/itemProps2.xml><?xml version="1.0" encoding="utf-8"?>
<ds:datastoreItem xmlns:ds="http://schemas.openxmlformats.org/officeDocument/2006/customXml" ds:itemID="{7A3A4C31-C11C-4879-BBED-4D3E2F390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B58A09-4000-441F-8A16-2F2345ACF750}">
  <ds:schemaRefs>
    <ds:schemaRef ds:uri="http://schemas.microsoft.com/office/2006/metadata/properties"/>
    <ds:schemaRef ds:uri="http://schemas.microsoft.com/office/infopath/2007/PartnerControls"/>
    <ds:schemaRef ds:uri="0b8958af-79d4-4706-916a-9356c08943ed"/>
    <ds:schemaRef ds:uri="194fc479-a10d-4686-9f65-0a1b9b085d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GV</vt:lpstr>
      <vt:lpstr>Tables</vt:lpstr>
    </vt:vector>
  </TitlesOfParts>
  <Manager/>
  <Company>DERM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Reviewer</dc:creator>
  <cp:keywords/>
  <dc:description/>
  <cp:lastModifiedBy>Olivia King</cp:lastModifiedBy>
  <cp:revision/>
  <dcterms:created xsi:type="dcterms:W3CDTF">2015-04-23T00:03:59Z</dcterms:created>
  <dcterms:modified xsi:type="dcterms:W3CDTF">2024-11-06T01:56:04Z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0x010100D001B2BE74D025469E1D0E28F10DD2C8</vt:lpwstr>
  </property>
  <property fmtid="{D5CDD505-2E9C-101B-9397-08002B2CF9AE}" pid="3" name="MediaServiceImageTags">
    <vt:lpwstr/>
  </property>
</Properties>
</file>